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4"/>
  <workbookPr defaultThemeVersion="124226"/>
  <mc:AlternateContent xmlns:mc="http://schemas.openxmlformats.org/markup-compatibility/2006">
    <mc:Choice Requires="x15">
      <x15ac:absPath xmlns:x15ac="http://schemas.microsoft.com/office/spreadsheetml/2010/11/ac" url="G:\Business Services\Advisors REVIEW INFO\Analyst Folder\COVID-19 Tracking Tool\"/>
    </mc:Choice>
  </mc:AlternateContent>
  <xr:revisionPtr revIDLastSave="0" documentId="13_ncr:1_{5C30A3FD-0E17-4EDD-B768-D3BF92AF81A6}" xr6:coauthVersionLast="36" xr6:coauthVersionMax="36" xr10:uidLastSave="{00000000-0000-0000-0000-000000000000}"/>
  <bookViews>
    <workbookView xWindow="0" yWindow="0" windowWidth="28800" windowHeight="11580" tabRatio="794" xr2:uid="{00000000-000D-0000-FFFF-FFFF00000000}"/>
  </bookViews>
  <sheets>
    <sheet name="Awards Master" sheetId="4" r:id="rId1"/>
    <sheet name="ESSER III" sheetId="13" state="hidden" r:id="rId2"/>
    <sheet name="Allowable Uses" sheetId="1" r:id="rId3"/>
    <sheet name="TimeLine To Spend" sheetId="5" r:id="rId4"/>
    <sheet name="Fund 01 Rev &amp; Exp Detail" sheetId="2" r:id="rId5"/>
    <sheet name="Fund 03 Rev &amp; Exp Detail" sheetId="6" r:id="rId6"/>
    <sheet name="CARES Reporting F01 Rollup" sheetId="9" r:id="rId7"/>
    <sheet name="Fund 09 Rev &amp; Exp Detail" sheetId="12" r:id="rId8"/>
  </sheets>
  <externalReferences>
    <externalReference r:id="rId9"/>
    <externalReference r:id="rId10"/>
  </externalReferences>
  <definedNames>
    <definedName name="_1_2005_06_RE_CERTIFICATIO" localSheetId="4">#REF!</definedName>
    <definedName name="_1_2005_06_RE_CERTIFICATIO" localSheetId="5">#REF!</definedName>
    <definedName name="_1_2005_06_RE_CERTIFICATIO">#REF!</definedName>
    <definedName name="_xlnm._FilterDatabase" localSheetId="1" hidden="1">'ESSER III'!$A$8:$K$1998</definedName>
    <definedName name="Add_Ons" localSheetId="4">#REF!</definedName>
    <definedName name="Add_Ons" localSheetId="5">#REF!</definedName>
    <definedName name="Add_Ons">#REF!</definedName>
    <definedName name="Att_COE" localSheetId="4">#REF!</definedName>
    <definedName name="Att_COE" localSheetId="5">#REF!</definedName>
    <definedName name="Att_COE">#REF!</definedName>
    <definedName name="Att_CS" localSheetId="5">#REF!</definedName>
    <definedName name="Att_CS">#REF!</definedName>
    <definedName name="CharterInfoReport" localSheetId="5">#REF!</definedName>
    <definedName name="CharterInfoReport">#REF!</definedName>
    <definedName name="closed" localSheetId="5">#REF!</definedName>
    <definedName name="closed">#REF!</definedName>
    <definedName name="County_UPP" localSheetId="5">#REF!</definedName>
    <definedName name="County_UPP">#REF!</definedName>
    <definedName name="Current_Period" localSheetId="5">#REF!</definedName>
    <definedName name="Current_Period">#REF!</definedName>
    <definedName name="CY_P2" localSheetId="5">#REF!</definedName>
    <definedName name="CY_P2">#REF!</definedName>
    <definedName name="District_Count" localSheetId="5">#REF!</definedName>
    <definedName name="District_Count">#REF!</definedName>
    <definedName name="DistrictDetailExpanded" localSheetId="5">#REF!</definedName>
    <definedName name="DistrictDetailExpanded">#REF!</definedName>
    <definedName name="EL_Count_and_Criteria" localSheetId="5">'[1]137-MRPD-EL'!#REF!</definedName>
    <definedName name="EL_Count_and_Criteria">'[1]137-MRPD-EL'!#REF!</definedName>
    <definedName name="EPA" localSheetId="5">#REF!</definedName>
    <definedName name="EPA">#REF!</definedName>
    <definedName name="Foster_Youth_Floor" localSheetId="5">#REF!</definedName>
    <definedName name="Foster_Youth_Floor">#REF!</definedName>
    <definedName name="Foster_Youth_Target" localSheetId="5">#REF!</definedName>
    <definedName name="Foster_Youth_Target">#REF!</definedName>
    <definedName name="Local_Revenue" localSheetId="5">#REF!</definedName>
    <definedName name="Local_Revenue">#REF!</definedName>
    <definedName name="Merge_ELPD_Base_Data3" localSheetId="5">#REF!</definedName>
    <definedName name="Merge_ELPD_Base_Data3">#REF!</definedName>
    <definedName name="Merged_CBEDS_Charter_Data" localSheetId="5">#REF!</definedName>
    <definedName name="Merged_CBEDS_Charter_Data">#REF!</definedName>
    <definedName name="Open_ClosedSchools" localSheetId="5">#REF!</definedName>
    <definedName name="Open_ClosedSchools">#REF!</definedName>
    <definedName name="Ops_Grant" localSheetId="5">#REF!</definedName>
    <definedName name="Ops_Grant">#REF!</definedName>
    <definedName name="PA_Summary" localSheetId="5">#REF!</definedName>
    <definedName name="PA_Summary">#REF!</definedName>
    <definedName name="pmt" localSheetId="5">#REF!</definedName>
    <definedName name="pmt">#REF!</definedName>
    <definedName name="_xlnm.Print_Area" localSheetId="2">'Allowable Uses'!$A$1:$L$44</definedName>
    <definedName name="_xlnm.Print_Area" localSheetId="0">'Awards Master'!$A$1:$R$108</definedName>
    <definedName name="_xlnm.Print_Area" localSheetId="6">'CARES Reporting F01 Rollup'!$A$1:$AH$149</definedName>
    <definedName name="_xlnm.Print_Area" localSheetId="4">'Fund 01 Rev &amp; Exp Detail'!$A$1:$R$807</definedName>
    <definedName name="_xlnm.Print_Area" localSheetId="5">'Fund 03 Rev &amp; Exp Detail'!$A$1:$R$807</definedName>
    <definedName name="_xlnm.Print_Area" localSheetId="7">'Fund 09 Rev &amp; Exp Detail'!$A$1:$R$806</definedName>
    <definedName name="_xlnm.Print_Titles" localSheetId="2">'Allowable Uses'!$B:$B,'Allowable Uses'!$1:$16</definedName>
    <definedName name="Prior_Period" localSheetId="5">#REF!</definedName>
    <definedName name="Prior_Period">#REF!</definedName>
    <definedName name="PY_P2" localSheetId="5">#REF!</definedName>
    <definedName name="PY_P2">#REF!</definedName>
    <definedName name="PYC_Summary" localSheetId="5">#REF!</definedName>
    <definedName name="PYC_Summary">#REF!</definedName>
    <definedName name="qry_08_09_AdjSchLvl___Dist___LFs" localSheetId="5">#REF!</definedName>
    <definedName name="qry_08_09_AdjSchLvl___Dist___LFs">#REF!</definedName>
    <definedName name="qry_aggr2007_Teacher_ct_to_LEA_level" localSheetId="5">#REF!</definedName>
    <definedName name="qry_aggr2007_Teacher_ct_to_LEA_level">#REF!</definedName>
    <definedName name="qry_aggre_2007_CBED_PAR_Sch_Level_to_dist_level" localSheetId="5">#REF!</definedName>
    <definedName name="qry_aggre_2007_CBED_PAR_Sch_Level_to_dist_level">#REF!</definedName>
    <definedName name="qry_may_7_master_IV_16_programs" localSheetId="5">#REF!</definedName>
    <definedName name="qry_may_7_master_IV_16_programs">#REF!</definedName>
    <definedName name="qry_Teacher_ct_PAR_File_Sch_Level_to_Dist_Level" localSheetId="5">#REF!</definedName>
    <definedName name="qry_Teacher_ct_PAR_File_Sch_Level_to_Dist_Level">#REF!</definedName>
    <definedName name="qry03_District_Level_Data_LEAs" localSheetId="5">#REF!</definedName>
    <definedName name="qry03_District_Level_Data_LEAs">#REF!</definedName>
    <definedName name="qry05_District_Level_Data_NFCS" localSheetId="5">#REF!</definedName>
    <definedName name="qry05_District_Level_Data_NFCS">#REF!</definedName>
    <definedName name="qryChartersActive" localSheetId="5">#REF!</definedName>
    <definedName name="qryChartersActive">#REF!</definedName>
    <definedName name="qryFed_File_District_Level_no_DFCS" localSheetId="5">#REF!</definedName>
    <definedName name="qryFed_File_District_Level_no_DFCS">#REF!</definedName>
    <definedName name="qryPubschls" localSheetId="5">#REF!</definedName>
    <definedName name="qryPubschls">#REF!</definedName>
    <definedName name="QryReorgedDistricts" localSheetId="5">#REF!</definedName>
    <definedName name="QryReorgedDistricts">#REF!</definedName>
    <definedName name="SchoolDetailExpanded" localSheetId="5">#REF!</definedName>
    <definedName name="SchoolDetailExpanded">#REF!</definedName>
    <definedName name="SELPA" localSheetId="5">#REF!</definedName>
    <definedName name="SELPA">#REF!</definedName>
    <definedName name="tblPubschlsDownload" localSheetId="5">#REF!</definedName>
    <definedName name="tblPubschlsDownload">#REF!</definedName>
    <definedName name="TEST">'[2]4a. Rvsd LEA Ent -No DFCS'!$A$1:$G$1030</definedName>
  </definedNames>
  <calcPr calcId="191029"/>
</workbook>
</file>

<file path=xl/calcChain.xml><?xml version="1.0" encoding="utf-8"?>
<calcChain xmlns="http://schemas.openxmlformats.org/spreadsheetml/2006/main">
  <c r="L13" i="4" l="1"/>
  <c r="L14" i="4"/>
  <c r="L15" i="4"/>
  <c r="L16" i="4"/>
  <c r="L17" i="4"/>
  <c r="L18" i="4"/>
  <c r="L19" i="4"/>
  <c r="L20" i="4"/>
  <c r="L21" i="4"/>
  <c r="L22" i="4"/>
  <c r="L23" i="4"/>
  <c r="L24" i="4"/>
  <c r="L25" i="4"/>
  <c r="L26" i="4"/>
  <c r="L27" i="4"/>
  <c r="L28" i="4"/>
  <c r="L29" i="4"/>
  <c r="L30" i="4"/>
  <c r="L31" i="4"/>
  <c r="L32" i="4"/>
  <c r="L33" i="4"/>
  <c r="L34" i="4"/>
  <c r="L35" i="4"/>
  <c r="L36" i="4"/>
  <c r="L37" i="4"/>
  <c r="L38" i="4"/>
  <c r="L39" i="4"/>
  <c r="L40" i="4"/>
  <c r="L41" i="4"/>
  <c r="L42" i="4"/>
  <c r="L43" i="4"/>
  <c r="L44" i="4"/>
  <c r="L45" i="4"/>
  <c r="L46" i="4"/>
  <c r="L47" i="4"/>
  <c r="L48" i="4"/>
  <c r="L49" i="4"/>
  <c r="L50" i="4"/>
  <c r="L51" i="4"/>
  <c r="L52" i="4"/>
  <c r="L53" i="4"/>
  <c r="L54" i="4"/>
  <c r="L55" i="4"/>
  <c r="L56" i="4"/>
  <c r="L57" i="4"/>
  <c r="L58" i="4"/>
  <c r="L59" i="4"/>
  <c r="L60" i="4"/>
  <c r="L61" i="4"/>
  <c r="L62" i="4"/>
  <c r="L63" i="4"/>
  <c r="L64" i="4"/>
  <c r="L65" i="4"/>
  <c r="L66" i="4"/>
  <c r="L67" i="4"/>
  <c r="L68" i="4"/>
  <c r="L69" i="4"/>
  <c r="L70" i="4"/>
  <c r="L71" i="4"/>
  <c r="L72" i="4"/>
  <c r="L73" i="4"/>
  <c r="L74" i="4"/>
  <c r="L75" i="4"/>
  <c r="L76" i="4"/>
  <c r="L77" i="4"/>
  <c r="L78" i="4"/>
  <c r="L79" i="4"/>
  <c r="L80" i="4"/>
  <c r="L81" i="4"/>
  <c r="L82" i="4"/>
  <c r="L83" i="4"/>
  <c r="L84" i="4"/>
  <c r="L85" i="4"/>
  <c r="L86" i="4"/>
  <c r="L87" i="4"/>
  <c r="L88" i="4"/>
  <c r="L89" i="4"/>
  <c r="L90" i="4"/>
  <c r="L91" i="4"/>
  <c r="L92" i="4"/>
  <c r="L93" i="4"/>
  <c r="L94" i="4"/>
  <c r="L95" i="4"/>
  <c r="L96" i="4"/>
  <c r="L97" i="4"/>
  <c r="L98" i="4"/>
  <c r="L99" i="4"/>
  <c r="L100" i="4"/>
  <c r="L101" i="4"/>
  <c r="L102" i="4"/>
  <c r="L12" i="4"/>
  <c r="L6" i="4"/>
  <c r="K13" i="4"/>
  <c r="K14" i="4"/>
  <c r="K15" i="4"/>
  <c r="K16" i="4"/>
  <c r="K17" i="4"/>
  <c r="K18" i="4"/>
  <c r="K19" i="4"/>
  <c r="K20" i="4"/>
  <c r="K21" i="4"/>
  <c r="K22" i="4"/>
  <c r="K23" i="4"/>
  <c r="K24" i="4"/>
  <c r="K25" i="4"/>
  <c r="K26" i="4"/>
  <c r="K27" i="4"/>
  <c r="K28" i="4"/>
  <c r="K29" i="4"/>
  <c r="K30" i="4"/>
  <c r="K31" i="4"/>
  <c r="K32" i="4"/>
  <c r="K33" i="4"/>
  <c r="K34" i="4"/>
  <c r="K35" i="4"/>
  <c r="K36" i="4"/>
  <c r="K37" i="4"/>
  <c r="K38" i="4"/>
  <c r="K39" i="4"/>
  <c r="K40" i="4"/>
  <c r="K41" i="4"/>
  <c r="K42" i="4"/>
  <c r="K43" i="4"/>
  <c r="K44" i="4"/>
  <c r="K45" i="4"/>
  <c r="K46" i="4"/>
  <c r="K47" i="4"/>
  <c r="K48" i="4"/>
  <c r="K49" i="4"/>
  <c r="K50" i="4"/>
  <c r="K51" i="4"/>
  <c r="K52" i="4"/>
  <c r="K53" i="4"/>
  <c r="K54" i="4"/>
  <c r="K55" i="4"/>
  <c r="K56" i="4"/>
  <c r="K57" i="4"/>
  <c r="K58" i="4"/>
  <c r="K59" i="4"/>
  <c r="K60" i="4"/>
  <c r="K61" i="4"/>
  <c r="K62" i="4"/>
  <c r="K63" i="4"/>
  <c r="K64" i="4"/>
  <c r="K65" i="4"/>
  <c r="K66" i="4"/>
  <c r="K67" i="4"/>
  <c r="K68" i="4"/>
  <c r="K69" i="4"/>
  <c r="K70" i="4"/>
  <c r="K71" i="4"/>
  <c r="K72" i="4"/>
  <c r="K73" i="4"/>
  <c r="K74" i="4"/>
  <c r="K75" i="4"/>
  <c r="K76" i="4"/>
  <c r="K77" i="4"/>
  <c r="K78" i="4"/>
  <c r="K79" i="4"/>
  <c r="K80" i="4"/>
  <c r="K81" i="4"/>
  <c r="K82" i="4"/>
  <c r="K83" i="4"/>
  <c r="K84" i="4"/>
  <c r="K85" i="4"/>
  <c r="K86" i="4"/>
  <c r="K87" i="4"/>
  <c r="K88" i="4"/>
  <c r="K89" i="4"/>
  <c r="K90" i="4"/>
  <c r="K91" i="4"/>
  <c r="K92" i="4"/>
  <c r="K93" i="4"/>
  <c r="K94" i="4"/>
  <c r="K95" i="4"/>
  <c r="K96" i="4"/>
  <c r="K97" i="4"/>
  <c r="K98" i="4"/>
  <c r="K99" i="4"/>
  <c r="K100" i="4"/>
  <c r="K101" i="4"/>
  <c r="K102" i="4"/>
  <c r="K12" i="4"/>
  <c r="J13" i="4" l="1"/>
  <c r="J14" i="4"/>
  <c r="J15" i="4"/>
  <c r="J16" i="4"/>
  <c r="J17" i="4"/>
  <c r="J18" i="4"/>
  <c r="J19" i="4"/>
  <c r="J20" i="4"/>
  <c r="J21" i="4"/>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54" i="4"/>
  <c r="J55" i="4"/>
  <c r="J56" i="4"/>
  <c r="J57" i="4"/>
  <c r="J58" i="4"/>
  <c r="J59" i="4"/>
  <c r="J60" i="4"/>
  <c r="J61" i="4"/>
  <c r="J62" i="4"/>
  <c r="J63" i="4"/>
  <c r="J64" i="4"/>
  <c r="J65" i="4"/>
  <c r="J66" i="4"/>
  <c r="J67" i="4"/>
  <c r="J68" i="4"/>
  <c r="J69" i="4"/>
  <c r="J70" i="4"/>
  <c r="J71" i="4"/>
  <c r="J72" i="4"/>
  <c r="J73" i="4"/>
  <c r="J74" i="4"/>
  <c r="J75" i="4"/>
  <c r="J76" i="4"/>
  <c r="J77" i="4"/>
  <c r="J78" i="4"/>
  <c r="J79" i="4"/>
  <c r="J80" i="4"/>
  <c r="J81" i="4"/>
  <c r="J82" i="4"/>
  <c r="J83" i="4"/>
  <c r="J84" i="4"/>
  <c r="J85" i="4"/>
  <c r="J86" i="4"/>
  <c r="J87" i="4"/>
  <c r="J88" i="4"/>
  <c r="J89" i="4"/>
  <c r="J90" i="4"/>
  <c r="J91" i="4"/>
  <c r="J92" i="4"/>
  <c r="J93" i="4"/>
  <c r="J94" i="4"/>
  <c r="J95" i="4"/>
  <c r="J96" i="4"/>
  <c r="J97" i="4"/>
  <c r="J98" i="4"/>
  <c r="J99" i="4"/>
  <c r="J100" i="4"/>
  <c r="J101" i="4"/>
  <c r="J102" i="4"/>
  <c r="J12" i="4"/>
  <c r="J6" i="4"/>
  <c r="J7" i="4"/>
  <c r="K7" i="4"/>
  <c r="L7" i="4"/>
  <c r="J8" i="4"/>
  <c r="K8" i="4"/>
  <c r="L8" i="4"/>
  <c r="J9" i="4"/>
  <c r="K9" i="4"/>
  <c r="L9" i="4"/>
  <c r="J10" i="4"/>
  <c r="K10" i="4"/>
  <c r="L10" i="4"/>
  <c r="J11" i="4"/>
  <c r="K11" i="4"/>
  <c r="L11" i="4"/>
  <c r="K6" i="4"/>
  <c r="J1995" i="13"/>
  <c r="I1995" i="13"/>
  <c r="K1994" i="13"/>
  <c r="K1993" i="13"/>
  <c r="L1992" i="13"/>
  <c r="K1992" i="13"/>
  <c r="O1992" i="13" s="1"/>
  <c r="L1991" i="13"/>
  <c r="K1991" i="13"/>
  <c r="O1991" i="13" s="1"/>
  <c r="L1990" i="13"/>
  <c r="M1990" i="13" s="1"/>
  <c r="K1990" i="13"/>
  <c r="K1989" i="13"/>
  <c r="M1988" i="13"/>
  <c r="N1988" i="13" s="1"/>
  <c r="L1988" i="13"/>
  <c r="K1988" i="13"/>
  <c r="O1987" i="13"/>
  <c r="M1987" i="13"/>
  <c r="K1987" i="13"/>
  <c r="L1987" i="13" s="1"/>
  <c r="K1986" i="13"/>
  <c r="O1985" i="13"/>
  <c r="N1985" i="13"/>
  <c r="K1985" i="13"/>
  <c r="L1985" i="13" s="1"/>
  <c r="M1985" i="13" s="1"/>
  <c r="L1984" i="13"/>
  <c r="K1984" i="13"/>
  <c r="L1983" i="13"/>
  <c r="K1983" i="13"/>
  <c r="N1982" i="13"/>
  <c r="L1982" i="13"/>
  <c r="M1982" i="13" s="1"/>
  <c r="K1982" i="13"/>
  <c r="K1981" i="13"/>
  <c r="M1980" i="13"/>
  <c r="N1980" i="13" s="1"/>
  <c r="L1980" i="13"/>
  <c r="K1980" i="13"/>
  <c r="P1979" i="13"/>
  <c r="S1979" i="13" s="1"/>
  <c r="O1979" i="13"/>
  <c r="M1979" i="13"/>
  <c r="K1979" i="13"/>
  <c r="L1979" i="13" s="1"/>
  <c r="K1978" i="13"/>
  <c r="O1977" i="13"/>
  <c r="N1977" i="13"/>
  <c r="K1977" i="13"/>
  <c r="L1977" i="13" s="1"/>
  <c r="M1977" i="13" s="1"/>
  <c r="Q1976" i="13"/>
  <c r="L1976" i="13"/>
  <c r="M1976" i="13" s="1"/>
  <c r="K1976" i="13"/>
  <c r="O1976" i="13" s="1"/>
  <c r="P1976" i="13" s="1"/>
  <c r="S1976" i="13" s="1"/>
  <c r="L1975" i="13"/>
  <c r="K1975" i="13"/>
  <c r="L1974" i="13"/>
  <c r="K1974" i="13"/>
  <c r="K1973" i="13"/>
  <c r="M1972" i="13"/>
  <c r="N1972" i="13" s="1"/>
  <c r="L1972" i="13"/>
  <c r="K1972" i="13"/>
  <c r="P1971" i="13"/>
  <c r="S1971" i="13" s="1"/>
  <c r="O1971" i="13"/>
  <c r="M1971" i="13"/>
  <c r="K1971" i="13"/>
  <c r="L1971" i="13" s="1"/>
  <c r="K1970" i="13"/>
  <c r="O1969" i="13"/>
  <c r="P1969" i="13" s="1"/>
  <c r="S1969" i="13" s="1"/>
  <c r="N1969" i="13"/>
  <c r="K1969" i="13"/>
  <c r="L1969" i="13" s="1"/>
  <c r="M1969" i="13" s="1"/>
  <c r="Q1968" i="13"/>
  <c r="T1968" i="13" s="1"/>
  <c r="N1968" i="13"/>
  <c r="L1968" i="13"/>
  <c r="M1968" i="13" s="1"/>
  <c r="K1968" i="13"/>
  <c r="O1968" i="13" s="1"/>
  <c r="P1968" i="13" s="1"/>
  <c r="S1968" i="13" s="1"/>
  <c r="K1967" i="13"/>
  <c r="L1966" i="13"/>
  <c r="K1966" i="13"/>
  <c r="K1965" i="13"/>
  <c r="N1964" i="13"/>
  <c r="M1964" i="13"/>
  <c r="L1964" i="13"/>
  <c r="K1964" i="13"/>
  <c r="O1963" i="13"/>
  <c r="M1963" i="13"/>
  <c r="K1963" i="13"/>
  <c r="L1963" i="13" s="1"/>
  <c r="K1962" i="13"/>
  <c r="L1961" i="13"/>
  <c r="K1961" i="13"/>
  <c r="L1960" i="13"/>
  <c r="K1960" i="13"/>
  <c r="O1959" i="13"/>
  <c r="L1959" i="13"/>
  <c r="M1959" i="13" s="1"/>
  <c r="K1959" i="13"/>
  <c r="O1958" i="13"/>
  <c r="N1958" i="13"/>
  <c r="M1958" i="13"/>
  <c r="K1958" i="13"/>
  <c r="L1958" i="13" s="1"/>
  <c r="N1957" i="13"/>
  <c r="M1957" i="13"/>
  <c r="L1957" i="13"/>
  <c r="K1957" i="13"/>
  <c r="O1957" i="13" s="1"/>
  <c r="L1956" i="13"/>
  <c r="K1956" i="13"/>
  <c r="K1955" i="13"/>
  <c r="O1954" i="13"/>
  <c r="M1954" i="13"/>
  <c r="K1954" i="13"/>
  <c r="L1954" i="13" s="1"/>
  <c r="L1953" i="13"/>
  <c r="K1953" i="13"/>
  <c r="O1953" i="13" s="1"/>
  <c r="Q1952" i="13"/>
  <c r="O1952" i="13"/>
  <c r="P1952" i="13" s="1"/>
  <c r="L1952" i="13"/>
  <c r="K1952" i="13"/>
  <c r="O1951" i="13"/>
  <c r="N1951" i="13"/>
  <c r="L1951" i="13"/>
  <c r="M1951" i="13" s="1"/>
  <c r="K1951" i="13"/>
  <c r="O1950" i="13"/>
  <c r="N1950" i="13"/>
  <c r="M1950" i="13"/>
  <c r="K1950" i="13"/>
  <c r="L1950" i="13" s="1"/>
  <c r="M1949" i="13"/>
  <c r="N1949" i="13" s="1"/>
  <c r="L1949" i="13"/>
  <c r="K1949" i="13"/>
  <c r="O1949" i="13" s="1"/>
  <c r="L1948" i="13"/>
  <c r="K1948" i="13"/>
  <c r="K1947" i="13"/>
  <c r="L1947" i="13" s="1"/>
  <c r="K1946" i="13"/>
  <c r="L1945" i="13"/>
  <c r="K1945" i="13"/>
  <c r="O1945" i="13" s="1"/>
  <c r="O1944" i="13"/>
  <c r="M1944" i="13"/>
  <c r="L1944" i="13"/>
  <c r="K1944" i="13"/>
  <c r="L1943" i="13"/>
  <c r="K1943" i="13"/>
  <c r="O1942" i="13"/>
  <c r="M1942" i="13"/>
  <c r="N1942" i="13" s="1"/>
  <c r="K1942" i="13"/>
  <c r="L1942" i="13" s="1"/>
  <c r="M1941" i="13"/>
  <c r="N1941" i="13" s="1"/>
  <c r="L1941" i="13"/>
  <c r="K1941" i="13"/>
  <c r="O1941" i="13" s="1"/>
  <c r="K1940" i="13"/>
  <c r="O1939" i="13"/>
  <c r="L1939" i="13"/>
  <c r="K1939" i="13"/>
  <c r="K1938" i="13"/>
  <c r="P1937" i="13"/>
  <c r="S1937" i="13" s="1"/>
  <c r="N1937" i="13"/>
  <c r="L1937" i="13"/>
  <c r="M1937" i="13" s="1"/>
  <c r="K1937" i="13"/>
  <c r="O1937" i="13" s="1"/>
  <c r="K1936" i="13"/>
  <c r="K1935" i="13"/>
  <c r="K1934" i="13"/>
  <c r="L1933" i="13"/>
  <c r="K1933" i="13"/>
  <c r="O1932" i="13"/>
  <c r="M1932" i="13"/>
  <c r="K1932" i="13"/>
  <c r="L1932" i="13" s="1"/>
  <c r="O1931" i="13"/>
  <c r="N1931" i="13"/>
  <c r="K1931" i="13"/>
  <c r="L1931" i="13" s="1"/>
  <c r="M1931" i="13" s="1"/>
  <c r="O1930" i="13"/>
  <c r="K1930" i="13"/>
  <c r="L1930" i="13" s="1"/>
  <c r="M1930" i="13" s="1"/>
  <c r="N1930" i="13" s="1"/>
  <c r="N1929" i="13"/>
  <c r="L1929" i="13"/>
  <c r="M1929" i="13" s="1"/>
  <c r="K1929" i="13"/>
  <c r="O1929" i="13" s="1"/>
  <c r="L1928" i="13"/>
  <c r="K1928" i="13"/>
  <c r="L1927" i="13"/>
  <c r="K1927" i="13"/>
  <c r="K1926" i="13"/>
  <c r="M1925" i="13"/>
  <c r="L1925" i="13"/>
  <c r="K1925" i="13"/>
  <c r="K1924" i="13"/>
  <c r="L1924" i="13" s="1"/>
  <c r="K1923" i="13"/>
  <c r="L1923" i="13" s="1"/>
  <c r="O1922" i="13"/>
  <c r="N1922" i="13"/>
  <c r="K1922" i="13"/>
  <c r="L1922" i="13" s="1"/>
  <c r="M1922" i="13" s="1"/>
  <c r="K1921" i="13"/>
  <c r="L1921" i="13" s="1"/>
  <c r="P1920" i="13"/>
  <c r="S1920" i="13" s="1"/>
  <c r="M1920" i="13"/>
  <c r="L1920" i="13"/>
  <c r="K1920" i="13"/>
  <c r="O1920" i="13" s="1"/>
  <c r="Q1920" i="13" s="1"/>
  <c r="K1919" i="13"/>
  <c r="O1918" i="13"/>
  <c r="N1918" i="13"/>
  <c r="K1918" i="13"/>
  <c r="L1918" i="13" s="1"/>
  <c r="M1918" i="13" s="1"/>
  <c r="M1917" i="13"/>
  <c r="K1917" i="13"/>
  <c r="L1917" i="13" s="1"/>
  <c r="P1916" i="13"/>
  <c r="M1916" i="13"/>
  <c r="L1916" i="13"/>
  <c r="K1916" i="13"/>
  <c r="O1916" i="13" s="1"/>
  <c r="Q1916" i="13" s="1"/>
  <c r="K1915" i="13"/>
  <c r="O1914" i="13"/>
  <c r="N1914" i="13"/>
  <c r="K1914" i="13"/>
  <c r="L1914" i="13" s="1"/>
  <c r="M1914" i="13" s="1"/>
  <c r="K1913" i="13"/>
  <c r="L1913" i="13" s="1"/>
  <c r="P1912" i="13"/>
  <c r="S1912" i="13" s="1"/>
  <c r="M1912" i="13"/>
  <c r="L1912" i="13"/>
  <c r="K1912" i="13"/>
  <c r="O1912" i="13" s="1"/>
  <c r="K1911" i="13"/>
  <c r="O1910" i="13"/>
  <c r="N1910" i="13"/>
  <c r="K1910" i="13"/>
  <c r="L1910" i="13" s="1"/>
  <c r="M1910" i="13" s="1"/>
  <c r="M1909" i="13"/>
  <c r="K1909" i="13"/>
  <c r="L1909" i="13" s="1"/>
  <c r="P1908" i="13"/>
  <c r="M1908" i="13"/>
  <c r="L1908" i="13"/>
  <c r="K1908" i="13"/>
  <c r="O1908" i="13" s="1"/>
  <c r="Q1908" i="13" s="1"/>
  <c r="K1907" i="13"/>
  <c r="O1906" i="13"/>
  <c r="N1906" i="13"/>
  <c r="K1906" i="13"/>
  <c r="L1906" i="13" s="1"/>
  <c r="M1906" i="13" s="1"/>
  <c r="K1905" i="13"/>
  <c r="L1905" i="13" s="1"/>
  <c r="P1904" i="13"/>
  <c r="S1904" i="13" s="1"/>
  <c r="M1904" i="13"/>
  <c r="L1904" i="13"/>
  <c r="K1904" i="13"/>
  <c r="O1904" i="13" s="1"/>
  <c r="Q1904" i="13" s="1"/>
  <c r="K1903" i="13"/>
  <c r="O1902" i="13"/>
  <c r="N1902" i="13"/>
  <c r="K1902" i="13"/>
  <c r="L1902" i="13" s="1"/>
  <c r="M1902" i="13" s="1"/>
  <c r="K1901" i="13"/>
  <c r="L1900" i="13"/>
  <c r="K1900" i="13"/>
  <c r="K1899" i="13"/>
  <c r="O1898" i="13"/>
  <c r="N1898" i="13"/>
  <c r="K1898" i="13"/>
  <c r="L1898" i="13" s="1"/>
  <c r="M1898" i="13" s="1"/>
  <c r="K1897" i="13"/>
  <c r="P1896" i="13"/>
  <c r="S1896" i="13" s="1"/>
  <c r="N1896" i="13"/>
  <c r="L1896" i="13"/>
  <c r="M1896" i="13" s="1"/>
  <c r="K1896" i="13"/>
  <c r="O1896" i="13" s="1"/>
  <c r="Q1896" i="13" s="1"/>
  <c r="M1895" i="13"/>
  <c r="L1895" i="13"/>
  <c r="K1895" i="13"/>
  <c r="K1894" i="13"/>
  <c r="M1893" i="13"/>
  <c r="N1893" i="13" s="1"/>
  <c r="L1893" i="13"/>
  <c r="K1893" i="13"/>
  <c r="O1893" i="13" s="1"/>
  <c r="P1893" i="13" s="1"/>
  <c r="K1892" i="13"/>
  <c r="K1891" i="13"/>
  <c r="K1890" i="13"/>
  <c r="L1889" i="13"/>
  <c r="K1889" i="13"/>
  <c r="O1889" i="13" s="1"/>
  <c r="L1888" i="13"/>
  <c r="K1888" i="13"/>
  <c r="L1887" i="13"/>
  <c r="K1887" i="13"/>
  <c r="S1886" i="13"/>
  <c r="O1886" i="13"/>
  <c r="P1886" i="13" s="1"/>
  <c r="M1886" i="13"/>
  <c r="N1886" i="13" s="1"/>
  <c r="K1886" i="13"/>
  <c r="L1886" i="13" s="1"/>
  <c r="M1885" i="13"/>
  <c r="N1885" i="13" s="1"/>
  <c r="L1885" i="13"/>
  <c r="K1885" i="13"/>
  <c r="O1885" i="13" s="1"/>
  <c r="K1884" i="13"/>
  <c r="K1883" i="13"/>
  <c r="K1882" i="13"/>
  <c r="L1881" i="13"/>
  <c r="K1881" i="13"/>
  <c r="O1881" i="13" s="1"/>
  <c r="L1880" i="13"/>
  <c r="K1880" i="13"/>
  <c r="L1879" i="13"/>
  <c r="K1879" i="13"/>
  <c r="O1878" i="13"/>
  <c r="P1878" i="13" s="1"/>
  <c r="M1878" i="13"/>
  <c r="N1878" i="13" s="1"/>
  <c r="K1878" i="13"/>
  <c r="L1878" i="13" s="1"/>
  <c r="M1877" i="13"/>
  <c r="N1877" i="13" s="1"/>
  <c r="L1877" i="13"/>
  <c r="K1877" i="13"/>
  <c r="O1877" i="13" s="1"/>
  <c r="K1876" i="13"/>
  <c r="K1875" i="13"/>
  <c r="K1874" i="13"/>
  <c r="L1873" i="13"/>
  <c r="K1873" i="13"/>
  <c r="O1873" i="13" s="1"/>
  <c r="L1872" i="13"/>
  <c r="K1872" i="13"/>
  <c r="L1871" i="13"/>
  <c r="K1871" i="13"/>
  <c r="S1870" i="13"/>
  <c r="O1870" i="13"/>
  <c r="P1870" i="13" s="1"/>
  <c r="M1870" i="13"/>
  <c r="N1870" i="13" s="1"/>
  <c r="K1870" i="13"/>
  <c r="L1870" i="13" s="1"/>
  <c r="M1869" i="13"/>
  <c r="N1869" i="13" s="1"/>
  <c r="L1869" i="13"/>
  <c r="K1869" i="13"/>
  <c r="O1869" i="13" s="1"/>
  <c r="K1868" i="13"/>
  <c r="K1867" i="13"/>
  <c r="K1866" i="13"/>
  <c r="L1865" i="13"/>
  <c r="K1865" i="13"/>
  <c r="O1865" i="13" s="1"/>
  <c r="L1864" i="13"/>
  <c r="K1864" i="13"/>
  <c r="L1863" i="13"/>
  <c r="K1863" i="13"/>
  <c r="O1862" i="13"/>
  <c r="P1862" i="13" s="1"/>
  <c r="M1862" i="13"/>
  <c r="N1862" i="13" s="1"/>
  <c r="K1862" i="13"/>
  <c r="L1862" i="13" s="1"/>
  <c r="M1861" i="13"/>
  <c r="N1861" i="13" s="1"/>
  <c r="L1861" i="13"/>
  <c r="K1861" i="13"/>
  <c r="O1861" i="13" s="1"/>
  <c r="K1860" i="13"/>
  <c r="K1859" i="13"/>
  <c r="K1858" i="13"/>
  <c r="L1857" i="13"/>
  <c r="K1857" i="13"/>
  <c r="O1857" i="13" s="1"/>
  <c r="L1856" i="13"/>
  <c r="K1856" i="13"/>
  <c r="L1855" i="13"/>
  <c r="K1855" i="13"/>
  <c r="O1854" i="13"/>
  <c r="P1854" i="13" s="1"/>
  <c r="M1854" i="13"/>
  <c r="N1854" i="13" s="1"/>
  <c r="K1854" i="13"/>
  <c r="L1854" i="13" s="1"/>
  <c r="M1853" i="13"/>
  <c r="N1853" i="13" s="1"/>
  <c r="L1853" i="13"/>
  <c r="K1853" i="13"/>
  <c r="O1853" i="13" s="1"/>
  <c r="K1852" i="13"/>
  <c r="K1851" i="13"/>
  <c r="K1850" i="13"/>
  <c r="L1849" i="13"/>
  <c r="K1849" i="13"/>
  <c r="O1849" i="13" s="1"/>
  <c r="L1848" i="13"/>
  <c r="K1848" i="13"/>
  <c r="L1847" i="13"/>
  <c r="K1847" i="13"/>
  <c r="S1846" i="13"/>
  <c r="O1846" i="13"/>
  <c r="P1846" i="13" s="1"/>
  <c r="M1846" i="13"/>
  <c r="N1846" i="13" s="1"/>
  <c r="K1846" i="13"/>
  <c r="L1846" i="13" s="1"/>
  <c r="M1845" i="13"/>
  <c r="N1845" i="13" s="1"/>
  <c r="L1845" i="13"/>
  <c r="K1845" i="13"/>
  <c r="O1845" i="13" s="1"/>
  <c r="K1844" i="13"/>
  <c r="K1843" i="13"/>
  <c r="K1842" i="13"/>
  <c r="L1841" i="13"/>
  <c r="K1841" i="13"/>
  <c r="O1841" i="13" s="1"/>
  <c r="L1840" i="13"/>
  <c r="K1840" i="13"/>
  <c r="L1839" i="13"/>
  <c r="K1839" i="13"/>
  <c r="O1838" i="13"/>
  <c r="P1838" i="13" s="1"/>
  <c r="M1838" i="13"/>
  <c r="N1838" i="13" s="1"/>
  <c r="K1838" i="13"/>
  <c r="L1838" i="13" s="1"/>
  <c r="M1837" i="13"/>
  <c r="N1837" i="13" s="1"/>
  <c r="L1837" i="13"/>
  <c r="K1837" i="13"/>
  <c r="O1837" i="13" s="1"/>
  <c r="K1836" i="13"/>
  <c r="K1835" i="13"/>
  <c r="K1834" i="13"/>
  <c r="L1833" i="13"/>
  <c r="K1833" i="13"/>
  <c r="O1833" i="13" s="1"/>
  <c r="L1832" i="13"/>
  <c r="K1832" i="13"/>
  <c r="L1831" i="13"/>
  <c r="K1831" i="13"/>
  <c r="S1830" i="13"/>
  <c r="O1830" i="13"/>
  <c r="P1830" i="13" s="1"/>
  <c r="M1830" i="13"/>
  <c r="N1830" i="13" s="1"/>
  <c r="K1830" i="13"/>
  <c r="L1830" i="13" s="1"/>
  <c r="M1829" i="13"/>
  <c r="N1829" i="13" s="1"/>
  <c r="L1829" i="13"/>
  <c r="K1829" i="13"/>
  <c r="O1829" i="13" s="1"/>
  <c r="K1828" i="13"/>
  <c r="K1827" i="13"/>
  <c r="K1826" i="13"/>
  <c r="L1825" i="13"/>
  <c r="K1825" i="13"/>
  <c r="O1825" i="13" s="1"/>
  <c r="L1824" i="13"/>
  <c r="K1824" i="13"/>
  <c r="L1823" i="13"/>
  <c r="K1823" i="13"/>
  <c r="O1822" i="13"/>
  <c r="P1822" i="13" s="1"/>
  <c r="M1822" i="13"/>
  <c r="K1822" i="13"/>
  <c r="L1822" i="13" s="1"/>
  <c r="M1821" i="13"/>
  <c r="N1821" i="13" s="1"/>
  <c r="L1821" i="13"/>
  <c r="K1821" i="13"/>
  <c r="O1821" i="13" s="1"/>
  <c r="K1820" i="13"/>
  <c r="K1819" i="13"/>
  <c r="K1818" i="13"/>
  <c r="L1817" i="13"/>
  <c r="K1817" i="13"/>
  <c r="O1817" i="13" s="1"/>
  <c r="L1816" i="13"/>
  <c r="K1816" i="13"/>
  <c r="L1815" i="13"/>
  <c r="K1815" i="13"/>
  <c r="O1814" i="13"/>
  <c r="P1814" i="13" s="1"/>
  <c r="M1814" i="13"/>
  <c r="K1814" i="13"/>
  <c r="L1814" i="13" s="1"/>
  <c r="M1813" i="13"/>
  <c r="N1813" i="13" s="1"/>
  <c r="L1813" i="13"/>
  <c r="K1813" i="13"/>
  <c r="O1813" i="13" s="1"/>
  <c r="K1812" i="13"/>
  <c r="K1811" i="13"/>
  <c r="K1810" i="13"/>
  <c r="L1809" i="13"/>
  <c r="K1809" i="13"/>
  <c r="O1809" i="13" s="1"/>
  <c r="M1808" i="13"/>
  <c r="L1808" i="13"/>
  <c r="K1808" i="13"/>
  <c r="L1807" i="13"/>
  <c r="K1807" i="13"/>
  <c r="S1806" i="13"/>
  <c r="O1806" i="13"/>
  <c r="P1806" i="13" s="1"/>
  <c r="M1806" i="13"/>
  <c r="N1806" i="13" s="1"/>
  <c r="K1806" i="13"/>
  <c r="L1806" i="13" s="1"/>
  <c r="M1805" i="13"/>
  <c r="N1805" i="13" s="1"/>
  <c r="L1805" i="13"/>
  <c r="K1805" i="13"/>
  <c r="O1805" i="13" s="1"/>
  <c r="K1804" i="13"/>
  <c r="K1803" i="13"/>
  <c r="K1802" i="13"/>
  <c r="L1801" i="13"/>
  <c r="K1801" i="13"/>
  <c r="O1801" i="13" s="1"/>
  <c r="M1800" i="13"/>
  <c r="L1800" i="13"/>
  <c r="K1800" i="13"/>
  <c r="L1799" i="13"/>
  <c r="K1799" i="13"/>
  <c r="O1798" i="13"/>
  <c r="P1798" i="13" s="1"/>
  <c r="M1798" i="13"/>
  <c r="K1798" i="13"/>
  <c r="L1798" i="13" s="1"/>
  <c r="M1797" i="13"/>
  <c r="N1797" i="13" s="1"/>
  <c r="L1797" i="13"/>
  <c r="K1797" i="13"/>
  <c r="O1797" i="13" s="1"/>
  <c r="K1796" i="13"/>
  <c r="K1795" i="13"/>
  <c r="K1794" i="13"/>
  <c r="K1793" i="13"/>
  <c r="K1792" i="13"/>
  <c r="K1791" i="13"/>
  <c r="L1791" i="13" s="1"/>
  <c r="M1790" i="13"/>
  <c r="L1790" i="13"/>
  <c r="K1790" i="13"/>
  <c r="L1789" i="13"/>
  <c r="K1789" i="13"/>
  <c r="N1788" i="13"/>
  <c r="K1788" i="13"/>
  <c r="L1788" i="13" s="1"/>
  <c r="M1788" i="13" s="1"/>
  <c r="N1787" i="13"/>
  <c r="K1787" i="13"/>
  <c r="L1787" i="13" s="1"/>
  <c r="M1787" i="13" s="1"/>
  <c r="L1786" i="13"/>
  <c r="K1786" i="13"/>
  <c r="K1785" i="13"/>
  <c r="K1784" i="13"/>
  <c r="K1783" i="13"/>
  <c r="L1783" i="13" s="1"/>
  <c r="M1782" i="13"/>
  <c r="L1782" i="13"/>
  <c r="K1782" i="13"/>
  <c r="L1781" i="13"/>
  <c r="K1781" i="13"/>
  <c r="O1780" i="13"/>
  <c r="N1780" i="13"/>
  <c r="K1780" i="13"/>
  <c r="L1780" i="13" s="1"/>
  <c r="M1780" i="13" s="1"/>
  <c r="N1779" i="13"/>
  <c r="K1779" i="13"/>
  <c r="L1779" i="13" s="1"/>
  <c r="M1779" i="13" s="1"/>
  <c r="L1778" i="13"/>
  <c r="K1778" i="13"/>
  <c r="K1777" i="13"/>
  <c r="K1776" i="13"/>
  <c r="K1775" i="13"/>
  <c r="L1775" i="13" s="1"/>
  <c r="M1774" i="13"/>
  <c r="L1774" i="13"/>
  <c r="K1774" i="13"/>
  <c r="L1773" i="13"/>
  <c r="K1773" i="13"/>
  <c r="N1772" i="13"/>
  <c r="K1772" i="13"/>
  <c r="L1772" i="13" s="1"/>
  <c r="M1772" i="13" s="1"/>
  <c r="N1771" i="13"/>
  <c r="K1771" i="13"/>
  <c r="L1771" i="13" s="1"/>
  <c r="M1771" i="13" s="1"/>
  <c r="L1770" i="13"/>
  <c r="K1770" i="13"/>
  <c r="K1769" i="13"/>
  <c r="K1768" i="13"/>
  <c r="L1768" i="13" s="1"/>
  <c r="M1767" i="13"/>
  <c r="K1767" i="13"/>
  <c r="L1767" i="13" s="1"/>
  <c r="L1766" i="13"/>
  <c r="K1766" i="13"/>
  <c r="O1765" i="13"/>
  <c r="L1765" i="13"/>
  <c r="K1765" i="13"/>
  <c r="O1764" i="13"/>
  <c r="K1764" i="13"/>
  <c r="L1764" i="13" s="1"/>
  <c r="K1763" i="13"/>
  <c r="L1763" i="13" s="1"/>
  <c r="M1762" i="13"/>
  <c r="N1762" i="13" s="1"/>
  <c r="L1762" i="13"/>
  <c r="K1762" i="13"/>
  <c r="O1761" i="13"/>
  <c r="M1761" i="13"/>
  <c r="K1761" i="13"/>
  <c r="L1761" i="13" s="1"/>
  <c r="K1760" i="13"/>
  <c r="O1759" i="13"/>
  <c r="N1759" i="13"/>
  <c r="K1759" i="13"/>
  <c r="L1759" i="13" s="1"/>
  <c r="M1759" i="13" s="1"/>
  <c r="L1758" i="13"/>
  <c r="K1758" i="13"/>
  <c r="O1758" i="13" s="1"/>
  <c r="K1757" i="13"/>
  <c r="L1756" i="13"/>
  <c r="M1756" i="13" s="1"/>
  <c r="K1756" i="13"/>
  <c r="K1755" i="13"/>
  <c r="N1754" i="13"/>
  <c r="M1754" i="13"/>
  <c r="L1754" i="13"/>
  <c r="K1754" i="13"/>
  <c r="O1753" i="13"/>
  <c r="M1753" i="13"/>
  <c r="K1753" i="13"/>
  <c r="L1753" i="13" s="1"/>
  <c r="K1752" i="13"/>
  <c r="O1751" i="13"/>
  <c r="N1751" i="13"/>
  <c r="K1751" i="13"/>
  <c r="L1751" i="13" s="1"/>
  <c r="M1751" i="13" s="1"/>
  <c r="L1750" i="13"/>
  <c r="K1750" i="13"/>
  <c r="O1750" i="13" s="1"/>
  <c r="P1750" i="13" s="1"/>
  <c r="K1749" i="13"/>
  <c r="N1748" i="13"/>
  <c r="L1748" i="13"/>
  <c r="M1748" i="13" s="1"/>
  <c r="K1748" i="13"/>
  <c r="K1747" i="13"/>
  <c r="M1746" i="13"/>
  <c r="N1746" i="13" s="1"/>
  <c r="L1746" i="13"/>
  <c r="K1746" i="13"/>
  <c r="O1745" i="13"/>
  <c r="M1745" i="13"/>
  <c r="K1745" i="13"/>
  <c r="L1745" i="13" s="1"/>
  <c r="K1744" i="13"/>
  <c r="O1743" i="13"/>
  <c r="N1743" i="13"/>
  <c r="K1743" i="13"/>
  <c r="L1743" i="13" s="1"/>
  <c r="M1743" i="13" s="1"/>
  <c r="Q1742" i="13"/>
  <c r="L1742" i="13"/>
  <c r="K1742" i="13"/>
  <c r="O1742" i="13" s="1"/>
  <c r="P1742" i="13" s="1"/>
  <c r="K1741" i="13"/>
  <c r="O1740" i="13"/>
  <c r="K1740" i="13"/>
  <c r="L1740" i="13" s="1"/>
  <c r="O1739" i="13"/>
  <c r="K1739" i="13"/>
  <c r="L1739" i="13" s="1"/>
  <c r="P1738" i="13"/>
  <c r="L1738" i="13"/>
  <c r="K1738" i="13"/>
  <c r="O1738" i="13" s="1"/>
  <c r="Q1737" i="13"/>
  <c r="L1737" i="13"/>
  <c r="K1737" i="13"/>
  <c r="O1737" i="13" s="1"/>
  <c r="P1737" i="13" s="1"/>
  <c r="L1736" i="13"/>
  <c r="M1736" i="13" s="1"/>
  <c r="K1736" i="13"/>
  <c r="O1736" i="13" s="1"/>
  <c r="M1735" i="13"/>
  <c r="N1735" i="13" s="1"/>
  <c r="K1735" i="13"/>
  <c r="L1735" i="13" s="1"/>
  <c r="N1734" i="13"/>
  <c r="M1734" i="13"/>
  <c r="L1734" i="13"/>
  <c r="K1734" i="13"/>
  <c r="K1733" i="13"/>
  <c r="N1732" i="13"/>
  <c r="L1732" i="13"/>
  <c r="M1732" i="13" s="1"/>
  <c r="K1732" i="13"/>
  <c r="O1731" i="13"/>
  <c r="N1731" i="13"/>
  <c r="M1731" i="13"/>
  <c r="K1731" i="13"/>
  <c r="L1731" i="13" s="1"/>
  <c r="L1730" i="13"/>
  <c r="K1730" i="13"/>
  <c r="O1729" i="13"/>
  <c r="M1729" i="13"/>
  <c r="L1729" i="13"/>
  <c r="K1729" i="13"/>
  <c r="O1728" i="13"/>
  <c r="K1728" i="13"/>
  <c r="L1728" i="13" s="1"/>
  <c r="K1727" i="13"/>
  <c r="N1726" i="13"/>
  <c r="M1726" i="13"/>
  <c r="L1726" i="13"/>
  <c r="K1726" i="13"/>
  <c r="K1725" i="13"/>
  <c r="N1724" i="13"/>
  <c r="L1724" i="13"/>
  <c r="M1724" i="13" s="1"/>
  <c r="K1724" i="13"/>
  <c r="O1724" i="13" s="1"/>
  <c r="O1723" i="13"/>
  <c r="N1723" i="13"/>
  <c r="M1723" i="13"/>
  <c r="K1723" i="13"/>
  <c r="L1723" i="13" s="1"/>
  <c r="L1722" i="13"/>
  <c r="K1722" i="13"/>
  <c r="O1722" i="13" s="1"/>
  <c r="P1722" i="13" s="1"/>
  <c r="Q1722" i="13" s="1"/>
  <c r="O1721" i="13"/>
  <c r="M1721" i="13"/>
  <c r="L1721" i="13"/>
  <c r="K1721" i="13"/>
  <c r="P1720" i="13"/>
  <c r="O1720" i="13"/>
  <c r="K1720" i="13"/>
  <c r="L1720" i="13" s="1"/>
  <c r="K1719" i="13"/>
  <c r="M1718" i="13"/>
  <c r="N1718" i="13" s="1"/>
  <c r="L1718" i="13"/>
  <c r="K1718" i="13"/>
  <c r="L1717" i="13"/>
  <c r="K1717" i="13"/>
  <c r="L1716" i="13"/>
  <c r="M1716" i="13" s="1"/>
  <c r="K1716" i="13"/>
  <c r="O1716" i="13" s="1"/>
  <c r="O1715" i="13"/>
  <c r="N1715" i="13"/>
  <c r="M1715" i="13"/>
  <c r="K1715" i="13"/>
  <c r="L1715" i="13" s="1"/>
  <c r="L1714" i="13"/>
  <c r="K1714" i="13"/>
  <c r="O1714" i="13" s="1"/>
  <c r="O1713" i="13"/>
  <c r="M1713" i="13"/>
  <c r="L1713" i="13"/>
  <c r="K1713" i="13"/>
  <c r="K1712" i="13"/>
  <c r="L1712" i="13" s="1"/>
  <c r="K1711" i="13"/>
  <c r="M1710" i="13"/>
  <c r="N1710" i="13" s="1"/>
  <c r="L1710" i="13"/>
  <c r="K1710" i="13"/>
  <c r="L1709" i="13"/>
  <c r="K1709" i="13"/>
  <c r="L1708" i="13"/>
  <c r="K1708" i="13"/>
  <c r="O1707" i="13"/>
  <c r="N1707" i="13"/>
  <c r="M1707" i="13"/>
  <c r="K1707" i="13"/>
  <c r="L1707" i="13" s="1"/>
  <c r="L1706" i="13"/>
  <c r="K1706" i="13"/>
  <c r="O1705" i="13"/>
  <c r="M1705" i="13"/>
  <c r="L1705" i="13"/>
  <c r="K1705" i="13"/>
  <c r="K1704" i="13"/>
  <c r="K1703" i="13"/>
  <c r="N1702" i="13"/>
  <c r="M1702" i="13"/>
  <c r="L1702" i="13"/>
  <c r="K1702" i="13"/>
  <c r="K1701" i="13"/>
  <c r="N1700" i="13"/>
  <c r="L1700" i="13"/>
  <c r="M1700" i="13" s="1"/>
  <c r="K1700" i="13"/>
  <c r="O1699" i="13"/>
  <c r="N1699" i="13"/>
  <c r="M1699" i="13"/>
  <c r="K1699" i="13"/>
  <c r="L1699" i="13" s="1"/>
  <c r="L1698" i="13"/>
  <c r="K1698" i="13"/>
  <c r="O1697" i="13"/>
  <c r="M1697" i="13"/>
  <c r="L1697" i="13"/>
  <c r="K1697" i="13"/>
  <c r="O1696" i="13"/>
  <c r="K1696" i="13"/>
  <c r="L1696" i="13" s="1"/>
  <c r="K1695" i="13"/>
  <c r="N1694" i="13"/>
  <c r="M1694" i="13"/>
  <c r="L1694" i="13"/>
  <c r="K1694" i="13"/>
  <c r="K1693" i="13"/>
  <c r="N1692" i="13"/>
  <c r="L1692" i="13"/>
  <c r="M1692" i="13" s="1"/>
  <c r="K1692" i="13"/>
  <c r="O1692" i="13" s="1"/>
  <c r="O1691" i="13"/>
  <c r="N1691" i="13"/>
  <c r="M1691" i="13"/>
  <c r="K1691" i="13"/>
  <c r="L1691" i="13" s="1"/>
  <c r="Q1690" i="13"/>
  <c r="L1690" i="13"/>
  <c r="K1690" i="13"/>
  <c r="O1690" i="13" s="1"/>
  <c r="P1690" i="13" s="1"/>
  <c r="O1689" i="13"/>
  <c r="M1689" i="13"/>
  <c r="L1689" i="13"/>
  <c r="K1689" i="13"/>
  <c r="P1688" i="13"/>
  <c r="O1688" i="13"/>
  <c r="K1688" i="13"/>
  <c r="L1688" i="13" s="1"/>
  <c r="K1687" i="13"/>
  <c r="M1686" i="13"/>
  <c r="N1686" i="13" s="1"/>
  <c r="L1686" i="13"/>
  <c r="K1686" i="13"/>
  <c r="L1685" i="13"/>
  <c r="K1685" i="13"/>
  <c r="L1684" i="13"/>
  <c r="M1684" i="13" s="1"/>
  <c r="K1684" i="13"/>
  <c r="O1684" i="13" s="1"/>
  <c r="O1683" i="13"/>
  <c r="N1683" i="13"/>
  <c r="M1683" i="13"/>
  <c r="K1683" i="13"/>
  <c r="L1683" i="13" s="1"/>
  <c r="L1682" i="13"/>
  <c r="K1682" i="13"/>
  <c r="O1682" i="13" s="1"/>
  <c r="O1681" i="13"/>
  <c r="M1681" i="13"/>
  <c r="L1681" i="13"/>
  <c r="K1681" i="13"/>
  <c r="K1680" i="13"/>
  <c r="L1680" i="13" s="1"/>
  <c r="K1679" i="13"/>
  <c r="M1678" i="13"/>
  <c r="N1678" i="13" s="1"/>
  <c r="L1678" i="13"/>
  <c r="K1678" i="13"/>
  <c r="L1677" i="13"/>
  <c r="K1677" i="13"/>
  <c r="L1676" i="13"/>
  <c r="K1676" i="13"/>
  <c r="O1675" i="13"/>
  <c r="N1675" i="13"/>
  <c r="M1675" i="13"/>
  <c r="K1675" i="13"/>
  <c r="L1675" i="13" s="1"/>
  <c r="L1674" i="13"/>
  <c r="K1674" i="13"/>
  <c r="O1673" i="13"/>
  <c r="M1673" i="13"/>
  <c r="L1673" i="13"/>
  <c r="K1673" i="13"/>
  <c r="K1672" i="13"/>
  <c r="K1671" i="13"/>
  <c r="N1670" i="13"/>
  <c r="M1670" i="13"/>
  <c r="L1670" i="13"/>
  <c r="K1670" i="13"/>
  <c r="K1669" i="13"/>
  <c r="K1668" i="13"/>
  <c r="O1667" i="13"/>
  <c r="M1667" i="13"/>
  <c r="N1667" i="13" s="1"/>
  <c r="K1667" i="13"/>
  <c r="L1667" i="13" s="1"/>
  <c r="L1666" i="13"/>
  <c r="K1666" i="13"/>
  <c r="O1665" i="13"/>
  <c r="P1665" i="13" s="1"/>
  <c r="M1665" i="13"/>
  <c r="L1665" i="13"/>
  <c r="K1665" i="13"/>
  <c r="O1664" i="13"/>
  <c r="N1664" i="13"/>
  <c r="K1664" i="13"/>
  <c r="L1664" i="13" s="1"/>
  <c r="M1664" i="13" s="1"/>
  <c r="O1663" i="13"/>
  <c r="M1663" i="13"/>
  <c r="K1663" i="13"/>
  <c r="L1663" i="13" s="1"/>
  <c r="N1662" i="13"/>
  <c r="M1662" i="13"/>
  <c r="L1662" i="13"/>
  <c r="K1662" i="13"/>
  <c r="K1661" i="13"/>
  <c r="K1660" i="13"/>
  <c r="O1659" i="13"/>
  <c r="M1659" i="13"/>
  <c r="N1659" i="13" s="1"/>
  <c r="K1659" i="13"/>
  <c r="L1659" i="13" s="1"/>
  <c r="L1658" i="13"/>
  <c r="K1658" i="13"/>
  <c r="O1657" i="13"/>
  <c r="P1657" i="13" s="1"/>
  <c r="M1657" i="13"/>
  <c r="L1657" i="13"/>
  <c r="K1657" i="13"/>
  <c r="O1656" i="13"/>
  <c r="N1656" i="13"/>
  <c r="K1656" i="13"/>
  <c r="L1656" i="13" s="1"/>
  <c r="M1656" i="13" s="1"/>
  <c r="O1655" i="13"/>
  <c r="M1655" i="13"/>
  <c r="K1655" i="13"/>
  <c r="L1655" i="13" s="1"/>
  <c r="N1654" i="13"/>
  <c r="M1654" i="13"/>
  <c r="L1654" i="13"/>
  <c r="K1654" i="13"/>
  <c r="K1653" i="13"/>
  <c r="K1652" i="13"/>
  <c r="O1651" i="13"/>
  <c r="M1651" i="13"/>
  <c r="N1651" i="13" s="1"/>
  <c r="K1651" i="13"/>
  <c r="L1651" i="13" s="1"/>
  <c r="L1650" i="13"/>
  <c r="K1650" i="13"/>
  <c r="O1649" i="13"/>
  <c r="P1649" i="13" s="1"/>
  <c r="M1649" i="13"/>
  <c r="L1649" i="13"/>
  <c r="K1649" i="13"/>
  <c r="O1648" i="13"/>
  <c r="N1648" i="13"/>
  <c r="K1648" i="13"/>
  <c r="L1648" i="13" s="1"/>
  <c r="M1648" i="13" s="1"/>
  <c r="O1647" i="13"/>
  <c r="M1647" i="13"/>
  <c r="K1647" i="13"/>
  <c r="L1647" i="13" s="1"/>
  <c r="N1646" i="13"/>
  <c r="M1646" i="13"/>
  <c r="L1646" i="13"/>
  <c r="K1646" i="13"/>
  <c r="K1645" i="13"/>
  <c r="K1644" i="13"/>
  <c r="O1643" i="13"/>
  <c r="M1643" i="13"/>
  <c r="N1643" i="13" s="1"/>
  <c r="K1643" i="13"/>
  <c r="L1643" i="13" s="1"/>
  <c r="L1642" i="13"/>
  <c r="K1642" i="13"/>
  <c r="O1641" i="13"/>
  <c r="P1641" i="13" s="1"/>
  <c r="M1641" i="13"/>
  <c r="L1641" i="13"/>
  <c r="K1641" i="13"/>
  <c r="O1640" i="13"/>
  <c r="N1640" i="13"/>
  <c r="K1640" i="13"/>
  <c r="L1640" i="13" s="1"/>
  <c r="M1640" i="13" s="1"/>
  <c r="O1639" i="13"/>
  <c r="M1639" i="13"/>
  <c r="K1639" i="13"/>
  <c r="L1639" i="13" s="1"/>
  <c r="N1638" i="13"/>
  <c r="M1638" i="13"/>
  <c r="L1638" i="13"/>
  <c r="K1638" i="13"/>
  <c r="K1637" i="13"/>
  <c r="K1636" i="13"/>
  <c r="O1635" i="13"/>
  <c r="M1635" i="13"/>
  <c r="N1635" i="13" s="1"/>
  <c r="K1635" i="13"/>
  <c r="L1635" i="13" s="1"/>
  <c r="L1634" i="13"/>
  <c r="K1634" i="13"/>
  <c r="O1633" i="13"/>
  <c r="P1633" i="13" s="1"/>
  <c r="M1633" i="13"/>
  <c r="L1633" i="13"/>
  <c r="K1633" i="13"/>
  <c r="O1632" i="13"/>
  <c r="N1632" i="13"/>
  <c r="K1632" i="13"/>
  <c r="L1632" i="13" s="1"/>
  <c r="M1632" i="13" s="1"/>
  <c r="O1631" i="13"/>
  <c r="M1631" i="13"/>
  <c r="K1631" i="13"/>
  <c r="L1631" i="13" s="1"/>
  <c r="N1630" i="13"/>
  <c r="M1630" i="13"/>
  <c r="L1630" i="13"/>
  <c r="K1630" i="13"/>
  <c r="K1629" i="13"/>
  <c r="K1628" i="13"/>
  <c r="O1627" i="13"/>
  <c r="M1627" i="13"/>
  <c r="N1627" i="13" s="1"/>
  <c r="K1627" i="13"/>
  <c r="L1627" i="13" s="1"/>
  <c r="L1626" i="13"/>
  <c r="K1626" i="13"/>
  <c r="O1625" i="13"/>
  <c r="P1625" i="13" s="1"/>
  <c r="M1625" i="13"/>
  <c r="L1625" i="13"/>
  <c r="K1625" i="13"/>
  <c r="O1624" i="13"/>
  <c r="N1624" i="13"/>
  <c r="K1624" i="13"/>
  <c r="L1624" i="13" s="1"/>
  <c r="M1624" i="13" s="1"/>
  <c r="O1623" i="13"/>
  <c r="M1623" i="13"/>
  <c r="K1623" i="13"/>
  <c r="L1623" i="13" s="1"/>
  <c r="N1622" i="13"/>
  <c r="M1622" i="13"/>
  <c r="L1622" i="13"/>
  <c r="K1622" i="13"/>
  <c r="K1621" i="13"/>
  <c r="K1620" i="13"/>
  <c r="O1619" i="13"/>
  <c r="M1619" i="13"/>
  <c r="N1619" i="13" s="1"/>
  <c r="K1619" i="13"/>
  <c r="L1619" i="13" s="1"/>
  <c r="L1618" i="13"/>
  <c r="K1618" i="13"/>
  <c r="O1617" i="13"/>
  <c r="P1617" i="13" s="1"/>
  <c r="M1617" i="13"/>
  <c r="L1617" i="13"/>
  <c r="K1617" i="13"/>
  <c r="O1616" i="13"/>
  <c r="N1616" i="13"/>
  <c r="K1616" i="13"/>
  <c r="L1616" i="13" s="1"/>
  <c r="M1616" i="13" s="1"/>
  <c r="O1615" i="13"/>
  <c r="M1615" i="13"/>
  <c r="K1615" i="13"/>
  <c r="L1615" i="13" s="1"/>
  <c r="N1614" i="13"/>
  <c r="M1614" i="13"/>
  <c r="L1614" i="13"/>
  <c r="K1614" i="13"/>
  <c r="K1613" i="13"/>
  <c r="K1612" i="13"/>
  <c r="O1611" i="13"/>
  <c r="M1611" i="13"/>
  <c r="N1611" i="13" s="1"/>
  <c r="K1611" i="13"/>
  <c r="L1611" i="13" s="1"/>
  <c r="L1610" i="13"/>
  <c r="K1610" i="13"/>
  <c r="O1609" i="13"/>
  <c r="P1609" i="13" s="1"/>
  <c r="M1609" i="13"/>
  <c r="L1609" i="13"/>
  <c r="K1609" i="13"/>
  <c r="O1608" i="13"/>
  <c r="N1608" i="13"/>
  <c r="K1608" i="13"/>
  <c r="L1608" i="13" s="1"/>
  <c r="M1608" i="13" s="1"/>
  <c r="O1607" i="13"/>
  <c r="M1607" i="13"/>
  <c r="K1607" i="13"/>
  <c r="L1607" i="13" s="1"/>
  <c r="N1606" i="13"/>
  <c r="M1606" i="13"/>
  <c r="L1606" i="13"/>
  <c r="K1606" i="13"/>
  <c r="K1605" i="13"/>
  <c r="K1604" i="13"/>
  <c r="O1603" i="13"/>
  <c r="M1603" i="13"/>
  <c r="N1603" i="13" s="1"/>
  <c r="K1603" i="13"/>
  <c r="L1603" i="13" s="1"/>
  <c r="L1602" i="13"/>
  <c r="K1602" i="13"/>
  <c r="O1601" i="13"/>
  <c r="P1601" i="13" s="1"/>
  <c r="M1601" i="13"/>
  <c r="L1601" i="13"/>
  <c r="K1601" i="13"/>
  <c r="O1600" i="13"/>
  <c r="N1600" i="13"/>
  <c r="K1600" i="13"/>
  <c r="L1600" i="13" s="1"/>
  <c r="M1600" i="13" s="1"/>
  <c r="O1599" i="13"/>
  <c r="M1599" i="13"/>
  <c r="K1599" i="13"/>
  <c r="L1599" i="13" s="1"/>
  <c r="N1598" i="13"/>
  <c r="M1598" i="13"/>
  <c r="L1598" i="13"/>
  <c r="K1598" i="13"/>
  <c r="K1597" i="13"/>
  <c r="K1596" i="13"/>
  <c r="O1595" i="13"/>
  <c r="M1595" i="13"/>
  <c r="N1595" i="13" s="1"/>
  <c r="K1595" i="13"/>
  <c r="L1595" i="13" s="1"/>
  <c r="L1594" i="13"/>
  <c r="K1594" i="13"/>
  <c r="O1593" i="13"/>
  <c r="P1593" i="13" s="1"/>
  <c r="M1593" i="13"/>
  <c r="L1593" i="13"/>
  <c r="K1593" i="13"/>
  <c r="O1592" i="13"/>
  <c r="N1592" i="13"/>
  <c r="K1592" i="13"/>
  <c r="L1592" i="13" s="1"/>
  <c r="M1592" i="13" s="1"/>
  <c r="O1591" i="13"/>
  <c r="M1591" i="13"/>
  <c r="K1591" i="13"/>
  <c r="L1591" i="13" s="1"/>
  <c r="N1590" i="13"/>
  <c r="M1590" i="13"/>
  <c r="L1590" i="13"/>
  <c r="K1590" i="13"/>
  <c r="K1589" i="13"/>
  <c r="K1588" i="13"/>
  <c r="O1587" i="13"/>
  <c r="M1587" i="13"/>
  <c r="N1587" i="13" s="1"/>
  <c r="K1587" i="13"/>
  <c r="L1587" i="13" s="1"/>
  <c r="L1586" i="13"/>
  <c r="K1586" i="13"/>
  <c r="O1585" i="13"/>
  <c r="P1585" i="13" s="1"/>
  <c r="M1585" i="13"/>
  <c r="L1585" i="13"/>
  <c r="K1585" i="13"/>
  <c r="O1584" i="13"/>
  <c r="N1584" i="13"/>
  <c r="K1584" i="13"/>
  <c r="L1584" i="13" s="1"/>
  <c r="M1584" i="13" s="1"/>
  <c r="O1583" i="13"/>
  <c r="M1583" i="13"/>
  <c r="K1583" i="13"/>
  <c r="L1583" i="13" s="1"/>
  <c r="N1582" i="13"/>
  <c r="M1582" i="13"/>
  <c r="L1582" i="13"/>
  <c r="K1582" i="13"/>
  <c r="K1581" i="13"/>
  <c r="K1580" i="13"/>
  <c r="O1579" i="13"/>
  <c r="M1579" i="13"/>
  <c r="N1579" i="13" s="1"/>
  <c r="K1579" i="13"/>
  <c r="L1579" i="13" s="1"/>
  <c r="L1578" i="13"/>
  <c r="K1578" i="13"/>
  <c r="O1577" i="13"/>
  <c r="P1577" i="13" s="1"/>
  <c r="M1577" i="13"/>
  <c r="L1577" i="13"/>
  <c r="K1577" i="13"/>
  <c r="O1576" i="13"/>
  <c r="N1576" i="13"/>
  <c r="K1576" i="13"/>
  <c r="L1576" i="13" s="1"/>
  <c r="M1576" i="13" s="1"/>
  <c r="O1575" i="13"/>
  <c r="M1575" i="13"/>
  <c r="K1575" i="13"/>
  <c r="L1575" i="13" s="1"/>
  <c r="N1574" i="13"/>
  <c r="M1574" i="13"/>
  <c r="L1574" i="13"/>
  <c r="K1574" i="13"/>
  <c r="K1573" i="13"/>
  <c r="K1572" i="13"/>
  <c r="O1571" i="13"/>
  <c r="M1571" i="13"/>
  <c r="N1571" i="13" s="1"/>
  <c r="K1571" i="13"/>
  <c r="L1571" i="13" s="1"/>
  <c r="L1570" i="13"/>
  <c r="K1570" i="13"/>
  <c r="O1569" i="13"/>
  <c r="P1569" i="13" s="1"/>
  <c r="M1569" i="13"/>
  <c r="L1569" i="13"/>
  <c r="K1569" i="13"/>
  <c r="O1568" i="13"/>
  <c r="N1568" i="13"/>
  <c r="K1568" i="13"/>
  <c r="L1568" i="13" s="1"/>
  <c r="M1568" i="13" s="1"/>
  <c r="O1567" i="13"/>
  <c r="M1567" i="13"/>
  <c r="K1567" i="13"/>
  <c r="L1567" i="13" s="1"/>
  <c r="N1566" i="13"/>
  <c r="M1566" i="13"/>
  <c r="L1566" i="13"/>
  <c r="K1566" i="13"/>
  <c r="K1565" i="13"/>
  <c r="K1564" i="13"/>
  <c r="O1563" i="13"/>
  <c r="M1563" i="13"/>
  <c r="N1563" i="13" s="1"/>
  <c r="K1563" i="13"/>
  <c r="L1563" i="13" s="1"/>
  <c r="L1562" i="13"/>
  <c r="K1562" i="13"/>
  <c r="O1561" i="13"/>
  <c r="P1561" i="13" s="1"/>
  <c r="M1561" i="13"/>
  <c r="L1561" i="13"/>
  <c r="K1561" i="13"/>
  <c r="O1560" i="13"/>
  <c r="N1560" i="13"/>
  <c r="K1560" i="13"/>
  <c r="L1560" i="13" s="1"/>
  <c r="M1560" i="13" s="1"/>
  <c r="O1559" i="13"/>
  <c r="M1559" i="13"/>
  <c r="K1559" i="13"/>
  <c r="L1559" i="13" s="1"/>
  <c r="N1558" i="13"/>
  <c r="M1558" i="13"/>
  <c r="L1558" i="13"/>
  <c r="K1558" i="13"/>
  <c r="K1557" i="13"/>
  <c r="K1556" i="13"/>
  <c r="O1555" i="13"/>
  <c r="M1555" i="13"/>
  <c r="N1555" i="13" s="1"/>
  <c r="K1555" i="13"/>
  <c r="L1555" i="13" s="1"/>
  <c r="L1554" i="13"/>
  <c r="K1554" i="13"/>
  <c r="O1553" i="13"/>
  <c r="P1553" i="13" s="1"/>
  <c r="M1553" i="13"/>
  <c r="L1553" i="13"/>
  <c r="K1553" i="13"/>
  <c r="O1552" i="13"/>
  <c r="N1552" i="13"/>
  <c r="K1552" i="13"/>
  <c r="L1552" i="13" s="1"/>
  <c r="M1552" i="13" s="1"/>
  <c r="O1551" i="13"/>
  <c r="M1551" i="13"/>
  <c r="K1551" i="13"/>
  <c r="L1551" i="13" s="1"/>
  <c r="N1550" i="13"/>
  <c r="M1550" i="13"/>
  <c r="L1550" i="13"/>
  <c r="K1550" i="13"/>
  <c r="K1549" i="13"/>
  <c r="K1548" i="13"/>
  <c r="O1547" i="13"/>
  <c r="M1547" i="13"/>
  <c r="N1547" i="13" s="1"/>
  <c r="K1547" i="13"/>
  <c r="L1547" i="13" s="1"/>
  <c r="L1546" i="13"/>
  <c r="K1546" i="13"/>
  <c r="O1545" i="13"/>
  <c r="P1545" i="13" s="1"/>
  <c r="M1545" i="13"/>
  <c r="L1545" i="13"/>
  <c r="K1545" i="13"/>
  <c r="O1544" i="13"/>
  <c r="N1544" i="13"/>
  <c r="K1544" i="13"/>
  <c r="L1544" i="13" s="1"/>
  <c r="M1544" i="13" s="1"/>
  <c r="O1543" i="13"/>
  <c r="M1543" i="13"/>
  <c r="K1543" i="13"/>
  <c r="L1543" i="13" s="1"/>
  <c r="N1542" i="13"/>
  <c r="M1542" i="13"/>
  <c r="L1542" i="13"/>
  <c r="K1542" i="13"/>
  <c r="K1541" i="13"/>
  <c r="K1540" i="13"/>
  <c r="O1539" i="13"/>
  <c r="M1539" i="13"/>
  <c r="N1539" i="13" s="1"/>
  <c r="K1539" i="13"/>
  <c r="L1539" i="13" s="1"/>
  <c r="L1538" i="13"/>
  <c r="K1538" i="13"/>
  <c r="O1537" i="13"/>
  <c r="P1537" i="13" s="1"/>
  <c r="M1537" i="13"/>
  <c r="L1537" i="13"/>
  <c r="K1537" i="13"/>
  <c r="O1536" i="13"/>
  <c r="N1536" i="13"/>
  <c r="K1536" i="13"/>
  <c r="L1536" i="13" s="1"/>
  <c r="M1536" i="13" s="1"/>
  <c r="O1535" i="13"/>
  <c r="M1535" i="13"/>
  <c r="K1535" i="13"/>
  <c r="L1535" i="13" s="1"/>
  <c r="N1534" i="13"/>
  <c r="M1534" i="13"/>
  <c r="L1534" i="13"/>
  <c r="K1534" i="13"/>
  <c r="K1533" i="13"/>
  <c r="K1532" i="13"/>
  <c r="O1531" i="13"/>
  <c r="M1531" i="13"/>
  <c r="N1531" i="13" s="1"/>
  <c r="K1531" i="13"/>
  <c r="L1531" i="13" s="1"/>
  <c r="L1530" i="13"/>
  <c r="K1530" i="13"/>
  <c r="O1529" i="13"/>
  <c r="P1529" i="13" s="1"/>
  <c r="M1529" i="13"/>
  <c r="L1529" i="13"/>
  <c r="K1529" i="13"/>
  <c r="O1528" i="13"/>
  <c r="N1528" i="13"/>
  <c r="K1528" i="13"/>
  <c r="L1528" i="13" s="1"/>
  <c r="M1528" i="13" s="1"/>
  <c r="O1527" i="13"/>
  <c r="M1527" i="13"/>
  <c r="K1527" i="13"/>
  <c r="L1527" i="13" s="1"/>
  <c r="N1526" i="13"/>
  <c r="M1526" i="13"/>
  <c r="L1526" i="13"/>
  <c r="K1526" i="13"/>
  <c r="K1525" i="13"/>
  <c r="K1524" i="13"/>
  <c r="O1523" i="13"/>
  <c r="M1523" i="13"/>
  <c r="N1523" i="13" s="1"/>
  <c r="K1523" i="13"/>
  <c r="L1523" i="13" s="1"/>
  <c r="L1522" i="13"/>
  <c r="K1522" i="13"/>
  <c r="O1521" i="13"/>
  <c r="P1521" i="13" s="1"/>
  <c r="M1521" i="13"/>
  <c r="L1521" i="13"/>
  <c r="K1521" i="13"/>
  <c r="O1520" i="13"/>
  <c r="N1520" i="13"/>
  <c r="K1520" i="13"/>
  <c r="L1520" i="13" s="1"/>
  <c r="M1520" i="13" s="1"/>
  <c r="O1519" i="13"/>
  <c r="M1519" i="13"/>
  <c r="K1519" i="13"/>
  <c r="L1519" i="13" s="1"/>
  <c r="N1518" i="13"/>
  <c r="M1518" i="13"/>
  <c r="L1518" i="13"/>
  <c r="K1518" i="13"/>
  <c r="K1517" i="13"/>
  <c r="K1516" i="13"/>
  <c r="O1515" i="13"/>
  <c r="M1515" i="13"/>
  <c r="N1515" i="13" s="1"/>
  <c r="K1515" i="13"/>
  <c r="L1515" i="13" s="1"/>
  <c r="N1514" i="13"/>
  <c r="L1514" i="13"/>
  <c r="M1514" i="13" s="1"/>
  <c r="K1514" i="13"/>
  <c r="O1513" i="13"/>
  <c r="M1513" i="13"/>
  <c r="L1513" i="13"/>
  <c r="K1513" i="13"/>
  <c r="O1512" i="13"/>
  <c r="N1512" i="13"/>
  <c r="K1512" i="13"/>
  <c r="L1512" i="13" s="1"/>
  <c r="M1512" i="13" s="1"/>
  <c r="O1511" i="13"/>
  <c r="M1511" i="13"/>
  <c r="K1511" i="13"/>
  <c r="L1511" i="13" s="1"/>
  <c r="N1510" i="13"/>
  <c r="M1510" i="13"/>
  <c r="L1510" i="13"/>
  <c r="K1510" i="13"/>
  <c r="K1509" i="13"/>
  <c r="K1508" i="13"/>
  <c r="O1507" i="13"/>
  <c r="M1507" i="13"/>
  <c r="N1507" i="13" s="1"/>
  <c r="K1507" i="13"/>
  <c r="L1507" i="13" s="1"/>
  <c r="N1506" i="13"/>
  <c r="L1506" i="13"/>
  <c r="M1506" i="13" s="1"/>
  <c r="K1506" i="13"/>
  <c r="O1505" i="13"/>
  <c r="M1505" i="13"/>
  <c r="L1505" i="13"/>
  <c r="K1505" i="13"/>
  <c r="O1504" i="13"/>
  <c r="N1504" i="13"/>
  <c r="K1504" i="13"/>
  <c r="L1504" i="13" s="1"/>
  <c r="M1504" i="13" s="1"/>
  <c r="O1503" i="13"/>
  <c r="M1503" i="13"/>
  <c r="K1503" i="13"/>
  <c r="L1503" i="13" s="1"/>
  <c r="N1502" i="13"/>
  <c r="M1502" i="13"/>
  <c r="L1502" i="13"/>
  <c r="K1502" i="13"/>
  <c r="K1501" i="13"/>
  <c r="K1500" i="13"/>
  <c r="O1499" i="13"/>
  <c r="M1499" i="13"/>
  <c r="N1499" i="13" s="1"/>
  <c r="K1499" i="13"/>
  <c r="L1499" i="13" s="1"/>
  <c r="N1498" i="13"/>
  <c r="L1498" i="13"/>
  <c r="M1498" i="13" s="1"/>
  <c r="K1498" i="13"/>
  <c r="O1497" i="13"/>
  <c r="M1497" i="13"/>
  <c r="L1497" i="13"/>
  <c r="K1497" i="13"/>
  <c r="O1496" i="13"/>
  <c r="N1496" i="13"/>
  <c r="K1496" i="13"/>
  <c r="L1496" i="13" s="1"/>
  <c r="M1496" i="13" s="1"/>
  <c r="O1495" i="13"/>
  <c r="M1495" i="13"/>
  <c r="K1495" i="13"/>
  <c r="L1495" i="13" s="1"/>
  <c r="N1494" i="13"/>
  <c r="M1494" i="13"/>
  <c r="L1494" i="13"/>
  <c r="K1494" i="13"/>
  <c r="K1493" i="13"/>
  <c r="K1492" i="13"/>
  <c r="O1491" i="13"/>
  <c r="M1491" i="13"/>
  <c r="N1491" i="13" s="1"/>
  <c r="K1491" i="13"/>
  <c r="L1491" i="13" s="1"/>
  <c r="N1490" i="13"/>
  <c r="L1490" i="13"/>
  <c r="M1490" i="13" s="1"/>
  <c r="K1490" i="13"/>
  <c r="O1489" i="13"/>
  <c r="M1489" i="13"/>
  <c r="L1489" i="13"/>
  <c r="K1489" i="13"/>
  <c r="O1488" i="13"/>
  <c r="N1488" i="13"/>
  <c r="K1488" i="13"/>
  <c r="L1488" i="13" s="1"/>
  <c r="M1488" i="13" s="1"/>
  <c r="O1487" i="13"/>
  <c r="M1487" i="13"/>
  <c r="K1487" i="13"/>
  <c r="L1487" i="13" s="1"/>
  <c r="N1486" i="13"/>
  <c r="M1486" i="13"/>
  <c r="L1486" i="13"/>
  <c r="K1486" i="13"/>
  <c r="K1485" i="13"/>
  <c r="K1484" i="13"/>
  <c r="O1483" i="13"/>
  <c r="M1483" i="13"/>
  <c r="N1483" i="13" s="1"/>
  <c r="K1483" i="13"/>
  <c r="L1483" i="13" s="1"/>
  <c r="N1482" i="13"/>
  <c r="L1482" i="13"/>
  <c r="M1482" i="13" s="1"/>
  <c r="K1482" i="13"/>
  <c r="O1481" i="13"/>
  <c r="M1481" i="13"/>
  <c r="L1481" i="13"/>
  <c r="K1481" i="13"/>
  <c r="O1480" i="13"/>
  <c r="N1480" i="13"/>
  <c r="K1480" i="13"/>
  <c r="L1480" i="13" s="1"/>
  <c r="M1480" i="13" s="1"/>
  <c r="O1479" i="13"/>
  <c r="M1479" i="13"/>
  <c r="K1479" i="13"/>
  <c r="L1479" i="13" s="1"/>
  <c r="N1478" i="13"/>
  <c r="M1478" i="13"/>
  <c r="L1478" i="13"/>
  <c r="K1478" i="13"/>
  <c r="K1477" i="13"/>
  <c r="K1476" i="13"/>
  <c r="O1475" i="13"/>
  <c r="M1475" i="13"/>
  <c r="N1475" i="13" s="1"/>
  <c r="K1475" i="13"/>
  <c r="L1475" i="13" s="1"/>
  <c r="N1474" i="13"/>
  <c r="L1474" i="13"/>
  <c r="M1474" i="13" s="1"/>
  <c r="K1474" i="13"/>
  <c r="O1473" i="13"/>
  <c r="M1473" i="13"/>
  <c r="L1473" i="13"/>
  <c r="K1473" i="13"/>
  <c r="O1472" i="13"/>
  <c r="N1472" i="13"/>
  <c r="K1472" i="13"/>
  <c r="L1472" i="13" s="1"/>
  <c r="M1472" i="13" s="1"/>
  <c r="O1471" i="13"/>
  <c r="M1471" i="13"/>
  <c r="K1471" i="13"/>
  <c r="L1471" i="13" s="1"/>
  <c r="N1470" i="13"/>
  <c r="M1470" i="13"/>
  <c r="L1470" i="13"/>
  <c r="K1470" i="13"/>
  <c r="K1469" i="13"/>
  <c r="K1468" i="13"/>
  <c r="O1467" i="13"/>
  <c r="M1467" i="13"/>
  <c r="N1467" i="13" s="1"/>
  <c r="K1467" i="13"/>
  <c r="L1467" i="13" s="1"/>
  <c r="N1466" i="13"/>
  <c r="L1466" i="13"/>
  <c r="M1466" i="13" s="1"/>
  <c r="K1466" i="13"/>
  <c r="O1465" i="13"/>
  <c r="M1465" i="13"/>
  <c r="L1465" i="13"/>
  <c r="K1465" i="13"/>
  <c r="O1464" i="13"/>
  <c r="N1464" i="13"/>
  <c r="K1464" i="13"/>
  <c r="L1464" i="13" s="1"/>
  <c r="M1464" i="13" s="1"/>
  <c r="O1463" i="13"/>
  <c r="M1463" i="13"/>
  <c r="K1463" i="13"/>
  <c r="L1463" i="13" s="1"/>
  <c r="N1462" i="13"/>
  <c r="M1462" i="13"/>
  <c r="L1462" i="13"/>
  <c r="K1462" i="13"/>
  <c r="K1461" i="13"/>
  <c r="K1460" i="13"/>
  <c r="O1459" i="13"/>
  <c r="M1459" i="13"/>
  <c r="N1459" i="13" s="1"/>
  <c r="K1459" i="13"/>
  <c r="L1459" i="13" s="1"/>
  <c r="N1458" i="13"/>
  <c r="L1458" i="13"/>
  <c r="M1458" i="13" s="1"/>
  <c r="K1458" i="13"/>
  <c r="O1457" i="13"/>
  <c r="M1457" i="13"/>
  <c r="L1457" i="13"/>
  <c r="K1457" i="13"/>
  <c r="O1456" i="13"/>
  <c r="N1456" i="13"/>
  <c r="K1456" i="13"/>
  <c r="L1456" i="13" s="1"/>
  <c r="M1456" i="13" s="1"/>
  <c r="O1455" i="13"/>
  <c r="M1455" i="13"/>
  <c r="K1455" i="13"/>
  <c r="L1455" i="13" s="1"/>
  <c r="N1454" i="13"/>
  <c r="M1454" i="13"/>
  <c r="L1454" i="13"/>
  <c r="K1454" i="13"/>
  <c r="K1453" i="13"/>
  <c r="K1452" i="13"/>
  <c r="O1451" i="13"/>
  <c r="M1451" i="13"/>
  <c r="N1451" i="13" s="1"/>
  <c r="K1451" i="13"/>
  <c r="L1451" i="13" s="1"/>
  <c r="N1450" i="13"/>
  <c r="L1450" i="13"/>
  <c r="M1450" i="13" s="1"/>
  <c r="K1450" i="13"/>
  <c r="O1449" i="13"/>
  <c r="M1449" i="13"/>
  <c r="L1449" i="13"/>
  <c r="K1449" i="13"/>
  <c r="O1448" i="13"/>
  <c r="N1448" i="13"/>
  <c r="K1448" i="13"/>
  <c r="L1448" i="13" s="1"/>
  <c r="M1448" i="13" s="1"/>
  <c r="O1447" i="13"/>
  <c r="M1447" i="13"/>
  <c r="K1447" i="13"/>
  <c r="L1447" i="13" s="1"/>
  <c r="N1446" i="13"/>
  <c r="M1446" i="13"/>
  <c r="L1446" i="13"/>
  <c r="K1446" i="13"/>
  <c r="K1445" i="13"/>
  <c r="K1444" i="13"/>
  <c r="O1443" i="13"/>
  <c r="M1443" i="13"/>
  <c r="N1443" i="13" s="1"/>
  <c r="K1443" i="13"/>
  <c r="L1443" i="13" s="1"/>
  <c r="N1442" i="13"/>
  <c r="L1442" i="13"/>
  <c r="M1442" i="13" s="1"/>
  <c r="K1442" i="13"/>
  <c r="O1441" i="13"/>
  <c r="M1441" i="13"/>
  <c r="L1441" i="13"/>
  <c r="K1441" i="13"/>
  <c r="O1440" i="13"/>
  <c r="N1440" i="13"/>
  <c r="K1440" i="13"/>
  <c r="L1440" i="13" s="1"/>
  <c r="M1440" i="13" s="1"/>
  <c r="O1439" i="13"/>
  <c r="M1439" i="13"/>
  <c r="K1439" i="13"/>
  <c r="L1439" i="13" s="1"/>
  <c r="N1438" i="13"/>
  <c r="M1438" i="13"/>
  <c r="L1438" i="13"/>
  <c r="K1438" i="13"/>
  <c r="K1437" i="13"/>
  <c r="K1436" i="13"/>
  <c r="O1435" i="13"/>
  <c r="M1435" i="13"/>
  <c r="N1435" i="13" s="1"/>
  <c r="K1435" i="13"/>
  <c r="L1435" i="13" s="1"/>
  <c r="N1434" i="13"/>
  <c r="L1434" i="13"/>
  <c r="M1434" i="13" s="1"/>
  <c r="K1434" i="13"/>
  <c r="O1433" i="13"/>
  <c r="M1433" i="13"/>
  <c r="L1433" i="13"/>
  <c r="K1433" i="13"/>
  <c r="O1432" i="13"/>
  <c r="N1432" i="13"/>
  <c r="K1432" i="13"/>
  <c r="L1432" i="13" s="1"/>
  <c r="M1432" i="13" s="1"/>
  <c r="O1431" i="13"/>
  <c r="M1431" i="13"/>
  <c r="K1431" i="13"/>
  <c r="L1431" i="13" s="1"/>
  <c r="N1430" i="13"/>
  <c r="M1430" i="13"/>
  <c r="L1430" i="13"/>
  <c r="K1430" i="13"/>
  <c r="K1429" i="13"/>
  <c r="K1428" i="13"/>
  <c r="O1427" i="13"/>
  <c r="M1427" i="13"/>
  <c r="N1427" i="13" s="1"/>
  <c r="K1427" i="13"/>
  <c r="L1427" i="13" s="1"/>
  <c r="N1426" i="13"/>
  <c r="L1426" i="13"/>
  <c r="M1426" i="13" s="1"/>
  <c r="K1426" i="13"/>
  <c r="O1425" i="13"/>
  <c r="N1425" i="13"/>
  <c r="M1425" i="13"/>
  <c r="K1425" i="13"/>
  <c r="L1425" i="13" s="1"/>
  <c r="P1424" i="13"/>
  <c r="Q1424" i="13" s="1"/>
  <c r="L1424" i="13"/>
  <c r="K1424" i="13"/>
  <c r="O1424" i="13" s="1"/>
  <c r="O1423" i="13"/>
  <c r="M1423" i="13"/>
  <c r="L1423" i="13"/>
  <c r="K1423" i="13"/>
  <c r="O1422" i="13"/>
  <c r="K1422" i="13"/>
  <c r="L1422" i="13" s="1"/>
  <c r="K1421" i="13"/>
  <c r="M1420" i="13"/>
  <c r="N1420" i="13" s="1"/>
  <c r="L1420" i="13"/>
  <c r="K1420" i="13"/>
  <c r="K1419" i="13"/>
  <c r="L1418" i="13"/>
  <c r="M1418" i="13" s="1"/>
  <c r="K1418" i="13"/>
  <c r="O1418" i="13" s="1"/>
  <c r="O1417" i="13"/>
  <c r="N1417" i="13"/>
  <c r="M1417" i="13"/>
  <c r="K1417" i="13"/>
  <c r="L1417" i="13" s="1"/>
  <c r="Q1416" i="13"/>
  <c r="L1416" i="13"/>
  <c r="K1416" i="13"/>
  <c r="O1416" i="13" s="1"/>
  <c r="P1416" i="13" s="1"/>
  <c r="O1415" i="13"/>
  <c r="M1415" i="13"/>
  <c r="L1415" i="13"/>
  <c r="K1415" i="13"/>
  <c r="K1414" i="13"/>
  <c r="L1414" i="13" s="1"/>
  <c r="K1413" i="13"/>
  <c r="M1412" i="13"/>
  <c r="N1412" i="13" s="1"/>
  <c r="L1412" i="13"/>
  <c r="K1412" i="13"/>
  <c r="L1411" i="13"/>
  <c r="K1411" i="13"/>
  <c r="L1410" i="13"/>
  <c r="M1410" i="13" s="1"/>
  <c r="K1410" i="13"/>
  <c r="O1410" i="13" s="1"/>
  <c r="O1409" i="13"/>
  <c r="N1409" i="13"/>
  <c r="M1409" i="13"/>
  <c r="K1409" i="13"/>
  <c r="L1409" i="13" s="1"/>
  <c r="L1408" i="13"/>
  <c r="K1408" i="13"/>
  <c r="O1408" i="13" s="1"/>
  <c r="O1407" i="13"/>
  <c r="M1407" i="13"/>
  <c r="L1407" i="13"/>
  <c r="N1407" i="13" s="1"/>
  <c r="K1407" i="13"/>
  <c r="K1406" i="13"/>
  <c r="K1405" i="13"/>
  <c r="L1404" i="13"/>
  <c r="K1404" i="13"/>
  <c r="O1403" i="13"/>
  <c r="K1403" i="13"/>
  <c r="L1403" i="13" s="1"/>
  <c r="K1402" i="13"/>
  <c r="O1401" i="13"/>
  <c r="N1401" i="13"/>
  <c r="M1401" i="13"/>
  <c r="K1401" i="13"/>
  <c r="L1401" i="13" s="1"/>
  <c r="P1400" i="13"/>
  <c r="L1400" i="13"/>
  <c r="M1400" i="13" s="1"/>
  <c r="K1400" i="13"/>
  <c r="O1400" i="13" s="1"/>
  <c r="L1399" i="13"/>
  <c r="K1399" i="13"/>
  <c r="K1398" i="13"/>
  <c r="K1397" i="13"/>
  <c r="L1396" i="13"/>
  <c r="K1396" i="13"/>
  <c r="K1395" i="13"/>
  <c r="L1395" i="13" s="1"/>
  <c r="K1394" i="13"/>
  <c r="O1393" i="13"/>
  <c r="N1393" i="13"/>
  <c r="M1393" i="13"/>
  <c r="K1393" i="13"/>
  <c r="L1393" i="13" s="1"/>
  <c r="P1392" i="13"/>
  <c r="L1392" i="13"/>
  <c r="M1392" i="13" s="1"/>
  <c r="K1392" i="13"/>
  <c r="O1392" i="13" s="1"/>
  <c r="Q1392" i="13" s="1"/>
  <c r="L1391" i="13"/>
  <c r="K1391" i="13"/>
  <c r="K1390" i="13"/>
  <c r="K1389" i="13"/>
  <c r="L1388" i="13"/>
  <c r="K1388" i="13"/>
  <c r="O1387" i="13"/>
  <c r="K1387" i="13"/>
  <c r="L1387" i="13" s="1"/>
  <c r="K1386" i="13"/>
  <c r="O1385" i="13"/>
  <c r="N1385" i="13"/>
  <c r="M1385" i="13"/>
  <c r="K1385" i="13"/>
  <c r="L1385" i="13" s="1"/>
  <c r="P1384" i="13"/>
  <c r="L1384" i="13"/>
  <c r="M1384" i="13" s="1"/>
  <c r="K1384" i="13"/>
  <c r="O1384" i="13" s="1"/>
  <c r="L1383" i="13"/>
  <c r="K1383" i="13"/>
  <c r="K1382" i="13"/>
  <c r="K1381" i="13"/>
  <c r="L1380" i="13"/>
  <c r="K1380" i="13"/>
  <c r="K1379" i="13"/>
  <c r="L1379" i="13" s="1"/>
  <c r="K1378" i="13"/>
  <c r="O1377" i="13"/>
  <c r="N1377" i="13"/>
  <c r="M1377" i="13"/>
  <c r="K1377" i="13"/>
  <c r="L1377" i="13" s="1"/>
  <c r="P1376" i="13"/>
  <c r="L1376" i="13"/>
  <c r="M1376" i="13" s="1"/>
  <c r="K1376" i="13"/>
  <c r="O1376" i="13" s="1"/>
  <c r="Q1376" i="13" s="1"/>
  <c r="L1375" i="13"/>
  <c r="K1375" i="13"/>
  <c r="K1374" i="13"/>
  <c r="K1373" i="13"/>
  <c r="L1372" i="13"/>
  <c r="K1372" i="13"/>
  <c r="O1371" i="13"/>
  <c r="K1371" i="13"/>
  <c r="L1371" i="13" s="1"/>
  <c r="K1370" i="13"/>
  <c r="O1369" i="13"/>
  <c r="N1369" i="13"/>
  <c r="M1369" i="13"/>
  <c r="K1369" i="13"/>
  <c r="L1369" i="13" s="1"/>
  <c r="P1368" i="13"/>
  <c r="L1368" i="13"/>
  <c r="M1368" i="13" s="1"/>
  <c r="K1368" i="13"/>
  <c r="O1368" i="13" s="1"/>
  <c r="L1367" i="13"/>
  <c r="K1367" i="13"/>
  <c r="K1366" i="13"/>
  <c r="K1365" i="13"/>
  <c r="L1364" i="13"/>
  <c r="K1364" i="13"/>
  <c r="K1363" i="13"/>
  <c r="L1363" i="13" s="1"/>
  <c r="K1362" i="13"/>
  <c r="O1361" i="13"/>
  <c r="N1361" i="13"/>
  <c r="M1361" i="13"/>
  <c r="K1361" i="13"/>
  <c r="L1361" i="13" s="1"/>
  <c r="P1360" i="13"/>
  <c r="L1360" i="13"/>
  <c r="M1360" i="13" s="1"/>
  <c r="K1360" i="13"/>
  <c r="O1360" i="13" s="1"/>
  <c r="Q1360" i="13" s="1"/>
  <c r="L1359" i="13"/>
  <c r="K1359" i="13"/>
  <c r="K1358" i="13"/>
  <c r="K1357" i="13"/>
  <c r="L1356" i="13"/>
  <c r="K1356" i="13"/>
  <c r="O1355" i="13"/>
  <c r="K1355" i="13"/>
  <c r="L1355" i="13" s="1"/>
  <c r="K1354" i="13"/>
  <c r="O1353" i="13"/>
  <c r="N1353" i="13"/>
  <c r="M1353" i="13"/>
  <c r="K1353" i="13"/>
  <c r="L1353" i="13" s="1"/>
  <c r="P1352" i="13"/>
  <c r="L1352" i="13"/>
  <c r="M1352" i="13" s="1"/>
  <c r="K1352" i="13"/>
  <c r="O1352" i="13" s="1"/>
  <c r="L1351" i="13"/>
  <c r="K1351" i="13"/>
  <c r="K1350" i="13"/>
  <c r="K1349" i="13"/>
  <c r="L1348" i="13"/>
  <c r="K1348" i="13"/>
  <c r="K1347" i="13"/>
  <c r="L1347" i="13" s="1"/>
  <c r="K1346" i="13"/>
  <c r="O1345" i="13"/>
  <c r="N1345" i="13"/>
  <c r="M1345" i="13"/>
  <c r="K1345" i="13"/>
  <c r="L1345" i="13" s="1"/>
  <c r="P1344" i="13"/>
  <c r="L1344" i="13"/>
  <c r="M1344" i="13" s="1"/>
  <c r="K1344" i="13"/>
  <c r="O1344" i="13" s="1"/>
  <c r="Q1344" i="13" s="1"/>
  <c r="L1343" i="13"/>
  <c r="K1343" i="13"/>
  <c r="L1342" i="13"/>
  <c r="K1342" i="13"/>
  <c r="O1341" i="13"/>
  <c r="P1341" i="13" s="1"/>
  <c r="K1341" i="13"/>
  <c r="L1341" i="13" s="1"/>
  <c r="M1341" i="13" s="1"/>
  <c r="N1341" i="13" s="1"/>
  <c r="L1340" i="13"/>
  <c r="K1340" i="13"/>
  <c r="O1340" i="13" s="1"/>
  <c r="M1339" i="13"/>
  <c r="K1339" i="13"/>
  <c r="L1339" i="13" s="1"/>
  <c r="K1338" i="13"/>
  <c r="L1338" i="13" s="1"/>
  <c r="K1337" i="13"/>
  <c r="M1336" i="13"/>
  <c r="N1336" i="13" s="1"/>
  <c r="L1336" i="13"/>
  <c r="K1336" i="13"/>
  <c r="O1336" i="13" s="1"/>
  <c r="K1335" i="13"/>
  <c r="L1334" i="13"/>
  <c r="K1334" i="13"/>
  <c r="O1333" i="13"/>
  <c r="P1333" i="13" s="1"/>
  <c r="K1333" i="13"/>
  <c r="L1333" i="13" s="1"/>
  <c r="M1333" i="13" s="1"/>
  <c r="N1333" i="13" s="1"/>
  <c r="P1332" i="13"/>
  <c r="L1332" i="13"/>
  <c r="K1332" i="13"/>
  <c r="O1332" i="13" s="1"/>
  <c r="K1331" i="13"/>
  <c r="L1331" i="13" s="1"/>
  <c r="K1330" i="13"/>
  <c r="L1330" i="13" s="1"/>
  <c r="K1329" i="13"/>
  <c r="M1328" i="13"/>
  <c r="N1328" i="13" s="1"/>
  <c r="L1328" i="13"/>
  <c r="K1328" i="13"/>
  <c r="O1328" i="13" s="1"/>
  <c r="K1327" i="13"/>
  <c r="L1326" i="13"/>
  <c r="K1326" i="13"/>
  <c r="O1325" i="13"/>
  <c r="P1325" i="13" s="1"/>
  <c r="K1325" i="13"/>
  <c r="L1325" i="13" s="1"/>
  <c r="M1325" i="13" s="1"/>
  <c r="N1325" i="13" s="1"/>
  <c r="P1324" i="13"/>
  <c r="L1324" i="13"/>
  <c r="K1324" i="13"/>
  <c r="O1324" i="13" s="1"/>
  <c r="K1323" i="13"/>
  <c r="L1323" i="13" s="1"/>
  <c r="O1322" i="13"/>
  <c r="K1322" i="13"/>
  <c r="L1322" i="13" s="1"/>
  <c r="K1321" i="13"/>
  <c r="M1320" i="13"/>
  <c r="N1320" i="13" s="1"/>
  <c r="L1320" i="13"/>
  <c r="K1320" i="13"/>
  <c r="O1320" i="13" s="1"/>
  <c r="K1319" i="13"/>
  <c r="L1318" i="13"/>
  <c r="K1318" i="13"/>
  <c r="O1317" i="13"/>
  <c r="P1317" i="13" s="1"/>
  <c r="N1317" i="13"/>
  <c r="K1317" i="13"/>
  <c r="L1317" i="13" s="1"/>
  <c r="M1317" i="13" s="1"/>
  <c r="L1316" i="13"/>
  <c r="K1316" i="13"/>
  <c r="O1316" i="13" s="1"/>
  <c r="K1315" i="13"/>
  <c r="L1315" i="13" s="1"/>
  <c r="O1314" i="13"/>
  <c r="K1314" i="13"/>
  <c r="L1314" i="13" s="1"/>
  <c r="K1313" i="13"/>
  <c r="M1312" i="13"/>
  <c r="N1312" i="13" s="1"/>
  <c r="L1312" i="13"/>
  <c r="K1312" i="13"/>
  <c r="O1312" i="13" s="1"/>
  <c r="K1311" i="13"/>
  <c r="L1310" i="13"/>
  <c r="K1310" i="13"/>
  <c r="O1309" i="13"/>
  <c r="P1309" i="13" s="1"/>
  <c r="K1309" i="13"/>
  <c r="L1309" i="13" s="1"/>
  <c r="M1309" i="13" s="1"/>
  <c r="N1309" i="13" s="1"/>
  <c r="L1308" i="13"/>
  <c r="K1308" i="13"/>
  <c r="O1308" i="13" s="1"/>
  <c r="M1307" i="13"/>
  <c r="K1307" i="13"/>
  <c r="L1307" i="13" s="1"/>
  <c r="K1306" i="13"/>
  <c r="L1306" i="13" s="1"/>
  <c r="K1305" i="13"/>
  <c r="M1304" i="13"/>
  <c r="N1304" i="13" s="1"/>
  <c r="L1304" i="13"/>
  <c r="K1304" i="13"/>
  <c r="O1304" i="13" s="1"/>
  <c r="K1303" i="13"/>
  <c r="L1302" i="13"/>
  <c r="K1302" i="13"/>
  <c r="O1301" i="13"/>
  <c r="P1301" i="13" s="1"/>
  <c r="K1301" i="13"/>
  <c r="L1301" i="13" s="1"/>
  <c r="M1301" i="13" s="1"/>
  <c r="N1301" i="13" s="1"/>
  <c r="P1300" i="13"/>
  <c r="L1300" i="13"/>
  <c r="K1300" i="13"/>
  <c r="O1300" i="13" s="1"/>
  <c r="K1299" i="13"/>
  <c r="L1299" i="13" s="1"/>
  <c r="K1298" i="13"/>
  <c r="L1298" i="13" s="1"/>
  <c r="K1297" i="13"/>
  <c r="M1296" i="13"/>
  <c r="N1296" i="13" s="1"/>
  <c r="L1296" i="13"/>
  <c r="K1296" i="13"/>
  <c r="O1296" i="13" s="1"/>
  <c r="K1295" i="13"/>
  <c r="L1294" i="13"/>
  <c r="K1294" i="13"/>
  <c r="O1293" i="13"/>
  <c r="P1293" i="13" s="1"/>
  <c r="K1293" i="13"/>
  <c r="L1293" i="13" s="1"/>
  <c r="M1293" i="13" s="1"/>
  <c r="N1293" i="13" s="1"/>
  <c r="P1292" i="13"/>
  <c r="L1292" i="13"/>
  <c r="K1292" i="13"/>
  <c r="O1292" i="13" s="1"/>
  <c r="K1291" i="13"/>
  <c r="L1291" i="13" s="1"/>
  <c r="O1290" i="13"/>
  <c r="K1290" i="13"/>
  <c r="L1290" i="13" s="1"/>
  <c r="K1289" i="13"/>
  <c r="L1288" i="13"/>
  <c r="K1288" i="13"/>
  <c r="K1287" i="13"/>
  <c r="L1287" i="13" s="1"/>
  <c r="L1286" i="13"/>
  <c r="K1286" i="13"/>
  <c r="O1285" i="13"/>
  <c r="P1285" i="13" s="1"/>
  <c r="N1285" i="13"/>
  <c r="M1285" i="13"/>
  <c r="K1285" i="13"/>
  <c r="L1285" i="13" s="1"/>
  <c r="P1284" i="13"/>
  <c r="N1284" i="13"/>
  <c r="L1284" i="13"/>
  <c r="M1284" i="13" s="1"/>
  <c r="K1284" i="13"/>
  <c r="O1284" i="13" s="1"/>
  <c r="L1283" i="13"/>
  <c r="K1283" i="13"/>
  <c r="K1282" i="13"/>
  <c r="L1282" i="13" s="1"/>
  <c r="K1281" i="13"/>
  <c r="L1280" i="13"/>
  <c r="K1280" i="13"/>
  <c r="K1279" i="13"/>
  <c r="L1279" i="13" s="1"/>
  <c r="L1278" i="13"/>
  <c r="K1278" i="13"/>
  <c r="O1277" i="13"/>
  <c r="P1277" i="13" s="1"/>
  <c r="M1277" i="13"/>
  <c r="N1277" i="13" s="1"/>
  <c r="K1277" i="13"/>
  <c r="L1277" i="13" s="1"/>
  <c r="P1276" i="13"/>
  <c r="L1276" i="13"/>
  <c r="M1276" i="13" s="1"/>
  <c r="N1276" i="13" s="1"/>
  <c r="K1276" i="13"/>
  <c r="O1276" i="13" s="1"/>
  <c r="M1275" i="13"/>
  <c r="L1275" i="13"/>
  <c r="K1275" i="13"/>
  <c r="K1274" i="13"/>
  <c r="L1274" i="13" s="1"/>
  <c r="K1273" i="13"/>
  <c r="L1272" i="13"/>
  <c r="K1272" i="13"/>
  <c r="K1271" i="13"/>
  <c r="L1271" i="13" s="1"/>
  <c r="L1270" i="13"/>
  <c r="K1270" i="13"/>
  <c r="O1269" i="13"/>
  <c r="P1269" i="13" s="1"/>
  <c r="N1269" i="13"/>
  <c r="M1269" i="13"/>
  <c r="K1269" i="13"/>
  <c r="L1269" i="13" s="1"/>
  <c r="P1268" i="13"/>
  <c r="N1268" i="13"/>
  <c r="L1268" i="13"/>
  <c r="M1268" i="13" s="1"/>
  <c r="K1268" i="13"/>
  <c r="O1268" i="13" s="1"/>
  <c r="M1267" i="13"/>
  <c r="L1267" i="13"/>
  <c r="K1267" i="13"/>
  <c r="K1266" i="13"/>
  <c r="L1266" i="13" s="1"/>
  <c r="K1265" i="13"/>
  <c r="L1264" i="13"/>
  <c r="K1264" i="13"/>
  <c r="K1263" i="13"/>
  <c r="L1263" i="13" s="1"/>
  <c r="L1262" i="13"/>
  <c r="K1262" i="13"/>
  <c r="O1261" i="13"/>
  <c r="P1261" i="13" s="1"/>
  <c r="M1261" i="13"/>
  <c r="N1261" i="13" s="1"/>
  <c r="K1261" i="13"/>
  <c r="L1261" i="13" s="1"/>
  <c r="P1260" i="13"/>
  <c r="L1260" i="13"/>
  <c r="M1260" i="13" s="1"/>
  <c r="N1260" i="13" s="1"/>
  <c r="K1260" i="13"/>
  <c r="O1260" i="13" s="1"/>
  <c r="M1259" i="13"/>
  <c r="L1259" i="13"/>
  <c r="K1259" i="13"/>
  <c r="K1258" i="13"/>
  <c r="L1258" i="13" s="1"/>
  <c r="K1257" i="13"/>
  <c r="L1256" i="13"/>
  <c r="K1256" i="13"/>
  <c r="K1255" i="13"/>
  <c r="L1255" i="13" s="1"/>
  <c r="L1254" i="13"/>
  <c r="K1254" i="13"/>
  <c r="O1253" i="13"/>
  <c r="P1253" i="13" s="1"/>
  <c r="N1253" i="13"/>
  <c r="M1253" i="13"/>
  <c r="K1253" i="13"/>
  <c r="L1253" i="13" s="1"/>
  <c r="P1252" i="13"/>
  <c r="N1252" i="13"/>
  <c r="L1252" i="13"/>
  <c r="M1252" i="13" s="1"/>
  <c r="K1252" i="13"/>
  <c r="O1252" i="13" s="1"/>
  <c r="L1251" i="13"/>
  <c r="K1251" i="13"/>
  <c r="K1250" i="13"/>
  <c r="M1249" i="13"/>
  <c r="K1249" i="13"/>
  <c r="L1249" i="13" s="1"/>
  <c r="L1248" i="13"/>
  <c r="K1248" i="13"/>
  <c r="O1247" i="13"/>
  <c r="L1247" i="13"/>
  <c r="K1247" i="13"/>
  <c r="K1246" i="13"/>
  <c r="K1245" i="13"/>
  <c r="L1245" i="13" s="1"/>
  <c r="M1244" i="13"/>
  <c r="L1244" i="13"/>
  <c r="K1244" i="13"/>
  <c r="L1243" i="13"/>
  <c r="K1243" i="13"/>
  <c r="K1242" i="13"/>
  <c r="M1241" i="13"/>
  <c r="K1241" i="13"/>
  <c r="L1241" i="13" s="1"/>
  <c r="L1240" i="13"/>
  <c r="K1240" i="13"/>
  <c r="O1239" i="13"/>
  <c r="L1239" i="13"/>
  <c r="K1239" i="13"/>
  <c r="K1238" i="13"/>
  <c r="K1237" i="13"/>
  <c r="L1237" i="13" s="1"/>
  <c r="M1236" i="13"/>
  <c r="L1236" i="13"/>
  <c r="K1236" i="13"/>
  <c r="O1235" i="13"/>
  <c r="L1235" i="13"/>
  <c r="K1235" i="13"/>
  <c r="K1234" i="13"/>
  <c r="M1233" i="13"/>
  <c r="K1233" i="13"/>
  <c r="L1233" i="13" s="1"/>
  <c r="L1232" i="13"/>
  <c r="K1232" i="13"/>
  <c r="O1231" i="13"/>
  <c r="L1231" i="13"/>
  <c r="K1231" i="13"/>
  <c r="K1230" i="13"/>
  <c r="K1229" i="13"/>
  <c r="L1229" i="13" s="1"/>
  <c r="M1228" i="13"/>
  <c r="L1228" i="13"/>
  <c r="K1228" i="13"/>
  <c r="O1227" i="13"/>
  <c r="L1227" i="13"/>
  <c r="K1227" i="13"/>
  <c r="K1226" i="13"/>
  <c r="M1225" i="13"/>
  <c r="K1225" i="13"/>
  <c r="L1225" i="13" s="1"/>
  <c r="L1224" i="13"/>
  <c r="K1224" i="13"/>
  <c r="O1223" i="13"/>
  <c r="L1223" i="13"/>
  <c r="K1223" i="13"/>
  <c r="K1222" i="13"/>
  <c r="K1221" i="13"/>
  <c r="L1221" i="13" s="1"/>
  <c r="M1220" i="13"/>
  <c r="L1220" i="13"/>
  <c r="K1220" i="13"/>
  <c r="L1219" i="13"/>
  <c r="K1219" i="13"/>
  <c r="K1218" i="13"/>
  <c r="M1217" i="13"/>
  <c r="K1217" i="13"/>
  <c r="L1217" i="13" s="1"/>
  <c r="L1216" i="13"/>
  <c r="K1216" i="13"/>
  <c r="O1215" i="13"/>
  <c r="L1215" i="13"/>
  <c r="K1215" i="13"/>
  <c r="K1214" i="13"/>
  <c r="K1213" i="13"/>
  <c r="L1213" i="13" s="1"/>
  <c r="M1212" i="13"/>
  <c r="L1212" i="13"/>
  <c r="K1212" i="13"/>
  <c r="L1211" i="13"/>
  <c r="K1211" i="13"/>
  <c r="K1210" i="13"/>
  <c r="M1209" i="13"/>
  <c r="K1209" i="13"/>
  <c r="L1209" i="13" s="1"/>
  <c r="L1208" i="13"/>
  <c r="K1208" i="13"/>
  <c r="O1207" i="13"/>
  <c r="L1207" i="13"/>
  <c r="K1207" i="13"/>
  <c r="K1206" i="13"/>
  <c r="K1205" i="13"/>
  <c r="L1205" i="13" s="1"/>
  <c r="M1204" i="13"/>
  <c r="L1204" i="13"/>
  <c r="K1204" i="13"/>
  <c r="O1203" i="13"/>
  <c r="L1203" i="13"/>
  <c r="K1203" i="13"/>
  <c r="K1202" i="13"/>
  <c r="M1201" i="13"/>
  <c r="K1201" i="13"/>
  <c r="L1201" i="13" s="1"/>
  <c r="L1200" i="13"/>
  <c r="K1200" i="13"/>
  <c r="O1199" i="13"/>
  <c r="L1199" i="13"/>
  <c r="K1199" i="13"/>
  <c r="K1198" i="13"/>
  <c r="K1197" i="13"/>
  <c r="L1197" i="13" s="1"/>
  <c r="M1196" i="13"/>
  <c r="L1196" i="13"/>
  <c r="K1196" i="13"/>
  <c r="O1195" i="13"/>
  <c r="L1195" i="13"/>
  <c r="K1195" i="13"/>
  <c r="K1194" i="13"/>
  <c r="M1193" i="13"/>
  <c r="K1193" i="13"/>
  <c r="L1193" i="13" s="1"/>
  <c r="L1192" i="13"/>
  <c r="K1192" i="13"/>
  <c r="O1191" i="13"/>
  <c r="L1191" i="13"/>
  <c r="K1191" i="13"/>
  <c r="K1190" i="13"/>
  <c r="K1189" i="13"/>
  <c r="L1189" i="13" s="1"/>
  <c r="M1188" i="13"/>
  <c r="L1188" i="13"/>
  <c r="K1188" i="13"/>
  <c r="L1187" i="13"/>
  <c r="K1187" i="13"/>
  <c r="K1186" i="13"/>
  <c r="M1185" i="13"/>
  <c r="K1185" i="13"/>
  <c r="L1185" i="13" s="1"/>
  <c r="L1184" i="13"/>
  <c r="K1184" i="13"/>
  <c r="O1183" i="13"/>
  <c r="L1183" i="13"/>
  <c r="K1183" i="13"/>
  <c r="K1182" i="13"/>
  <c r="K1181" i="13"/>
  <c r="L1181" i="13" s="1"/>
  <c r="M1180" i="13"/>
  <c r="L1180" i="13"/>
  <c r="K1180" i="13"/>
  <c r="L1179" i="13"/>
  <c r="O1179" i="13" s="1"/>
  <c r="K1179" i="13"/>
  <c r="K1178" i="13"/>
  <c r="M1177" i="13"/>
  <c r="K1177" i="13"/>
  <c r="L1177" i="13" s="1"/>
  <c r="L1176" i="13"/>
  <c r="K1176" i="13"/>
  <c r="K1175" i="13"/>
  <c r="L1174" i="13"/>
  <c r="K1174" i="13"/>
  <c r="O1173" i="13"/>
  <c r="P1173" i="13" s="1"/>
  <c r="N1173" i="13"/>
  <c r="M1173" i="13"/>
  <c r="K1173" i="13"/>
  <c r="L1173" i="13" s="1"/>
  <c r="P1172" i="13"/>
  <c r="N1172" i="13"/>
  <c r="L1172" i="13"/>
  <c r="M1172" i="13" s="1"/>
  <c r="K1172" i="13"/>
  <c r="O1172" i="13" s="1"/>
  <c r="M1171" i="13"/>
  <c r="L1171" i="13"/>
  <c r="K1171" i="13"/>
  <c r="O1170" i="13"/>
  <c r="N1170" i="13"/>
  <c r="K1170" i="13"/>
  <c r="L1170" i="13" s="1"/>
  <c r="M1170" i="13" s="1"/>
  <c r="K1169" i="13"/>
  <c r="L1169" i="13" s="1"/>
  <c r="L1168" i="13"/>
  <c r="K1168" i="13"/>
  <c r="K1167" i="13"/>
  <c r="L1166" i="13"/>
  <c r="K1166" i="13"/>
  <c r="O1165" i="13"/>
  <c r="P1165" i="13" s="1"/>
  <c r="N1165" i="13"/>
  <c r="M1165" i="13"/>
  <c r="K1165" i="13"/>
  <c r="L1165" i="13" s="1"/>
  <c r="P1164" i="13"/>
  <c r="N1164" i="13"/>
  <c r="L1164" i="13"/>
  <c r="M1164" i="13" s="1"/>
  <c r="K1164" i="13"/>
  <c r="O1164" i="13" s="1"/>
  <c r="M1163" i="13"/>
  <c r="L1163" i="13"/>
  <c r="K1163" i="13"/>
  <c r="O1162" i="13"/>
  <c r="N1162" i="13"/>
  <c r="K1162" i="13"/>
  <c r="L1162" i="13" s="1"/>
  <c r="M1162" i="13" s="1"/>
  <c r="O1161" i="13"/>
  <c r="K1161" i="13"/>
  <c r="L1161" i="13" s="1"/>
  <c r="L1160" i="13"/>
  <c r="K1160" i="13"/>
  <c r="K1159" i="13"/>
  <c r="L1158" i="13"/>
  <c r="K1158" i="13"/>
  <c r="O1157" i="13"/>
  <c r="P1157" i="13" s="1"/>
  <c r="N1157" i="13"/>
  <c r="M1157" i="13"/>
  <c r="K1157" i="13"/>
  <c r="L1157" i="13" s="1"/>
  <c r="P1156" i="13"/>
  <c r="N1156" i="13"/>
  <c r="L1156" i="13"/>
  <c r="M1156" i="13" s="1"/>
  <c r="K1156" i="13"/>
  <c r="O1156" i="13" s="1"/>
  <c r="M1155" i="13"/>
  <c r="L1155" i="13"/>
  <c r="K1155" i="13"/>
  <c r="O1154" i="13"/>
  <c r="N1154" i="13"/>
  <c r="K1154" i="13"/>
  <c r="L1154" i="13" s="1"/>
  <c r="M1154" i="13" s="1"/>
  <c r="O1153" i="13"/>
  <c r="K1153" i="13"/>
  <c r="L1153" i="13" s="1"/>
  <c r="L1152" i="13"/>
  <c r="K1152" i="13"/>
  <c r="K1151" i="13"/>
  <c r="L1150" i="13"/>
  <c r="K1150" i="13"/>
  <c r="O1149" i="13"/>
  <c r="P1149" i="13" s="1"/>
  <c r="N1149" i="13"/>
  <c r="M1149" i="13"/>
  <c r="K1149" i="13"/>
  <c r="L1149" i="13" s="1"/>
  <c r="P1148" i="13"/>
  <c r="N1148" i="13"/>
  <c r="L1148" i="13"/>
  <c r="M1148" i="13" s="1"/>
  <c r="K1148" i="13"/>
  <c r="O1148" i="13" s="1"/>
  <c r="M1147" i="13"/>
  <c r="L1147" i="13"/>
  <c r="K1147" i="13"/>
  <c r="O1146" i="13"/>
  <c r="N1146" i="13"/>
  <c r="K1146" i="13"/>
  <c r="L1146" i="13" s="1"/>
  <c r="M1146" i="13" s="1"/>
  <c r="K1145" i="13"/>
  <c r="L1145" i="13" s="1"/>
  <c r="L1144" i="13"/>
  <c r="K1144" i="13"/>
  <c r="K1143" i="13"/>
  <c r="L1142" i="13"/>
  <c r="K1142" i="13"/>
  <c r="O1141" i="13"/>
  <c r="P1141" i="13" s="1"/>
  <c r="N1141" i="13"/>
  <c r="M1141" i="13"/>
  <c r="K1141" i="13"/>
  <c r="L1141" i="13" s="1"/>
  <c r="P1140" i="13"/>
  <c r="N1140" i="13"/>
  <c r="L1140" i="13"/>
  <c r="M1140" i="13" s="1"/>
  <c r="K1140" i="13"/>
  <c r="O1140" i="13" s="1"/>
  <c r="M1139" i="13"/>
  <c r="L1139" i="13"/>
  <c r="K1139" i="13"/>
  <c r="O1138" i="13"/>
  <c r="N1138" i="13"/>
  <c r="K1138" i="13"/>
  <c r="L1138" i="13" s="1"/>
  <c r="M1138" i="13" s="1"/>
  <c r="K1137" i="13"/>
  <c r="L1137" i="13" s="1"/>
  <c r="L1136" i="13"/>
  <c r="K1136" i="13"/>
  <c r="K1135" i="13"/>
  <c r="L1134" i="13"/>
  <c r="K1134" i="13"/>
  <c r="O1133" i="13"/>
  <c r="P1133" i="13" s="1"/>
  <c r="N1133" i="13"/>
  <c r="M1133" i="13"/>
  <c r="K1133" i="13"/>
  <c r="L1133" i="13" s="1"/>
  <c r="P1132" i="13"/>
  <c r="N1132" i="13"/>
  <c r="L1132" i="13"/>
  <c r="M1132" i="13" s="1"/>
  <c r="K1132" i="13"/>
  <c r="O1132" i="13" s="1"/>
  <c r="M1131" i="13"/>
  <c r="L1131" i="13"/>
  <c r="K1131" i="13"/>
  <c r="O1130" i="13"/>
  <c r="N1130" i="13"/>
  <c r="K1130" i="13"/>
  <c r="L1130" i="13" s="1"/>
  <c r="M1130" i="13" s="1"/>
  <c r="O1129" i="13"/>
  <c r="K1129" i="13"/>
  <c r="L1129" i="13" s="1"/>
  <c r="L1128" i="13"/>
  <c r="K1128" i="13"/>
  <c r="K1127" i="13"/>
  <c r="L1126" i="13"/>
  <c r="K1126" i="13"/>
  <c r="O1125" i="13"/>
  <c r="P1125" i="13" s="1"/>
  <c r="N1125" i="13"/>
  <c r="M1125" i="13"/>
  <c r="K1125" i="13"/>
  <c r="L1125" i="13" s="1"/>
  <c r="P1124" i="13"/>
  <c r="N1124" i="13"/>
  <c r="L1124" i="13"/>
  <c r="M1124" i="13" s="1"/>
  <c r="K1124" i="13"/>
  <c r="O1124" i="13" s="1"/>
  <c r="M1123" i="13"/>
  <c r="L1123" i="13"/>
  <c r="K1123" i="13"/>
  <c r="O1122" i="13"/>
  <c r="N1122" i="13"/>
  <c r="K1122" i="13"/>
  <c r="L1122" i="13" s="1"/>
  <c r="M1122" i="13" s="1"/>
  <c r="O1121" i="13"/>
  <c r="K1121" i="13"/>
  <c r="L1121" i="13" s="1"/>
  <c r="L1120" i="13"/>
  <c r="K1120" i="13"/>
  <c r="K1119" i="13"/>
  <c r="L1118" i="13"/>
  <c r="K1118" i="13"/>
  <c r="O1117" i="13"/>
  <c r="P1117" i="13" s="1"/>
  <c r="N1117" i="13"/>
  <c r="M1117" i="13"/>
  <c r="K1117" i="13"/>
  <c r="L1117" i="13" s="1"/>
  <c r="P1116" i="13"/>
  <c r="N1116" i="13"/>
  <c r="L1116" i="13"/>
  <c r="M1116" i="13" s="1"/>
  <c r="K1116" i="13"/>
  <c r="O1116" i="13" s="1"/>
  <c r="M1115" i="13"/>
  <c r="L1115" i="13"/>
  <c r="K1115" i="13"/>
  <c r="O1114" i="13"/>
  <c r="N1114" i="13"/>
  <c r="K1114" i="13"/>
  <c r="L1114" i="13" s="1"/>
  <c r="M1114" i="13" s="1"/>
  <c r="K1113" i="13"/>
  <c r="L1113" i="13" s="1"/>
  <c r="L1112" i="13"/>
  <c r="K1112" i="13"/>
  <c r="K1111" i="13"/>
  <c r="L1110" i="13"/>
  <c r="K1110" i="13"/>
  <c r="O1109" i="13"/>
  <c r="P1109" i="13" s="1"/>
  <c r="N1109" i="13"/>
  <c r="M1109" i="13"/>
  <c r="K1109" i="13"/>
  <c r="L1109" i="13" s="1"/>
  <c r="P1108" i="13"/>
  <c r="N1108" i="13"/>
  <c r="L1108" i="13"/>
  <c r="M1108" i="13" s="1"/>
  <c r="K1108" i="13"/>
  <c r="O1108" i="13" s="1"/>
  <c r="M1107" i="13"/>
  <c r="L1107" i="13"/>
  <c r="K1107" i="13"/>
  <c r="O1106" i="13"/>
  <c r="N1106" i="13"/>
  <c r="K1106" i="13"/>
  <c r="L1106" i="13" s="1"/>
  <c r="M1106" i="13" s="1"/>
  <c r="K1105" i="13"/>
  <c r="L1105" i="13" s="1"/>
  <c r="L1104" i="13"/>
  <c r="K1104" i="13"/>
  <c r="K1103" i="13"/>
  <c r="L1102" i="13"/>
  <c r="K1102" i="13"/>
  <c r="O1101" i="13"/>
  <c r="P1101" i="13" s="1"/>
  <c r="N1101" i="13"/>
  <c r="M1101" i="13"/>
  <c r="K1101" i="13"/>
  <c r="L1101" i="13" s="1"/>
  <c r="P1100" i="13"/>
  <c r="N1100" i="13"/>
  <c r="L1100" i="13"/>
  <c r="M1100" i="13" s="1"/>
  <c r="K1100" i="13"/>
  <c r="O1100" i="13" s="1"/>
  <c r="M1099" i="13"/>
  <c r="L1099" i="13"/>
  <c r="K1099" i="13"/>
  <c r="O1098" i="13"/>
  <c r="N1098" i="13"/>
  <c r="K1098" i="13"/>
  <c r="L1098" i="13" s="1"/>
  <c r="M1098" i="13" s="1"/>
  <c r="O1097" i="13"/>
  <c r="K1097" i="13"/>
  <c r="L1097" i="13" s="1"/>
  <c r="L1096" i="13"/>
  <c r="K1096" i="13"/>
  <c r="K1095" i="13"/>
  <c r="L1094" i="13"/>
  <c r="K1094" i="13"/>
  <c r="O1093" i="13"/>
  <c r="P1093" i="13" s="1"/>
  <c r="N1093" i="13"/>
  <c r="M1093" i="13"/>
  <c r="K1093" i="13"/>
  <c r="L1093" i="13" s="1"/>
  <c r="P1092" i="13"/>
  <c r="N1092" i="13"/>
  <c r="L1092" i="13"/>
  <c r="M1092" i="13" s="1"/>
  <c r="K1092" i="13"/>
  <c r="O1092" i="13" s="1"/>
  <c r="M1091" i="13"/>
  <c r="L1091" i="13"/>
  <c r="K1091" i="13"/>
  <c r="O1090" i="13"/>
  <c r="N1090" i="13"/>
  <c r="K1090" i="13"/>
  <c r="L1090" i="13" s="1"/>
  <c r="M1090" i="13" s="1"/>
  <c r="O1089" i="13"/>
  <c r="K1089" i="13"/>
  <c r="L1089" i="13" s="1"/>
  <c r="L1088" i="13"/>
  <c r="K1088" i="13"/>
  <c r="K1087" i="13"/>
  <c r="L1086" i="13"/>
  <c r="K1086" i="13"/>
  <c r="O1085" i="13"/>
  <c r="P1085" i="13" s="1"/>
  <c r="N1085" i="13"/>
  <c r="M1085" i="13"/>
  <c r="K1085" i="13"/>
  <c r="L1085" i="13" s="1"/>
  <c r="P1084" i="13"/>
  <c r="N1084" i="13"/>
  <c r="L1084" i="13"/>
  <c r="M1084" i="13" s="1"/>
  <c r="K1084" i="13"/>
  <c r="O1084" i="13" s="1"/>
  <c r="M1083" i="13"/>
  <c r="L1083" i="13"/>
  <c r="K1083" i="13"/>
  <c r="O1082" i="13"/>
  <c r="N1082" i="13"/>
  <c r="K1082" i="13"/>
  <c r="L1082" i="13" s="1"/>
  <c r="M1082" i="13" s="1"/>
  <c r="K1081" i="13"/>
  <c r="L1081" i="13" s="1"/>
  <c r="L1080" i="13"/>
  <c r="K1080" i="13"/>
  <c r="K1079" i="13"/>
  <c r="L1078" i="13"/>
  <c r="K1078" i="13"/>
  <c r="O1077" i="13"/>
  <c r="P1077" i="13" s="1"/>
  <c r="N1077" i="13"/>
  <c r="M1077" i="13"/>
  <c r="K1077" i="13"/>
  <c r="L1077" i="13" s="1"/>
  <c r="O1076" i="13"/>
  <c r="P1076" i="13" s="1"/>
  <c r="L1076" i="13"/>
  <c r="K1076" i="13"/>
  <c r="O1075" i="13"/>
  <c r="N1075" i="13"/>
  <c r="K1075" i="13"/>
  <c r="L1075" i="13" s="1"/>
  <c r="M1075" i="13" s="1"/>
  <c r="M1074" i="13"/>
  <c r="N1074" i="13" s="1"/>
  <c r="K1074" i="13"/>
  <c r="L1074" i="13" s="1"/>
  <c r="M1073" i="13"/>
  <c r="L1073" i="13"/>
  <c r="K1073" i="13"/>
  <c r="P1072" i="13"/>
  <c r="O1072" i="13"/>
  <c r="L1072" i="13"/>
  <c r="K1072" i="13"/>
  <c r="O1071" i="13"/>
  <c r="N1071" i="13"/>
  <c r="K1071" i="13"/>
  <c r="L1071" i="13" s="1"/>
  <c r="M1071" i="13" s="1"/>
  <c r="N1070" i="13"/>
  <c r="M1070" i="13"/>
  <c r="K1070" i="13"/>
  <c r="L1070" i="13" s="1"/>
  <c r="M1069" i="13"/>
  <c r="L1069" i="13"/>
  <c r="K1069" i="13"/>
  <c r="O1068" i="13"/>
  <c r="P1068" i="13" s="1"/>
  <c r="L1068" i="13"/>
  <c r="K1068" i="13"/>
  <c r="O1067" i="13"/>
  <c r="N1067" i="13"/>
  <c r="K1067" i="13"/>
  <c r="L1067" i="13" s="1"/>
  <c r="M1067" i="13" s="1"/>
  <c r="M1066" i="13"/>
  <c r="N1066" i="13" s="1"/>
  <c r="K1066" i="13"/>
  <c r="L1066" i="13" s="1"/>
  <c r="M1065" i="13"/>
  <c r="L1065" i="13"/>
  <c r="K1065" i="13"/>
  <c r="P1064" i="13"/>
  <c r="O1064" i="13"/>
  <c r="L1064" i="13"/>
  <c r="K1064" i="13"/>
  <c r="O1063" i="13"/>
  <c r="N1063" i="13"/>
  <c r="K1063" i="13"/>
  <c r="L1063" i="13" s="1"/>
  <c r="M1063" i="13" s="1"/>
  <c r="N1062" i="13"/>
  <c r="M1062" i="13"/>
  <c r="K1062" i="13"/>
  <c r="L1062" i="13" s="1"/>
  <c r="M1061" i="13"/>
  <c r="L1061" i="13"/>
  <c r="K1061" i="13"/>
  <c r="O1060" i="13"/>
  <c r="P1060" i="13" s="1"/>
  <c r="L1060" i="13"/>
  <c r="K1060" i="13"/>
  <c r="O1059" i="13"/>
  <c r="N1059" i="13"/>
  <c r="K1059" i="13"/>
  <c r="L1059" i="13" s="1"/>
  <c r="M1059" i="13" s="1"/>
  <c r="M1058" i="13"/>
  <c r="N1058" i="13" s="1"/>
  <c r="K1058" i="13"/>
  <c r="L1058" i="13" s="1"/>
  <c r="M1057" i="13"/>
  <c r="L1057" i="13"/>
  <c r="K1057" i="13"/>
  <c r="P1056" i="13"/>
  <c r="O1056" i="13"/>
  <c r="L1056" i="13"/>
  <c r="K1056" i="13"/>
  <c r="O1055" i="13"/>
  <c r="N1055" i="13"/>
  <c r="K1055" i="13"/>
  <c r="L1055" i="13" s="1"/>
  <c r="M1055" i="13" s="1"/>
  <c r="N1054" i="13"/>
  <c r="M1054" i="13"/>
  <c r="K1054" i="13"/>
  <c r="L1054" i="13" s="1"/>
  <c r="M1053" i="13"/>
  <c r="L1053" i="13"/>
  <c r="K1053" i="13"/>
  <c r="O1052" i="13"/>
  <c r="P1052" i="13" s="1"/>
  <c r="L1052" i="13"/>
  <c r="K1052" i="13"/>
  <c r="O1051" i="13"/>
  <c r="N1051" i="13"/>
  <c r="K1051" i="13"/>
  <c r="L1051" i="13" s="1"/>
  <c r="M1051" i="13" s="1"/>
  <c r="M1050" i="13"/>
  <c r="N1050" i="13" s="1"/>
  <c r="K1050" i="13"/>
  <c r="L1050" i="13" s="1"/>
  <c r="M1049" i="13"/>
  <c r="L1049" i="13"/>
  <c r="K1049" i="13"/>
  <c r="P1048" i="13"/>
  <c r="O1048" i="13"/>
  <c r="L1048" i="13"/>
  <c r="K1048" i="13"/>
  <c r="O1047" i="13"/>
  <c r="N1047" i="13"/>
  <c r="K1047" i="13"/>
  <c r="L1047" i="13" s="1"/>
  <c r="M1047" i="13" s="1"/>
  <c r="N1046" i="13"/>
  <c r="M1046" i="13"/>
  <c r="K1046" i="13"/>
  <c r="L1046" i="13" s="1"/>
  <c r="M1045" i="13"/>
  <c r="L1045" i="13"/>
  <c r="K1045" i="13"/>
  <c r="O1044" i="13"/>
  <c r="P1044" i="13" s="1"/>
  <c r="L1044" i="13"/>
  <c r="K1044" i="13"/>
  <c r="O1043" i="13"/>
  <c r="N1043" i="13"/>
  <c r="K1043" i="13"/>
  <c r="L1043" i="13" s="1"/>
  <c r="M1043" i="13" s="1"/>
  <c r="M1042" i="13"/>
  <c r="N1042" i="13" s="1"/>
  <c r="K1042" i="13"/>
  <c r="L1042" i="13" s="1"/>
  <c r="M1041" i="13"/>
  <c r="L1041" i="13"/>
  <c r="K1041" i="13"/>
  <c r="P1040" i="13"/>
  <c r="O1040" i="13"/>
  <c r="L1040" i="13"/>
  <c r="K1040" i="13"/>
  <c r="O1039" i="13"/>
  <c r="N1039" i="13"/>
  <c r="K1039" i="13"/>
  <c r="L1039" i="13" s="1"/>
  <c r="M1039" i="13" s="1"/>
  <c r="N1038" i="13"/>
  <c r="M1038" i="13"/>
  <c r="K1038" i="13"/>
  <c r="L1038" i="13" s="1"/>
  <c r="M1037" i="13"/>
  <c r="L1037" i="13"/>
  <c r="K1037" i="13"/>
  <c r="O1036" i="13"/>
  <c r="L1036" i="13"/>
  <c r="K1036" i="13"/>
  <c r="O1035" i="13"/>
  <c r="N1035" i="13"/>
  <c r="K1035" i="13"/>
  <c r="L1035" i="13" s="1"/>
  <c r="M1035" i="13" s="1"/>
  <c r="M1034" i="13"/>
  <c r="N1034" i="13" s="1"/>
  <c r="K1034" i="13"/>
  <c r="L1034" i="13" s="1"/>
  <c r="M1033" i="13"/>
  <c r="L1033" i="13"/>
  <c r="K1033" i="13"/>
  <c r="P1032" i="13"/>
  <c r="O1032" i="13"/>
  <c r="L1032" i="13"/>
  <c r="K1032" i="13"/>
  <c r="O1031" i="13"/>
  <c r="N1031" i="13"/>
  <c r="K1031" i="13"/>
  <c r="L1031" i="13" s="1"/>
  <c r="M1031" i="13" s="1"/>
  <c r="N1030" i="13"/>
  <c r="M1030" i="13"/>
  <c r="K1030" i="13"/>
  <c r="L1030" i="13" s="1"/>
  <c r="M1029" i="13"/>
  <c r="L1029" i="13"/>
  <c r="K1029" i="13"/>
  <c r="O1028" i="13"/>
  <c r="P1028" i="13" s="1"/>
  <c r="L1028" i="13"/>
  <c r="K1028" i="13"/>
  <c r="O1027" i="13"/>
  <c r="N1027" i="13"/>
  <c r="K1027" i="13"/>
  <c r="L1027" i="13" s="1"/>
  <c r="M1027" i="13" s="1"/>
  <c r="M1026" i="13"/>
  <c r="N1026" i="13" s="1"/>
  <c r="K1026" i="13"/>
  <c r="L1026" i="13" s="1"/>
  <c r="M1025" i="13"/>
  <c r="L1025" i="13"/>
  <c r="K1025" i="13"/>
  <c r="P1024" i="13"/>
  <c r="O1024" i="13"/>
  <c r="L1024" i="13"/>
  <c r="K1024" i="13"/>
  <c r="O1023" i="13"/>
  <c r="N1023" i="13"/>
  <c r="K1023" i="13"/>
  <c r="L1023" i="13" s="1"/>
  <c r="M1023" i="13" s="1"/>
  <c r="N1022" i="13"/>
  <c r="M1022" i="13"/>
  <c r="K1022" i="13"/>
  <c r="L1022" i="13" s="1"/>
  <c r="M1021" i="13"/>
  <c r="L1021" i="13"/>
  <c r="K1021" i="13"/>
  <c r="O1020" i="13"/>
  <c r="P1020" i="13" s="1"/>
  <c r="L1020" i="13"/>
  <c r="K1020" i="13"/>
  <c r="O1019" i="13"/>
  <c r="N1019" i="13"/>
  <c r="K1019" i="13"/>
  <c r="L1019" i="13" s="1"/>
  <c r="M1019" i="13" s="1"/>
  <c r="M1018" i="13"/>
  <c r="N1018" i="13" s="1"/>
  <c r="K1018" i="13"/>
  <c r="L1018" i="13" s="1"/>
  <c r="M1017" i="13"/>
  <c r="L1017" i="13"/>
  <c r="K1017" i="13"/>
  <c r="P1016" i="13"/>
  <c r="O1016" i="13"/>
  <c r="L1016" i="13"/>
  <c r="K1016" i="13"/>
  <c r="O1015" i="13"/>
  <c r="N1015" i="13"/>
  <c r="K1015" i="13"/>
  <c r="L1015" i="13" s="1"/>
  <c r="M1015" i="13" s="1"/>
  <c r="N1014" i="13"/>
  <c r="M1014" i="13"/>
  <c r="K1014" i="13"/>
  <c r="L1014" i="13" s="1"/>
  <c r="M1013" i="13"/>
  <c r="L1013" i="13"/>
  <c r="K1013" i="13"/>
  <c r="O1012" i="13"/>
  <c r="P1012" i="13" s="1"/>
  <c r="L1012" i="13"/>
  <c r="K1012" i="13"/>
  <c r="O1011" i="13"/>
  <c r="N1011" i="13"/>
  <c r="K1011" i="13"/>
  <c r="L1011" i="13" s="1"/>
  <c r="M1011" i="13" s="1"/>
  <c r="M1010" i="13"/>
  <c r="N1010" i="13" s="1"/>
  <c r="K1010" i="13"/>
  <c r="L1010" i="13" s="1"/>
  <c r="M1009" i="13"/>
  <c r="L1009" i="13"/>
  <c r="K1009" i="13"/>
  <c r="P1008" i="13"/>
  <c r="O1008" i="13"/>
  <c r="L1008" i="13"/>
  <c r="K1008" i="13"/>
  <c r="O1007" i="13"/>
  <c r="N1007" i="13"/>
  <c r="K1007" i="13"/>
  <c r="L1007" i="13" s="1"/>
  <c r="M1007" i="13" s="1"/>
  <c r="N1006" i="13"/>
  <c r="M1006" i="13"/>
  <c r="K1006" i="13"/>
  <c r="L1006" i="13" s="1"/>
  <c r="M1005" i="13"/>
  <c r="L1005" i="13"/>
  <c r="K1005" i="13"/>
  <c r="O1004" i="13"/>
  <c r="L1004" i="13"/>
  <c r="K1004" i="13"/>
  <c r="O1003" i="13"/>
  <c r="N1003" i="13"/>
  <c r="K1003" i="13"/>
  <c r="L1003" i="13" s="1"/>
  <c r="M1003" i="13" s="1"/>
  <c r="M1002" i="13"/>
  <c r="N1002" i="13" s="1"/>
  <c r="K1002" i="13"/>
  <c r="L1002" i="13" s="1"/>
  <c r="M1001" i="13"/>
  <c r="L1001" i="13"/>
  <c r="K1001" i="13"/>
  <c r="P1000" i="13"/>
  <c r="O1000" i="13"/>
  <c r="L1000" i="13"/>
  <c r="K1000" i="13"/>
  <c r="O999" i="13"/>
  <c r="N999" i="13"/>
  <c r="K999" i="13"/>
  <c r="L999" i="13" s="1"/>
  <c r="M999" i="13" s="1"/>
  <c r="N998" i="13"/>
  <c r="M998" i="13"/>
  <c r="K998" i="13"/>
  <c r="L998" i="13" s="1"/>
  <c r="M997" i="13"/>
  <c r="L997" i="13"/>
  <c r="K997" i="13"/>
  <c r="O996" i="13"/>
  <c r="L996" i="13"/>
  <c r="K996" i="13"/>
  <c r="O995" i="13"/>
  <c r="N995" i="13"/>
  <c r="K995" i="13"/>
  <c r="L995" i="13" s="1"/>
  <c r="M995" i="13" s="1"/>
  <c r="M994" i="13"/>
  <c r="N994" i="13" s="1"/>
  <c r="K994" i="13"/>
  <c r="L994" i="13" s="1"/>
  <c r="M993" i="13"/>
  <c r="L993" i="13"/>
  <c r="K993" i="13"/>
  <c r="P992" i="13"/>
  <c r="O992" i="13"/>
  <c r="L992" i="13"/>
  <c r="K992" i="13"/>
  <c r="O991" i="13"/>
  <c r="N991" i="13"/>
  <c r="K991" i="13"/>
  <c r="L991" i="13" s="1"/>
  <c r="M991" i="13" s="1"/>
  <c r="N990" i="13"/>
  <c r="M990" i="13"/>
  <c r="K990" i="13"/>
  <c r="L990" i="13" s="1"/>
  <c r="M989" i="13"/>
  <c r="L989" i="13"/>
  <c r="K989" i="13"/>
  <c r="O988" i="13"/>
  <c r="L988" i="13"/>
  <c r="K988" i="13"/>
  <c r="O987" i="13"/>
  <c r="N987" i="13"/>
  <c r="K987" i="13"/>
  <c r="L987" i="13" s="1"/>
  <c r="M987" i="13" s="1"/>
  <c r="M986" i="13"/>
  <c r="N986" i="13" s="1"/>
  <c r="K986" i="13"/>
  <c r="L986" i="13" s="1"/>
  <c r="M985" i="13"/>
  <c r="L985" i="13"/>
  <c r="K985" i="13"/>
  <c r="P984" i="13"/>
  <c r="O984" i="13"/>
  <c r="L984" i="13"/>
  <c r="K984" i="13"/>
  <c r="O983" i="13"/>
  <c r="N983" i="13"/>
  <c r="K983" i="13"/>
  <c r="L983" i="13" s="1"/>
  <c r="M983" i="13" s="1"/>
  <c r="N982" i="13"/>
  <c r="M982" i="13"/>
  <c r="K982" i="13"/>
  <c r="L982" i="13" s="1"/>
  <c r="M981" i="13"/>
  <c r="L981" i="13"/>
  <c r="K981" i="13"/>
  <c r="O980" i="13"/>
  <c r="P980" i="13" s="1"/>
  <c r="L980" i="13"/>
  <c r="K980" i="13"/>
  <c r="O979" i="13"/>
  <c r="N979" i="13"/>
  <c r="K979" i="13"/>
  <c r="L979" i="13" s="1"/>
  <c r="M979" i="13" s="1"/>
  <c r="M978" i="13"/>
  <c r="N978" i="13" s="1"/>
  <c r="K978" i="13"/>
  <c r="L978" i="13" s="1"/>
  <c r="M977" i="13"/>
  <c r="L977" i="13"/>
  <c r="K977" i="13"/>
  <c r="P976" i="13"/>
  <c r="O976" i="13"/>
  <c r="L976" i="13"/>
  <c r="K976" i="13"/>
  <c r="O975" i="13"/>
  <c r="N975" i="13"/>
  <c r="K975" i="13"/>
  <c r="L975" i="13" s="1"/>
  <c r="M975" i="13" s="1"/>
  <c r="N974" i="13"/>
  <c r="M974" i="13"/>
  <c r="K974" i="13"/>
  <c r="L974" i="13" s="1"/>
  <c r="M973" i="13"/>
  <c r="L973" i="13"/>
  <c r="K973" i="13"/>
  <c r="O972" i="13"/>
  <c r="L972" i="13"/>
  <c r="K972" i="13"/>
  <c r="O971" i="13"/>
  <c r="N971" i="13"/>
  <c r="K971" i="13"/>
  <c r="L971" i="13" s="1"/>
  <c r="M971" i="13" s="1"/>
  <c r="M970" i="13"/>
  <c r="N970" i="13" s="1"/>
  <c r="K970" i="13"/>
  <c r="L970" i="13" s="1"/>
  <c r="M969" i="13"/>
  <c r="L969" i="13"/>
  <c r="K969" i="13"/>
  <c r="P968" i="13"/>
  <c r="O968" i="13"/>
  <c r="L968" i="13"/>
  <c r="K968" i="13"/>
  <c r="O967" i="13"/>
  <c r="N967" i="13"/>
  <c r="K967" i="13"/>
  <c r="L967" i="13" s="1"/>
  <c r="M967" i="13" s="1"/>
  <c r="N966" i="13"/>
  <c r="M966" i="13"/>
  <c r="K966" i="13"/>
  <c r="L966" i="13" s="1"/>
  <c r="M965" i="13"/>
  <c r="L965" i="13"/>
  <c r="K965" i="13"/>
  <c r="O964" i="13"/>
  <c r="P964" i="13" s="1"/>
  <c r="L964" i="13"/>
  <c r="K964" i="13"/>
  <c r="O963" i="13"/>
  <c r="N963" i="13"/>
  <c r="K963" i="13"/>
  <c r="L963" i="13" s="1"/>
  <c r="M963" i="13" s="1"/>
  <c r="M962" i="13"/>
  <c r="N962" i="13" s="1"/>
  <c r="K962" i="13"/>
  <c r="L962" i="13" s="1"/>
  <c r="M961" i="13"/>
  <c r="L961" i="13"/>
  <c r="K961" i="13"/>
  <c r="P960" i="13"/>
  <c r="O960" i="13"/>
  <c r="L960" i="13"/>
  <c r="K960" i="13"/>
  <c r="O959" i="13"/>
  <c r="N959" i="13"/>
  <c r="K959" i="13"/>
  <c r="L959" i="13" s="1"/>
  <c r="M959" i="13" s="1"/>
  <c r="N958" i="13"/>
  <c r="M958" i="13"/>
  <c r="K958" i="13"/>
  <c r="L958" i="13" s="1"/>
  <c r="M957" i="13"/>
  <c r="L957" i="13"/>
  <c r="K957" i="13"/>
  <c r="O956" i="13"/>
  <c r="P956" i="13" s="1"/>
  <c r="L956" i="13"/>
  <c r="K956" i="13"/>
  <c r="O955" i="13"/>
  <c r="N955" i="13"/>
  <c r="K955" i="13"/>
  <c r="L955" i="13" s="1"/>
  <c r="M955" i="13" s="1"/>
  <c r="M954" i="13"/>
  <c r="N954" i="13" s="1"/>
  <c r="L954" i="13"/>
  <c r="K954" i="13"/>
  <c r="O954" i="13" s="1"/>
  <c r="P954" i="13" s="1"/>
  <c r="P953" i="13"/>
  <c r="M953" i="13"/>
  <c r="L953" i="13"/>
  <c r="K953" i="13"/>
  <c r="O953" i="13" s="1"/>
  <c r="Q953" i="13" s="1"/>
  <c r="K952" i="13"/>
  <c r="O951" i="13"/>
  <c r="N951" i="13"/>
  <c r="K951" i="13"/>
  <c r="L951" i="13" s="1"/>
  <c r="M951" i="13" s="1"/>
  <c r="N950" i="13"/>
  <c r="M950" i="13"/>
  <c r="L950" i="13"/>
  <c r="K950" i="13"/>
  <c r="O950" i="13" s="1"/>
  <c r="P950" i="13" s="1"/>
  <c r="L949" i="13"/>
  <c r="K949" i="13"/>
  <c r="O949" i="13" s="1"/>
  <c r="P949" i="13" s="1"/>
  <c r="L948" i="13"/>
  <c r="K948" i="13"/>
  <c r="K947" i="13"/>
  <c r="N946" i="13"/>
  <c r="M946" i="13"/>
  <c r="L946" i="13"/>
  <c r="K946" i="13"/>
  <c r="O946" i="13" s="1"/>
  <c r="P946" i="13" s="1"/>
  <c r="M945" i="13"/>
  <c r="L945" i="13"/>
  <c r="K945" i="13"/>
  <c r="L944" i="13"/>
  <c r="K944" i="13"/>
  <c r="K943" i="13"/>
  <c r="M942" i="13"/>
  <c r="N942" i="13" s="1"/>
  <c r="L942" i="13"/>
  <c r="K942" i="13"/>
  <c r="O942" i="13" s="1"/>
  <c r="P942" i="13" s="1"/>
  <c r="M941" i="13"/>
  <c r="L941" i="13"/>
  <c r="K941" i="13"/>
  <c r="O940" i="13"/>
  <c r="P940" i="13" s="1"/>
  <c r="L940" i="13"/>
  <c r="K940" i="13"/>
  <c r="O939" i="13"/>
  <c r="N939" i="13"/>
  <c r="K939" i="13"/>
  <c r="L939" i="13" s="1"/>
  <c r="M939" i="13" s="1"/>
  <c r="M938" i="13"/>
  <c r="N938" i="13" s="1"/>
  <c r="L938" i="13"/>
  <c r="K938" i="13"/>
  <c r="O938" i="13" s="1"/>
  <c r="P938" i="13" s="1"/>
  <c r="P937" i="13"/>
  <c r="M937" i="13"/>
  <c r="L937" i="13"/>
  <c r="K937" i="13"/>
  <c r="O937" i="13" s="1"/>
  <c r="Q937" i="13" s="1"/>
  <c r="K936" i="13"/>
  <c r="O935" i="13"/>
  <c r="N935" i="13"/>
  <c r="K935" i="13"/>
  <c r="L935" i="13" s="1"/>
  <c r="M935" i="13" s="1"/>
  <c r="N934" i="13"/>
  <c r="M934" i="13"/>
  <c r="L934" i="13"/>
  <c r="K934" i="13"/>
  <c r="O934" i="13" s="1"/>
  <c r="P934" i="13" s="1"/>
  <c r="L933" i="13"/>
  <c r="K933" i="13"/>
  <c r="O933" i="13" s="1"/>
  <c r="P933" i="13" s="1"/>
  <c r="L932" i="13"/>
  <c r="K932" i="13"/>
  <c r="K931" i="13"/>
  <c r="N930" i="13"/>
  <c r="M930" i="13"/>
  <c r="L930" i="13"/>
  <c r="K930" i="13"/>
  <c r="O930" i="13" s="1"/>
  <c r="P930" i="13" s="1"/>
  <c r="M929" i="13"/>
  <c r="L929" i="13"/>
  <c r="K929" i="13"/>
  <c r="L928" i="13"/>
  <c r="K928" i="13"/>
  <c r="K927" i="13"/>
  <c r="M926" i="13"/>
  <c r="N926" i="13" s="1"/>
  <c r="L926" i="13"/>
  <c r="K926" i="13"/>
  <c r="O926" i="13" s="1"/>
  <c r="P926" i="13" s="1"/>
  <c r="M925" i="13"/>
  <c r="L925" i="13"/>
  <c r="K925" i="13"/>
  <c r="O924" i="13"/>
  <c r="L924" i="13"/>
  <c r="K924" i="13"/>
  <c r="O923" i="13"/>
  <c r="N923" i="13"/>
  <c r="K923" i="13"/>
  <c r="L923" i="13" s="1"/>
  <c r="M923" i="13" s="1"/>
  <c r="M922" i="13"/>
  <c r="N922" i="13" s="1"/>
  <c r="L922" i="13"/>
  <c r="K922" i="13"/>
  <c r="O922" i="13" s="1"/>
  <c r="P922" i="13" s="1"/>
  <c r="P921" i="13"/>
  <c r="M921" i="13"/>
  <c r="L921" i="13"/>
  <c r="K921" i="13"/>
  <c r="O921" i="13" s="1"/>
  <c r="Q921" i="13" s="1"/>
  <c r="K920" i="13"/>
  <c r="O919" i="13"/>
  <c r="N919" i="13"/>
  <c r="K919" i="13"/>
  <c r="L919" i="13" s="1"/>
  <c r="M919" i="13" s="1"/>
  <c r="N918" i="13"/>
  <c r="M918" i="13"/>
  <c r="L918" i="13"/>
  <c r="K918" i="13"/>
  <c r="O918" i="13" s="1"/>
  <c r="P918" i="13" s="1"/>
  <c r="L917" i="13"/>
  <c r="K917" i="13"/>
  <c r="O917" i="13" s="1"/>
  <c r="P917" i="13" s="1"/>
  <c r="L916" i="13"/>
  <c r="K916" i="13"/>
  <c r="K915" i="13"/>
  <c r="N914" i="13"/>
  <c r="M914" i="13"/>
  <c r="L914" i="13"/>
  <c r="K914" i="13"/>
  <c r="O914" i="13" s="1"/>
  <c r="P914" i="13" s="1"/>
  <c r="M913" i="13"/>
  <c r="L913" i="13"/>
  <c r="K913" i="13"/>
  <c r="L912" i="13"/>
  <c r="K912" i="13"/>
  <c r="K911" i="13"/>
  <c r="M910" i="13"/>
  <c r="N910" i="13" s="1"/>
  <c r="L910" i="13"/>
  <c r="K910" i="13"/>
  <c r="O910" i="13" s="1"/>
  <c r="P910" i="13" s="1"/>
  <c r="M909" i="13"/>
  <c r="L909" i="13"/>
  <c r="K909" i="13"/>
  <c r="O908" i="13"/>
  <c r="L908" i="13"/>
  <c r="K908" i="13"/>
  <c r="O907" i="13"/>
  <c r="N907" i="13"/>
  <c r="K907" i="13"/>
  <c r="L907" i="13" s="1"/>
  <c r="M907" i="13" s="1"/>
  <c r="M906" i="13"/>
  <c r="N906" i="13" s="1"/>
  <c r="L906" i="13"/>
  <c r="K906" i="13"/>
  <c r="O906" i="13" s="1"/>
  <c r="P906" i="13" s="1"/>
  <c r="P905" i="13"/>
  <c r="M905" i="13"/>
  <c r="L905" i="13"/>
  <c r="K905" i="13"/>
  <c r="O905" i="13" s="1"/>
  <c r="Q905" i="13" s="1"/>
  <c r="K904" i="13"/>
  <c r="O903" i="13"/>
  <c r="N903" i="13"/>
  <c r="K903" i="13"/>
  <c r="L903" i="13" s="1"/>
  <c r="M903" i="13" s="1"/>
  <c r="N902" i="13"/>
  <c r="M902" i="13"/>
  <c r="L902" i="13"/>
  <c r="K902" i="13"/>
  <c r="O902" i="13" s="1"/>
  <c r="P902" i="13" s="1"/>
  <c r="L901" i="13"/>
  <c r="K901" i="13"/>
  <c r="O901" i="13" s="1"/>
  <c r="P901" i="13" s="1"/>
  <c r="L900" i="13"/>
  <c r="K900" i="13"/>
  <c r="K899" i="13"/>
  <c r="N898" i="13"/>
  <c r="M898" i="13"/>
  <c r="L898" i="13"/>
  <c r="K898" i="13"/>
  <c r="O898" i="13" s="1"/>
  <c r="P898" i="13" s="1"/>
  <c r="M897" i="13"/>
  <c r="L897" i="13"/>
  <c r="K897" i="13"/>
  <c r="L896" i="13"/>
  <c r="O896" i="13" s="1"/>
  <c r="K896" i="13"/>
  <c r="K895" i="13"/>
  <c r="M894" i="13"/>
  <c r="N894" i="13" s="1"/>
  <c r="L894" i="13"/>
  <c r="K894" i="13"/>
  <c r="O894" i="13" s="1"/>
  <c r="P894" i="13" s="1"/>
  <c r="M893" i="13"/>
  <c r="L893" i="13"/>
  <c r="K893" i="13"/>
  <c r="O892" i="13"/>
  <c r="P892" i="13" s="1"/>
  <c r="L892" i="13"/>
  <c r="K892" i="13"/>
  <c r="O891" i="13"/>
  <c r="N891" i="13"/>
  <c r="K891" i="13"/>
  <c r="L891" i="13" s="1"/>
  <c r="M891" i="13" s="1"/>
  <c r="M890" i="13"/>
  <c r="N890" i="13" s="1"/>
  <c r="L890" i="13"/>
  <c r="K890" i="13"/>
  <c r="O890" i="13" s="1"/>
  <c r="P890" i="13" s="1"/>
  <c r="P889" i="13"/>
  <c r="M889" i="13"/>
  <c r="L889" i="13"/>
  <c r="K889" i="13"/>
  <c r="O889" i="13" s="1"/>
  <c r="Q889" i="13" s="1"/>
  <c r="K888" i="13"/>
  <c r="O887" i="13"/>
  <c r="N887" i="13"/>
  <c r="K887" i="13"/>
  <c r="L887" i="13" s="1"/>
  <c r="M887" i="13" s="1"/>
  <c r="N886" i="13"/>
  <c r="M886" i="13"/>
  <c r="L886" i="13"/>
  <c r="K886" i="13"/>
  <c r="O886" i="13" s="1"/>
  <c r="P886" i="13" s="1"/>
  <c r="L885" i="13"/>
  <c r="K885" i="13"/>
  <c r="O885" i="13" s="1"/>
  <c r="P885" i="13" s="1"/>
  <c r="L884" i="13"/>
  <c r="K884" i="13"/>
  <c r="K883" i="13"/>
  <c r="N882" i="13"/>
  <c r="M882" i="13"/>
  <c r="L882" i="13"/>
  <c r="K882" i="13"/>
  <c r="O882" i="13" s="1"/>
  <c r="P882" i="13" s="1"/>
  <c r="M881" i="13"/>
  <c r="L881" i="13"/>
  <c r="K881" i="13"/>
  <c r="L880" i="13"/>
  <c r="K880" i="13"/>
  <c r="K879" i="13"/>
  <c r="M878" i="13"/>
  <c r="N878" i="13" s="1"/>
  <c r="L878" i="13"/>
  <c r="K878" i="13"/>
  <c r="O878" i="13" s="1"/>
  <c r="P878" i="13" s="1"/>
  <c r="M877" i="13"/>
  <c r="L877" i="13"/>
  <c r="K877" i="13"/>
  <c r="O876" i="13"/>
  <c r="P876" i="13" s="1"/>
  <c r="L876" i="13"/>
  <c r="K876" i="13"/>
  <c r="O875" i="13"/>
  <c r="N875" i="13"/>
  <c r="K875" i="13"/>
  <c r="L875" i="13" s="1"/>
  <c r="M875" i="13" s="1"/>
  <c r="M874" i="13"/>
  <c r="N874" i="13" s="1"/>
  <c r="L874" i="13"/>
  <c r="K874" i="13"/>
  <c r="O874" i="13" s="1"/>
  <c r="P874" i="13" s="1"/>
  <c r="P873" i="13"/>
  <c r="M873" i="13"/>
  <c r="L873" i="13"/>
  <c r="K873" i="13"/>
  <c r="O873" i="13" s="1"/>
  <c r="Q873" i="13" s="1"/>
  <c r="K872" i="13"/>
  <c r="O871" i="13"/>
  <c r="N871" i="13"/>
  <c r="K871" i="13"/>
  <c r="L871" i="13" s="1"/>
  <c r="M871" i="13" s="1"/>
  <c r="N870" i="13"/>
  <c r="M870" i="13"/>
  <c r="L870" i="13"/>
  <c r="K870" i="13"/>
  <c r="O870" i="13" s="1"/>
  <c r="P870" i="13" s="1"/>
  <c r="L869" i="13"/>
  <c r="K869" i="13"/>
  <c r="O869" i="13" s="1"/>
  <c r="P869" i="13" s="1"/>
  <c r="L868" i="13"/>
  <c r="K868" i="13"/>
  <c r="K867" i="13"/>
  <c r="N866" i="13"/>
  <c r="M866" i="13"/>
  <c r="L866" i="13"/>
  <c r="K866" i="13"/>
  <c r="O866" i="13" s="1"/>
  <c r="P866" i="13" s="1"/>
  <c r="M865" i="13"/>
  <c r="L865" i="13"/>
  <c r="K865" i="13"/>
  <c r="L864" i="13"/>
  <c r="O864" i="13" s="1"/>
  <c r="K864" i="13"/>
  <c r="K863" i="13"/>
  <c r="M862" i="13"/>
  <c r="N862" i="13" s="1"/>
  <c r="L862" i="13"/>
  <c r="K862" i="13"/>
  <c r="O862" i="13" s="1"/>
  <c r="P862" i="13" s="1"/>
  <c r="M861" i="13"/>
  <c r="L861" i="13"/>
  <c r="K861" i="13"/>
  <c r="O860" i="13"/>
  <c r="P860" i="13" s="1"/>
  <c r="L860" i="13"/>
  <c r="K860" i="13"/>
  <c r="O859" i="13"/>
  <c r="N859" i="13"/>
  <c r="K859" i="13"/>
  <c r="L859" i="13" s="1"/>
  <c r="M859" i="13" s="1"/>
  <c r="M858" i="13"/>
  <c r="N858" i="13" s="1"/>
  <c r="L858" i="13"/>
  <c r="K858" i="13"/>
  <c r="O858" i="13" s="1"/>
  <c r="P858" i="13" s="1"/>
  <c r="P857" i="13"/>
  <c r="M857" i="13"/>
  <c r="L857" i="13"/>
  <c r="K857" i="13"/>
  <c r="O857" i="13" s="1"/>
  <c r="Q857" i="13" s="1"/>
  <c r="K856" i="13"/>
  <c r="O855" i="13"/>
  <c r="N855" i="13"/>
  <c r="K855" i="13"/>
  <c r="L855" i="13" s="1"/>
  <c r="M855" i="13" s="1"/>
  <c r="N854" i="13"/>
  <c r="M854" i="13"/>
  <c r="L854" i="13"/>
  <c r="K854" i="13"/>
  <c r="O854" i="13" s="1"/>
  <c r="P854" i="13" s="1"/>
  <c r="L853" i="13"/>
  <c r="K853" i="13"/>
  <c r="O853" i="13" s="1"/>
  <c r="P853" i="13" s="1"/>
  <c r="L852" i="13"/>
  <c r="K852" i="13"/>
  <c r="K851" i="13"/>
  <c r="N850" i="13"/>
  <c r="M850" i="13"/>
  <c r="L850" i="13"/>
  <c r="K850" i="13"/>
  <c r="O850" i="13" s="1"/>
  <c r="P850" i="13" s="1"/>
  <c r="M849" i="13"/>
  <c r="L849" i="13"/>
  <c r="K849" i="13"/>
  <c r="L848" i="13"/>
  <c r="O848" i="13" s="1"/>
  <c r="K848" i="13"/>
  <c r="K847" i="13"/>
  <c r="M846" i="13"/>
  <c r="N846" i="13" s="1"/>
  <c r="L846" i="13"/>
  <c r="K846" i="13"/>
  <c r="O846" i="13" s="1"/>
  <c r="P846" i="13" s="1"/>
  <c r="M845" i="13"/>
  <c r="L845" i="13"/>
  <c r="K845" i="13"/>
  <c r="O844" i="13"/>
  <c r="P844" i="13" s="1"/>
  <c r="L844" i="13"/>
  <c r="K844" i="13"/>
  <c r="O843" i="13"/>
  <c r="N843" i="13"/>
  <c r="K843" i="13"/>
  <c r="L843" i="13" s="1"/>
  <c r="M843" i="13" s="1"/>
  <c r="M842" i="13"/>
  <c r="N842" i="13" s="1"/>
  <c r="L842" i="13"/>
  <c r="K842" i="13"/>
  <c r="O842" i="13" s="1"/>
  <c r="P842" i="13" s="1"/>
  <c r="P841" i="13"/>
  <c r="M841" i="13"/>
  <c r="L841" i="13"/>
  <c r="K841" i="13"/>
  <c r="O841" i="13" s="1"/>
  <c r="Q841" i="13" s="1"/>
  <c r="K840" i="13"/>
  <c r="O839" i="13"/>
  <c r="N839" i="13"/>
  <c r="K839" i="13"/>
  <c r="L839" i="13" s="1"/>
  <c r="M839" i="13" s="1"/>
  <c r="N838" i="13"/>
  <c r="M838" i="13"/>
  <c r="L838" i="13"/>
  <c r="K838" i="13"/>
  <c r="O838" i="13" s="1"/>
  <c r="P838" i="13" s="1"/>
  <c r="L837" i="13"/>
  <c r="K837" i="13"/>
  <c r="O837" i="13" s="1"/>
  <c r="P837" i="13" s="1"/>
  <c r="L836" i="13"/>
  <c r="K836" i="13"/>
  <c r="K835" i="13"/>
  <c r="N834" i="13"/>
  <c r="M834" i="13"/>
  <c r="L834" i="13"/>
  <c r="K834" i="13"/>
  <c r="O834" i="13" s="1"/>
  <c r="P834" i="13" s="1"/>
  <c r="M833" i="13"/>
  <c r="L833" i="13"/>
  <c r="K833" i="13"/>
  <c r="L832" i="13"/>
  <c r="O832" i="13" s="1"/>
  <c r="K832" i="13"/>
  <c r="K831" i="13"/>
  <c r="M830" i="13"/>
  <c r="N830" i="13" s="1"/>
  <c r="L830" i="13"/>
  <c r="K830" i="13"/>
  <c r="O830" i="13" s="1"/>
  <c r="P830" i="13" s="1"/>
  <c r="M829" i="13"/>
  <c r="L829" i="13"/>
  <c r="K829" i="13"/>
  <c r="O828" i="13"/>
  <c r="P828" i="13" s="1"/>
  <c r="L828" i="13"/>
  <c r="K828" i="13"/>
  <c r="O827" i="13"/>
  <c r="N827" i="13"/>
  <c r="K827" i="13"/>
  <c r="L827" i="13" s="1"/>
  <c r="M827" i="13" s="1"/>
  <c r="M826" i="13"/>
  <c r="N826" i="13" s="1"/>
  <c r="L826" i="13"/>
  <c r="K826" i="13"/>
  <c r="O826" i="13" s="1"/>
  <c r="P826" i="13" s="1"/>
  <c r="P825" i="13"/>
  <c r="M825" i="13"/>
  <c r="L825" i="13"/>
  <c r="K825" i="13"/>
  <c r="O825" i="13" s="1"/>
  <c r="Q825" i="13" s="1"/>
  <c r="K824" i="13"/>
  <c r="O823" i="13"/>
  <c r="N823" i="13"/>
  <c r="K823" i="13"/>
  <c r="L823" i="13" s="1"/>
  <c r="M823" i="13" s="1"/>
  <c r="N822" i="13"/>
  <c r="M822" i="13"/>
  <c r="L822" i="13"/>
  <c r="K822" i="13"/>
  <c r="O822" i="13" s="1"/>
  <c r="P822" i="13" s="1"/>
  <c r="L821" i="13"/>
  <c r="K821" i="13"/>
  <c r="O821" i="13" s="1"/>
  <c r="P821" i="13" s="1"/>
  <c r="L820" i="13"/>
  <c r="K820" i="13"/>
  <c r="K819" i="13"/>
  <c r="N818" i="13"/>
  <c r="M818" i="13"/>
  <c r="L818" i="13"/>
  <c r="K818" i="13"/>
  <c r="O818" i="13" s="1"/>
  <c r="P818" i="13" s="1"/>
  <c r="M817" i="13"/>
  <c r="L817" i="13"/>
  <c r="K817" i="13"/>
  <c r="L816" i="13"/>
  <c r="O816" i="13" s="1"/>
  <c r="K816" i="13"/>
  <c r="K815" i="13"/>
  <c r="M814" i="13"/>
  <c r="N814" i="13" s="1"/>
  <c r="L814" i="13"/>
  <c r="K814" i="13"/>
  <c r="O814" i="13" s="1"/>
  <c r="P814" i="13" s="1"/>
  <c r="M813" i="13"/>
  <c r="L813" i="13"/>
  <c r="K813" i="13"/>
  <c r="O812" i="13"/>
  <c r="P812" i="13" s="1"/>
  <c r="L812" i="13"/>
  <c r="K812" i="13"/>
  <c r="O811" i="13"/>
  <c r="N811" i="13"/>
  <c r="K811" i="13"/>
  <c r="L811" i="13" s="1"/>
  <c r="M811" i="13" s="1"/>
  <c r="M810" i="13"/>
  <c r="N810" i="13" s="1"/>
  <c r="L810" i="13"/>
  <c r="K810" i="13"/>
  <c r="O810" i="13" s="1"/>
  <c r="P810" i="13" s="1"/>
  <c r="P809" i="13"/>
  <c r="M809" i="13"/>
  <c r="L809" i="13"/>
  <c r="K809" i="13"/>
  <c r="O809" i="13" s="1"/>
  <c r="Q809" i="13" s="1"/>
  <c r="K808" i="13"/>
  <c r="O807" i="13"/>
  <c r="N807" i="13"/>
  <c r="K807" i="13"/>
  <c r="L807" i="13" s="1"/>
  <c r="M807" i="13" s="1"/>
  <c r="N806" i="13"/>
  <c r="M806" i="13"/>
  <c r="L806" i="13"/>
  <c r="K806" i="13"/>
  <c r="O806" i="13" s="1"/>
  <c r="P806" i="13" s="1"/>
  <c r="L805" i="13"/>
  <c r="K805" i="13"/>
  <c r="O805" i="13" s="1"/>
  <c r="P805" i="13" s="1"/>
  <c r="L804" i="13"/>
  <c r="K804" i="13"/>
  <c r="K803" i="13"/>
  <c r="N802" i="13"/>
  <c r="M802" i="13"/>
  <c r="L802" i="13"/>
  <c r="K802" i="13"/>
  <c r="O802" i="13" s="1"/>
  <c r="P802" i="13" s="1"/>
  <c r="M801" i="13"/>
  <c r="L801" i="13"/>
  <c r="K801" i="13"/>
  <c r="L800" i="13"/>
  <c r="O800" i="13" s="1"/>
  <c r="K800" i="13"/>
  <c r="K799" i="13"/>
  <c r="M798" i="13"/>
  <c r="N798" i="13" s="1"/>
  <c r="L798" i="13"/>
  <c r="K798" i="13"/>
  <c r="O798" i="13" s="1"/>
  <c r="P798" i="13" s="1"/>
  <c r="M797" i="13"/>
  <c r="L797" i="13"/>
  <c r="K797" i="13"/>
  <c r="O796" i="13"/>
  <c r="P796" i="13" s="1"/>
  <c r="L796" i="13"/>
  <c r="K796" i="13"/>
  <c r="O795" i="13"/>
  <c r="N795" i="13"/>
  <c r="K795" i="13"/>
  <c r="L795" i="13" s="1"/>
  <c r="M795" i="13" s="1"/>
  <c r="M794" i="13"/>
  <c r="N794" i="13" s="1"/>
  <c r="L794" i="13"/>
  <c r="K794" i="13"/>
  <c r="O794" i="13" s="1"/>
  <c r="P794" i="13" s="1"/>
  <c r="P793" i="13"/>
  <c r="M793" i="13"/>
  <c r="L793" i="13"/>
  <c r="K793" i="13"/>
  <c r="O793" i="13" s="1"/>
  <c r="Q793" i="13" s="1"/>
  <c r="K792" i="13"/>
  <c r="O791" i="13"/>
  <c r="N791" i="13"/>
  <c r="K791" i="13"/>
  <c r="L791" i="13" s="1"/>
  <c r="M791" i="13" s="1"/>
  <c r="N790" i="13"/>
  <c r="M790" i="13"/>
  <c r="L790" i="13"/>
  <c r="K790" i="13"/>
  <c r="O790" i="13" s="1"/>
  <c r="P790" i="13" s="1"/>
  <c r="L789" i="13"/>
  <c r="K789" i="13"/>
  <c r="O789" i="13" s="1"/>
  <c r="P789" i="13" s="1"/>
  <c r="L788" i="13"/>
  <c r="K788" i="13"/>
  <c r="K787" i="13"/>
  <c r="N786" i="13"/>
  <c r="M786" i="13"/>
  <c r="L786" i="13"/>
  <c r="K786" i="13"/>
  <c r="O786" i="13" s="1"/>
  <c r="P786" i="13" s="1"/>
  <c r="M785" i="13"/>
  <c r="L785" i="13"/>
  <c r="K785" i="13"/>
  <c r="L784" i="13"/>
  <c r="O784" i="13" s="1"/>
  <c r="K784" i="13"/>
  <c r="K783" i="13"/>
  <c r="M782" i="13"/>
  <c r="N782" i="13" s="1"/>
  <c r="L782" i="13"/>
  <c r="K782" i="13"/>
  <c r="O782" i="13" s="1"/>
  <c r="P782" i="13" s="1"/>
  <c r="M781" i="13"/>
  <c r="L781" i="13"/>
  <c r="K781" i="13"/>
  <c r="O780" i="13"/>
  <c r="P780" i="13" s="1"/>
  <c r="L780" i="13"/>
  <c r="K780" i="13"/>
  <c r="O779" i="13"/>
  <c r="N779" i="13"/>
  <c r="K779" i="13"/>
  <c r="L779" i="13" s="1"/>
  <c r="M779" i="13" s="1"/>
  <c r="M778" i="13"/>
  <c r="N778" i="13" s="1"/>
  <c r="L778" i="13"/>
  <c r="K778" i="13"/>
  <c r="O778" i="13" s="1"/>
  <c r="P778" i="13" s="1"/>
  <c r="P777" i="13"/>
  <c r="M777" i="13"/>
  <c r="L777" i="13"/>
  <c r="K777" i="13"/>
  <c r="O777" i="13" s="1"/>
  <c r="Q777" i="13" s="1"/>
  <c r="K776" i="13"/>
  <c r="O775" i="13"/>
  <c r="N775" i="13"/>
  <c r="K775" i="13"/>
  <c r="L775" i="13" s="1"/>
  <c r="M775" i="13" s="1"/>
  <c r="N774" i="13"/>
  <c r="M774" i="13"/>
  <c r="L774" i="13"/>
  <c r="K774" i="13"/>
  <c r="O774" i="13" s="1"/>
  <c r="P774" i="13" s="1"/>
  <c r="L773" i="13"/>
  <c r="K773" i="13"/>
  <c r="O773" i="13" s="1"/>
  <c r="P773" i="13" s="1"/>
  <c r="L772" i="13"/>
  <c r="K772" i="13"/>
  <c r="K771" i="13"/>
  <c r="N770" i="13"/>
  <c r="M770" i="13"/>
  <c r="L770" i="13"/>
  <c r="K770" i="13"/>
  <c r="O770" i="13" s="1"/>
  <c r="P770" i="13" s="1"/>
  <c r="M769" i="13"/>
  <c r="L769" i="13"/>
  <c r="K769" i="13"/>
  <c r="L768" i="13"/>
  <c r="O768" i="13" s="1"/>
  <c r="K768" i="13"/>
  <c r="K767" i="13"/>
  <c r="M766" i="13"/>
  <c r="N766" i="13" s="1"/>
  <c r="L766" i="13"/>
  <c r="K766" i="13"/>
  <c r="O766" i="13" s="1"/>
  <c r="P766" i="13" s="1"/>
  <c r="M765" i="13"/>
  <c r="L765" i="13"/>
  <c r="K765" i="13"/>
  <c r="O764" i="13"/>
  <c r="P764" i="13" s="1"/>
  <c r="L764" i="13"/>
  <c r="K764" i="13"/>
  <c r="O763" i="13"/>
  <c r="N763" i="13"/>
  <c r="K763" i="13"/>
  <c r="L763" i="13" s="1"/>
  <c r="M763" i="13" s="1"/>
  <c r="M762" i="13"/>
  <c r="N762" i="13" s="1"/>
  <c r="L762" i="13"/>
  <c r="K762" i="13"/>
  <c r="O762" i="13" s="1"/>
  <c r="P762" i="13" s="1"/>
  <c r="P761" i="13"/>
  <c r="M761" i="13"/>
  <c r="L761" i="13"/>
  <c r="K761" i="13"/>
  <c r="O761" i="13" s="1"/>
  <c r="Q761" i="13" s="1"/>
  <c r="K760" i="13"/>
  <c r="O759" i="13"/>
  <c r="N759" i="13"/>
  <c r="K759" i="13"/>
  <c r="L759" i="13" s="1"/>
  <c r="M759" i="13" s="1"/>
  <c r="N758" i="13"/>
  <c r="M758" i="13"/>
  <c r="L758" i="13"/>
  <c r="K758" i="13"/>
  <c r="O758" i="13" s="1"/>
  <c r="P758" i="13" s="1"/>
  <c r="L757" i="13"/>
  <c r="K757" i="13"/>
  <c r="O757" i="13" s="1"/>
  <c r="P757" i="13" s="1"/>
  <c r="L756" i="13"/>
  <c r="K756" i="13"/>
  <c r="K755" i="13"/>
  <c r="N754" i="13"/>
  <c r="M754" i="13"/>
  <c r="L754" i="13"/>
  <c r="K754" i="13"/>
  <c r="O754" i="13" s="1"/>
  <c r="P754" i="13" s="1"/>
  <c r="M753" i="13"/>
  <c r="L753" i="13"/>
  <c r="K753" i="13"/>
  <c r="L752" i="13"/>
  <c r="O752" i="13" s="1"/>
  <c r="K752" i="13"/>
  <c r="K751" i="13"/>
  <c r="M750" i="13"/>
  <c r="N750" i="13" s="1"/>
  <c r="L750" i="13"/>
  <c r="K750" i="13"/>
  <c r="O750" i="13" s="1"/>
  <c r="P750" i="13" s="1"/>
  <c r="M749" i="13"/>
  <c r="L749" i="13"/>
  <c r="K749" i="13"/>
  <c r="O748" i="13"/>
  <c r="P748" i="13" s="1"/>
  <c r="L748" i="13"/>
  <c r="K748" i="13"/>
  <c r="O747" i="13"/>
  <c r="N747" i="13"/>
  <c r="K747" i="13"/>
  <c r="L747" i="13" s="1"/>
  <c r="M747" i="13" s="1"/>
  <c r="M746" i="13"/>
  <c r="N746" i="13" s="1"/>
  <c r="L746" i="13"/>
  <c r="K746" i="13"/>
  <c r="O746" i="13" s="1"/>
  <c r="P746" i="13" s="1"/>
  <c r="P745" i="13"/>
  <c r="M745" i="13"/>
  <c r="L745" i="13"/>
  <c r="K745" i="13"/>
  <c r="O745" i="13" s="1"/>
  <c r="Q745" i="13" s="1"/>
  <c r="K744" i="13"/>
  <c r="O743" i="13"/>
  <c r="N743" i="13"/>
  <c r="K743" i="13"/>
  <c r="L743" i="13" s="1"/>
  <c r="M743" i="13" s="1"/>
  <c r="N742" i="13"/>
  <c r="M742" i="13"/>
  <c r="L742" i="13"/>
  <c r="K742" i="13"/>
  <c r="O742" i="13" s="1"/>
  <c r="P742" i="13" s="1"/>
  <c r="L741" i="13"/>
  <c r="K741" i="13"/>
  <c r="O741" i="13" s="1"/>
  <c r="P741" i="13" s="1"/>
  <c r="L740" i="13"/>
  <c r="K740" i="13"/>
  <c r="K739" i="13"/>
  <c r="N738" i="13"/>
  <c r="M738" i="13"/>
  <c r="L738" i="13"/>
  <c r="K738" i="13"/>
  <c r="K737" i="13"/>
  <c r="N736" i="13"/>
  <c r="L736" i="13"/>
  <c r="M736" i="13" s="1"/>
  <c r="K736" i="13"/>
  <c r="O735" i="13"/>
  <c r="N735" i="13"/>
  <c r="M735" i="13"/>
  <c r="K735" i="13"/>
  <c r="L735" i="13" s="1"/>
  <c r="L734" i="13"/>
  <c r="K734" i="13"/>
  <c r="O733" i="13"/>
  <c r="M733" i="13"/>
  <c r="L733" i="13"/>
  <c r="K733" i="13"/>
  <c r="O732" i="13"/>
  <c r="P732" i="13" s="1"/>
  <c r="K732" i="13"/>
  <c r="L732" i="13" s="1"/>
  <c r="K731" i="13"/>
  <c r="N730" i="13"/>
  <c r="M730" i="13"/>
  <c r="L730" i="13"/>
  <c r="K730" i="13"/>
  <c r="K729" i="13"/>
  <c r="L729" i="13" s="1"/>
  <c r="N728" i="13"/>
  <c r="L728" i="13"/>
  <c r="M728" i="13" s="1"/>
  <c r="K728" i="13"/>
  <c r="O728" i="13" s="1"/>
  <c r="O727" i="13"/>
  <c r="N727" i="13"/>
  <c r="M727" i="13"/>
  <c r="K727" i="13"/>
  <c r="L727" i="13" s="1"/>
  <c r="L726" i="13"/>
  <c r="K726" i="13"/>
  <c r="O726" i="13" s="1"/>
  <c r="P726" i="13" s="1"/>
  <c r="Q726" i="13" s="1"/>
  <c r="O725" i="13"/>
  <c r="M725" i="13"/>
  <c r="L725" i="13"/>
  <c r="K725" i="13"/>
  <c r="K724" i="13"/>
  <c r="O723" i="13"/>
  <c r="N723" i="13"/>
  <c r="K723" i="13"/>
  <c r="L723" i="13" s="1"/>
  <c r="M723" i="13" s="1"/>
  <c r="N722" i="13"/>
  <c r="M722" i="13"/>
  <c r="L722" i="13"/>
  <c r="K722" i="13"/>
  <c r="O722" i="13" s="1"/>
  <c r="P722" i="13" s="1"/>
  <c r="L721" i="13"/>
  <c r="K721" i="13"/>
  <c r="O721" i="13" s="1"/>
  <c r="P721" i="13" s="1"/>
  <c r="K720" i="13"/>
  <c r="K719" i="13"/>
  <c r="L719" i="13" s="1"/>
  <c r="M719" i="13" s="1"/>
  <c r="N718" i="13"/>
  <c r="M718" i="13"/>
  <c r="L718" i="13"/>
  <c r="K718" i="13"/>
  <c r="O718" i="13" s="1"/>
  <c r="P718" i="13" s="1"/>
  <c r="L717" i="13"/>
  <c r="M717" i="13" s="1"/>
  <c r="K717" i="13"/>
  <c r="L716" i="13"/>
  <c r="O716" i="13" s="1"/>
  <c r="K716" i="13"/>
  <c r="K715" i="13"/>
  <c r="L715" i="13" s="1"/>
  <c r="M715" i="13" s="1"/>
  <c r="M714" i="13"/>
  <c r="N714" i="13" s="1"/>
  <c r="L714" i="13"/>
  <c r="K714" i="13"/>
  <c r="O714" i="13" s="1"/>
  <c r="P714" i="13" s="1"/>
  <c r="M713" i="13"/>
  <c r="L713" i="13"/>
  <c r="K713" i="13"/>
  <c r="O712" i="13"/>
  <c r="P712" i="13" s="1"/>
  <c r="L712" i="13"/>
  <c r="K712" i="13"/>
  <c r="O711" i="13"/>
  <c r="N711" i="13"/>
  <c r="K711" i="13"/>
  <c r="L711" i="13" s="1"/>
  <c r="M711" i="13" s="1"/>
  <c r="M710" i="13"/>
  <c r="N710" i="13" s="1"/>
  <c r="L710" i="13"/>
  <c r="K710" i="13"/>
  <c r="O710" i="13" s="1"/>
  <c r="P710" i="13" s="1"/>
  <c r="P709" i="13"/>
  <c r="M709" i="13"/>
  <c r="L709" i="13"/>
  <c r="K709" i="13"/>
  <c r="O709" i="13" s="1"/>
  <c r="Q709" i="13" s="1"/>
  <c r="K708" i="13"/>
  <c r="O707" i="13"/>
  <c r="N707" i="13"/>
  <c r="K707" i="13"/>
  <c r="L707" i="13" s="1"/>
  <c r="M707" i="13" s="1"/>
  <c r="N706" i="13"/>
  <c r="M706" i="13"/>
  <c r="L706" i="13"/>
  <c r="K706" i="13"/>
  <c r="O706" i="13" s="1"/>
  <c r="P706" i="13" s="1"/>
  <c r="L705" i="13"/>
  <c r="K705" i="13"/>
  <c r="O705" i="13" s="1"/>
  <c r="P705" i="13" s="1"/>
  <c r="K704" i="13"/>
  <c r="K703" i="13"/>
  <c r="L703" i="13" s="1"/>
  <c r="M703" i="13" s="1"/>
  <c r="N702" i="13"/>
  <c r="M702" i="13"/>
  <c r="L702" i="13"/>
  <c r="K702" i="13"/>
  <c r="O702" i="13" s="1"/>
  <c r="P702" i="13" s="1"/>
  <c r="L701" i="13"/>
  <c r="M701" i="13" s="1"/>
  <c r="K701" i="13"/>
  <c r="L700" i="13"/>
  <c r="O700" i="13" s="1"/>
  <c r="K700" i="13"/>
  <c r="K699" i="13"/>
  <c r="L699" i="13" s="1"/>
  <c r="M699" i="13" s="1"/>
  <c r="M698" i="13"/>
  <c r="N698" i="13" s="1"/>
  <c r="L698" i="13"/>
  <c r="K698" i="13"/>
  <c r="O698" i="13" s="1"/>
  <c r="P698" i="13" s="1"/>
  <c r="M697" i="13"/>
  <c r="L697" i="13"/>
  <c r="K697" i="13"/>
  <c r="O696" i="13"/>
  <c r="P696" i="13" s="1"/>
  <c r="L696" i="13"/>
  <c r="K696" i="13"/>
  <c r="O695" i="13"/>
  <c r="N695" i="13"/>
  <c r="K695" i="13"/>
  <c r="L695" i="13" s="1"/>
  <c r="M695" i="13" s="1"/>
  <c r="M694" i="13"/>
  <c r="N694" i="13" s="1"/>
  <c r="L694" i="13"/>
  <c r="K694" i="13"/>
  <c r="O694" i="13" s="1"/>
  <c r="P694" i="13" s="1"/>
  <c r="P693" i="13"/>
  <c r="M693" i="13"/>
  <c r="L693" i="13"/>
  <c r="K693" i="13"/>
  <c r="O693" i="13" s="1"/>
  <c r="Q693" i="13" s="1"/>
  <c r="K692" i="13"/>
  <c r="O691" i="13"/>
  <c r="N691" i="13"/>
  <c r="K691" i="13"/>
  <c r="L691" i="13" s="1"/>
  <c r="M691" i="13" s="1"/>
  <c r="N690" i="13"/>
  <c r="M690" i="13"/>
  <c r="L690" i="13"/>
  <c r="K690" i="13"/>
  <c r="O690" i="13" s="1"/>
  <c r="P690" i="13" s="1"/>
  <c r="L689" i="13"/>
  <c r="K689" i="13"/>
  <c r="O689" i="13" s="1"/>
  <c r="P689" i="13" s="1"/>
  <c r="K688" i="13"/>
  <c r="K687" i="13"/>
  <c r="L687" i="13" s="1"/>
  <c r="M687" i="13" s="1"/>
  <c r="N686" i="13"/>
  <c r="M686" i="13"/>
  <c r="L686" i="13"/>
  <c r="K686" i="13"/>
  <c r="O686" i="13" s="1"/>
  <c r="P686" i="13" s="1"/>
  <c r="L685" i="13"/>
  <c r="M685" i="13" s="1"/>
  <c r="K685" i="13"/>
  <c r="L684" i="13"/>
  <c r="O684" i="13" s="1"/>
  <c r="K684" i="13"/>
  <c r="K683" i="13"/>
  <c r="L683" i="13" s="1"/>
  <c r="M683" i="13" s="1"/>
  <c r="M682" i="13"/>
  <c r="N682" i="13" s="1"/>
  <c r="L682" i="13"/>
  <c r="K682" i="13"/>
  <c r="O682" i="13" s="1"/>
  <c r="P682" i="13" s="1"/>
  <c r="M681" i="13"/>
  <c r="L681" i="13"/>
  <c r="K681" i="13"/>
  <c r="O680" i="13"/>
  <c r="P680" i="13" s="1"/>
  <c r="L680" i="13"/>
  <c r="K680" i="13"/>
  <c r="O679" i="13"/>
  <c r="N679" i="13"/>
  <c r="K679" i="13"/>
  <c r="L679" i="13" s="1"/>
  <c r="M679" i="13" s="1"/>
  <c r="M678" i="13"/>
  <c r="N678" i="13" s="1"/>
  <c r="L678" i="13"/>
  <c r="K678" i="13"/>
  <c r="O678" i="13" s="1"/>
  <c r="P678" i="13" s="1"/>
  <c r="P677" i="13"/>
  <c r="M677" i="13"/>
  <c r="L677" i="13"/>
  <c r="K677" i="13"/>
  <c r="O677" i="13" s="1"/>
  <c r="Q677" i="13" s="1"/>
  <c r="K676" i="13"/>
  <c r="O675" i="13"/>
  <c r="N675" i="13"/>
  <c r="K675" i="13"/>
  <c r="L675" i="13" s="1"/>
  <c r="M675" i="13" s="1"/>
  <c r="N674" i="13"/>
  <c r="M674" i="13"/>
  <c r="L674" i="13"/>
  <c r="K674" i="13"/>
  <c r="O674" i="13" s="1"/>
  <c r="P674" i="13" s="1"/>
  <c r="L673" i="13"/>
  <c r="K673" i="13"/>
  <c r="O673" i="13" s="1"/>
  <c r="P673" i="13" s="1"/>
  <c r="K672" i="13"/>
  <c r="K671" i="13"/>
  <c r="L671" i="13" s="1"/>
  <c r="M671" i="13" s="1"/>
  <c r="N670" i="13"/>
  <c r="M670" i="13"/>
  <c r="L670" i="13"/>
  <c r="K670" i="13"/>
  <c r="O670" i="13" s="1"/>
  <c r="P670" i="13" s="1"/>
  <c r="L669" i="13"/>
  <c r="M669" i="13" s="1"/>
  <c r="K669" i="13"/>
  <c r="L668" i="13"/>
  <c r="O668" i="13" s="1"/>
  <c r="K668" i="13"/>
  <c r="K667" i="13"/>
  <c r="L667" i="13" s="1"/>
  <c r="M667" i="13" s="1"/>
  <c r="M666" i="13"/>
  <c r="N666" i="13" s="1"/>
  <c r="L666" i="13"/>
  <c r="K666" i="13"/>
  <c r="O666" i="13" s="1"/>
  <c r="P666" i="13" s="1"/>
  <c r="M665" i="13"/>
  <c r="L665" i="13"/>
  <c r="K665" i="13"/>
  <c r="O664" i="13"/>
  <c r="P664" i="13" s="1"/>
  <c r="L664" i="13"/>
  <c r="K664" i="13"/>
  <c r="O663" i="13"/>
  <c r="N663" i="13"/>
  <c r="K663" i="13"/>
  <c r="L663" i="13" s="1"/>
  <c r="M663" i="13" s="1"/>
  <c r="M662" i="13"/>
  <c r="N662" i="13" s="1"/>
  <c r="L662" i="13"/>
  <c r="K662" i="13"/>
  <c r="O662" i="13" s="1"/>
  <c r="P662" i="13" s="1"/>
  <c r="P661" i="13"/>
  <c r="M661" i="13"/>
  <c r="L661" i="13"/>
  <c r="K661" i="13"/>
  <c r="O661" i="13" s="1"/>
  <c r="Q661" i="13" s="1"/>
  <c r="K660" i="13"/>
  <c r="O659" i="13"/>
  <c r="N659" i="13"/>
  <c r="K659" i="13"/>
  <c r="L659" i="13" s="1"/>
  <c r="M659" i="13" s="1"/>
  <c r="N658" i="13"/>
  <c r="M658" i="13"/>
  <c r="L658" i="13"/>
  <c r="K658" i="13"/>
  <c r="O658" i="13" s="1"/>
  <c r="P658" i="13" s="1"/>
  <c r="L657" i="13"/>
  <c r="K657" i="13"/>
  <c r="O657" i="13" s="1"/>
  <c r="P657" i="13" s="1"/>
  <c r="K656" i="13"/>
  <c r="K655" i="13"/>
  <c r="L655" i="13" s="1"/>
  <c r="M655" i="13" s="1"/>
  <c r="N654" i="13"/>
  <c r="M654" i="13"/>
  <c r="L654" i="13"/>
  <c r="K654" i="13"/>
  <c r="O654" i="13" s="1"/>
  <c r="P654" i="13" s="1"/>
  <c r="L653" i="13"/>
  <c r="M653" i="13" s="1"/>
  <c r="K653" i="13"/>
  <c r="L652" i="13"/>
  <c r="O652" i="13" s="1"/>
  <c r="K652" i="13"/>
  <c r="K651" i="13"/>
  <c r="L651" i="13" s="1"/>
  <c r="M651" i="13" s="1"/>
  <c r="M650" i="13"/>
  <c r="N650" i="13" s="1"/>
  <c r="L650" i="13"/>
  <c r="K650" i="13"/>
  <c r="O650" i="13" s="1"/>
  <c r="P650" i="13" s="1"/>
  <c r="M649" i="13"/>
  <c r="L649" i="13"/>
  <c r="K649" i="13"/>
  <c r="O648" i="13"/>
  <c r="P648" i="13" s="1"/>
  <c r="L648" i="13"/>
  <c r="K648" i="13"/>
  <c r="O647" i="13"/>
  <c r="N647" i="13"/>
  <c r="K647" i="13"/>
  <c r="L647" i="13" s="1"/>
  <c r="M647" i="13" s="1"/>
  <c r="M646" i="13"/>
  <c r="N646" i="13" s="1"/>
  <c r="L646" i="13"/>
  <c r="K646" i="13"/>
  <c r="O646" i="13" s="1"/>
  <c r="P646" i="13" s="1"/>
  <c r="P645" i="13"/>
  <c r="M645" i="13"/>
  <c r="L645" i="13"/>
  <c r="K645" i="13"/>
  <c r="O645" i="13" s="1"/>
  <c r="Q645" i="13" s="1"/>
  <c r="K644" i="13"/>
  <c r="O643" i="13"/>
  <c r="N643" i="13"/>
  <c r="K643" i="13"/>
  <c r="L643" i="13" s="1"/>
  <c r="M643" i="13" s="1"/>
  <c r="N642" i="13"/>
  <c r="M642" i="13"/>
  <c r="L642" i="13"/>
  <c r="K642" i="13"/>
  <c r="O642" i="13" s="1"/>
  <c r="P642" i="13" s="1"/>
  <c r="L641" i="13"/>
  <c r="K641" i="13"/>
  <c r="O641" i="13" s="1"/>
  <c r="P641" i="13" s="1"/>
  <c r="K640" i="13"/>
  <c r="K639" i="13"/>
  <c r="L639" i="13" s="1"/>
  <c r="M639" i="13" s="1"/>
  <c r="N638" i="13"/>
  <c r="M638" i="13"/>
  <c r="L638" i="13"/>
  <c r="K638" i="13"/>
  <c r="O638" i="13" s="1"/>
  <c r="P638" i="13" s="1"/>
  <c r="L637" i="13"/>
  <c r="M637" i="13" s="1"/>
  <c r="K637" i="13"/>
  <c r="L636" i="13"/>
  <c r="O636" i="13" s="1"/>
  <c r="K636" i="13"/>
  <c r="K635" i="13"/>
  <c r="L635" i="13" s="1"/>
  <c r="M635" i="13" s="1"/>
  <c r="M634" i="13"/>
  <c r="N634" i="13" s="1"/>
  <c r="L634" i="13"/>
  <c r="K634" i="13"/>
  <c r="O634" i="13" s="1"/>
  <c r="P634" i="13" s="1"/>
  <c r="M633" i="13"/>
  <c r="L633" i="13"/>
  <c r="K633" i="13"/>
  <c r="O632" i="13"/>
  <c r="P632" i="13" s="1"/>
  <c r="L632" i="13"/>
  <c r="K632" i="13"/>
  <c r="O631" i="13"/>
  <c r="N631" i="13"/>
  <c r="K631" i="13"/>
  <c r="L631" i="13" s="1"/>
  <c r="M631" i="13" s="1"/>
  <c r="M630" i="13"/>
  <c r="N630" i="13" s="1"/>
  <c r="L630" i="13"/>
  <c r="K630" i="13"/>
  <c r="O630" i="13" s="1"/>
  <c r="P630" i="13" s="1"/>
  <c r="P629" i="13"/>
  <c r="M629" i="13"/>
  <c r="L629" i="13"/>
  <c r="K629" i="13"/>
  <c r="O629" i="13" s="1"/>
  <c r="Q629" i="13" s="1"/>
  <c r="K628" i="13"/>
  <c r="O627" i="13"/>
  <c r="N627" i="13"/>
  <c r="K627" i="13"/>
  <c r="L627" i="13" s="1"/>
  <c r="M627" i="13" s="1"/>
  <c r="N626" i="13"/>
  <c r="M626" i="13"/>
  <c r="L626" i="13"/>
  <c r="K626" i="13"/>
  <c r="O626" i="13" s="1"/>
  <c r="P626" i="13" s="1"/>
  <c r="L625" i="13"/>
  <c r="K625" i="13"/>
  <c r="O625" i="13" s="1"/>
  <c r="P625" i="13" s="1"/>
  <c r="K624" i="13"/>
  <c r="K623" i="13"/>
  <c r="L623" i="13" s="1"/>
  <c r="M623" i="13" s="1"/>
  <c r="N622" i="13"/>
  <c r="M622" i="13"/>
  <c r="L622" i="13"/>
  <c r="K622" i="13"/>
  <c r="O622" i="13" s="1"/>
  <c r="P622" i="13" s="1"/>
  <c r="L621" i="13"/>
  <c r="M621" i="13" s="1"/>
  <c r="K621" i="13"/>
  <c r="L620" i="13"/>
  <c r="O620" i="13" s="1"/>
  <c r="K620" i="13"/>
  <c r="K619" i="13"/>
  <c r="L619" i="13" s="1"/>
  <c r="M619" i="13" s="1"/>
  <c r="M618" i="13"/>
  <c r="N618" i="13" s="1"/>
  <c r="L618" i="13"/>
  <c r="K618" i="13"/>
  <c r="O618" i="13" s="1"/>
  <c r="P618" i="13" s="1"/>
  <c r="M617" i="13"/>
  <c r="L617" i="13"/>
  <c r="K617" i="13"/>
  <c r="O616" i="13"/>
  <c r="P616" i="13" s="1"/>
  <c r="L616" i="13"/>
  <c r="K616" i="13"/>
  <c r="O615" i="13"/>
  <c r="N615" i="13"/>
  <c r="K615" i="13"/>
  <c r="L615" i="13" s="1"/>
  <c r="M615" i="13" s="1"/>
  <c r="M614" i="13"/>
  <c r="N614" i="13" s="1"/>
  <c r="L614" i="13"/>
  <c r="K614" i="13"/>
  <c r="O614" i="13" s="1"/>
  <c r="P614" i="13" s="1"/>
  <c r="P613" i="13"/>
  <c r="M613" i="13"/>
  <c r="L613" i="13"/>
  <c r="K613" i="13"/>
  <c r="O613" i="13" s="1"/>
  <c r="Q613" i="13" s="1"/>
  <c r="K612" i="13"/>
  <c r="O611" i="13"/>
  <c r="N611" i="13"/>
  <c r="K611" i="13"/>
  <c r="L611" i="13" s="1"/>
  <c r="M611" i="13" s="1"/>
  <c r="N610" i="13"/>
  <c r="M610" i="13"/>
  <c r="L610" i="13"/>
  <c r="K610" i="13"/>
  <c r="O610" i="13" s="1"/>
  <c r="P610" i="13" s="1"/>
  <c r="L609" i="13"/>
  <c r="K609" i="13"/>
  <c r="O609" i="13" s="1"/>
  <c r="P609" i="13" s="1"/>
  <c r="K608" i="13"/>
  <c r="K607" i="13"/>
  <c r="L607" i="13" s="1"/>
  <c r="M607" i="13" s="1"/>
  <c r="N606" i="13"/>
  <c r="M606" i="13"/>
  <c r="L606" i="13"/>
  <c r="K606" i="13"/>
  <c r="O606" i="13" s="1"/>
  <c r="P606" i="13" s="1"/>
  <c r="L605" i="13"/>
  <c r="M605" i="13" s="1"/>
  <c r="K605" i="13"/>
  <c r="L604" i="13"/>
  <c r="O604" i="13" s="1"/>
  <c r="K604" i="13"/>
  <c r="K603" i="13"/>
  <c r="L603" i="13" s="1"/>
  <c r="M603" i="13" s="1"/>
  <c r="M602" i="13"/>
  <c r="N602" i="13" s="1"/>
  <c r="L602" i="13"/>
  <c r="K602" i="13"/>
  <c r="O602" i="13" s="1"/>
  <c r="P602" i="13" s="1"/>
  <c r="M601" i="13"/>
  <c r="L601" i="13"/>
  <c r="K601" i="13"/>
  <c r="O600" i="13"/>
  <c r="P600" i="13" s="1"/>
  <c r="L600" i="13"/>
  <c r="K600" i="13"/>
  <c r="O599" i="13"/>
  <c r="N599" i="13"/>
  <c r="K599" i="13"/>
  <c r="L599" i="13" s="1"/>
  <c r="M599" i="13" s="1"/>
  <c r="M598" i="13"/>
  <c r="N598" i="13" s="1"/>
  <c r="L598" i="13"/>
  <c r="K598" i="13"/>
  <c r="O598" i="13" s="1"/>
  <c r="P598" i="13" s="1"/>
  <c r="P597" i="13"/>
  <c r="M597" i="13"/>
  <c r="L597" i="13"/>
  <c r="K597" i="13"/>
  <c r="O597" i="13" s="1"/>
  <c r="Q597" i="13" s="1"/>
  <c r="K596" i="13"/>
  <c r="O595" i="13"/>
  <c r="N595" i="13"/>
  <c r="K595" i="13"/>
  <c r="L595" i="13" s="1"/>
  <c r="M595" i="13" s="1"/>
  <c r="N594" i="13"/>
  <c r="M594" i="13"/>
  <c r="L594" i="13"/>
  <c r="K594" i="13"/>
  <c r="O594" i="13" s="1"/>
  <c r="P594" i="13" s="1"/>
  <c r="L593" i="13"/>
  <c r="K593" i="13"/>
  <c r="O593" i="13" s="1"/>
  <c r="P593" i="13" s="1"/>
  <c r="K592" i="13"/>
  <c r="K591" i="13"/>
  <c r="L591" i="13" s="1"/>
  <c r="M591" i="13" s="1"/>
  <c r="N590" i="13"/>
  <c r="M590" i="13"/>
  <c r="L590" i="13"/>
  <c r="K590" i="13"/>
  <c r="O590" i="13" s="1"/>
  <c r="P590" i="13" s="1"/>
  <c r="L589" i="13"/>
  <c r="M589" i="13" s="1"/>
  <c r="K589" i="13"/>
  <c r="L588" i="13"/>
  <c r="O588" i="13" s="1"/>
  <c r="K588" i="13"/>
  <c r="K587" i="13"/>
  <c r="L587" i="13" s="1"/>
  <c r="M587" i="13" s="1"/>
  <c r="M586" i="13"/>
  <c r="N586" i="13" s="1"/>
  <c r="L586" i="13"/>
  <c r="K586" i="13"/>
  <c r="O586" i="13" s="1"/>
  <c r="P586" i="13" s="1"/>
  <c r="M585" i="13"/>
  <c r="L585" i="13"/>
  <c r="K585" i="13"/>
  <c r="O584" i="13"/>
  <c r="P584" i="13" s="1"/>
  <c r="L584" i="13"/>
  <c r="K584" i="13"/>
  <c r="O583" i="13"/>
  <c r="N583" i="13"/>
  <c r="K583" i="13"/>
  <c r="L583" i="13" s="1"/>
  <c r="M583" i="13" s="1"/>
  <c r="M582" i="13"/>
  <c r="N582" i="13" s="1"/>
  <c r="L582" i="13"/>
  <c r="K582" i="13"/>
  <c r="O582" i="13" s="1"/>
  <c r="P582" i="13" s="1"/>
  <c r="P581" i="13"/>
  <c r="M581" i="13"/>
  <c r="L581" i="13"/>
  <c r="K581" i="13"/>
  <c r="O581" i="13" s="1"/>
  <c r="Q581" i="13" s="1"/>
  <c r="K580" i="13"/>
  <c r="O579" i="13"/>
  <c r="N579" i="13"/>
  <c r="K579" i="13"/>
  <c r="L579" i="13" s="1"/>
  <c r="M579" i="13" s="1"/>
  <c r="N578" i="13"/>
  <c r="M578" i="13"/>
  <c r="L578" i="13"/>
  <c r="K578" i="13"/>
  <c r="O578" i="13" s="1"/>
  <c r="P578" i="13" s="1"/>
  <c r="L577" i="13"/>
  <c r="K577" i="13"/>
  <c r="O577" i="13" s="1"/>
  <c r="P577" i="13" s="1"/>
  <c r="K576" i="13"/>
  <c r="K575" i="13"/>
  <c r="L575" i="13" s="1"/>
  <c r="M575" i="13" s="1"/>
  <c r="N574" i="13"/>
  <c r="M574" i="13"/>
  <c r="L574" i="13"/>
  <c r="K574" i="13"/>
  <c r="O574" i="13" s="1"/>
  <c r="P574" i="13" s="1"/>
  <c r="L573" i="13"/>
  <c r="M573" i="13" s="1"/>
  <c r="K573" i="13"/>
  <c r="L572" i="13"/>
  <c r="K572" i="13"/>
  <c r="K571" i="13"/>
  <c r="L571" i="13" s="1"/>
  <c r="M571" i="13" s="1"/>
  <c r="M570" i="13"/>
  <c r="N570" i="13" s="1"/>
  <c r="L570" i="13"/>
  <c r="K570" i="13"/>
  <c r="O570" i="13" s="1"/>
  <c r="P570" i="13" s="1"/>
  <c r="M569" i="13"/>
  <c r="L569" i="13"/>
  <c r="K569" i="13"/>
  <c r="O568" i="13"/>
  <c r="L568" i="13"/>
  <c r="K568" i="13"/>
  <c r="O567" i="13"/>
  <c r="N567" i="13"/>
  <c r="K567" i="13"/>
  <c r="L567" i="13" s="1"/>
  <c r="M567" i="13" s="1"/>
  <c r="M566" i="13"/>
  <c r="N566" i="13" s="1"/>
  <c r="L566" i="13"/>
  <c r="K566" i="13"/>
  <c r="O566" i="13" s="1"/>
  <c r="P566" i="13" s="1"/>
  <c r="P565" i="13"/>
  <c r="M565" i="13"/>
  <c r="L565" i="13"/>
  <c r="K565" i="13"/>
  <c r="O565" i="13" s="1"/>
  <c r="Q565" i="13" s="1"/>
  <c r="K564" i="13"/>
  <c r="O563" i="13"/>
  <c r="N563" i="13"/>
  <c r="K563" i="13"/>
  <c r="L563" i="13" s="1"/>
  <c r="M563" i="13" s="1"/>
  <c r="N562" i="13"/>
  <c r="M562" i="13"/>
  <c r="L562" i="13"/>
  <c r="K562" i="13"/>
  <c r="O562" i="13" s="1"/>
  <c r="P562" i="13" s="1"/>
  <c r="L561" i="13"/>
  <c r="K561" i="13"/>
  <c r="O561" i="13" s="1"/>
  <c r="P561" i="13" s="1"/>
  <c r="K560" i="13"/>
  <c r="K559" i="13"/>
  <c r="L559" i="13" s="1"/>
  <c r="M559" i="13" s="1"/>
  <c r="N558" i="13"/>
  <c r="M558" i="13"/>
  <c r="L558" i="13"/>
  <c r="K558" i="13"/>
  <c r="O558" i="13" s="1"/>
  <c r="P558" i="13" s="1"/>
  <c r="L557" i="13"/>
  <c r="K557" i="13"/>
  <c r="L556" i="13"/>
  <c r="O556" i="13" s="1"/>
  <c r="K556" i="13"/>
  <c r="K555" i="13"/>
  <c r="L555" i="13" s="1"/>
  <c r="M555" i="13" s="1"/>
  <c r="M554" i="13"/>
  <c r="N554" i="13" s="1"/>
  <c r="L554" i="13"/>
  <c r="K554" i="13"/>
  <c r="O554" i="13" s="1"/>
  <c r="P554" i="13" s="1"/>
  <c r="M553" i="13"/>
  <c r="L553" i="13"/>
  <c r="K553" i="13"/>
  <c r="O552" i="13"/>
  <c r="P552" i="13" s="1"/>
  <c r="L552" i="13"/>
  <c r="K552" i="13"/>
  <c r="O551" i="13"/>
  <c r="N551" i="13"/>
  <c r="K551" i="13"/>
  <c r="L551" i="13" s="1"/>
  <c r="M551" i="13" s="1"/>
  <c r="M550" i="13"/>
  <c r="N550" i="13" s="1"/>
  <c r="L550" i="13"/>
  <c r="K550" i="13"/>
  <c r="O550" i="13" s="1"/>
  <c r="P550" i="13" s="1"/>
  <c r="P549" i="13"/>
  <c r="M549" i="13"/>
  <c r="L549" i="13"/>
  <c r="K549" i="13"/>
  <c r="O549" i="13" s="1"/>
  <c r="Q549" i="13" s="1"/>
  <c r="K548" i="13"/>
  <c r="O547" i="13"/>
  <c r="N547" i="13"/>
  <c r="K547" i="13"/>
  <c r="L547" i="13" s="1"/>
  <c r="M547" i="13" s="1"/>
  <c r="N546" i="13"/>
  <c r="M546" i="13"/>
  <c r="L546" i="13"/>
  <c r="K546" i="13"/>
  <c r="O546" i="13" s="1"/>
  <c r="P546" i="13" s="1"/>
  <c r="L545" i="13"/>
  <c r="K545" i="13"/>
  <c r="O545" i="13" s="1"/>
  <c r="P545" i="13" s="1"/>
  <c r="K544" i="13"/>
  <c r="K543" i="13"/>
  <c r="L543" i="13" s="1"/>
  <c r="M543" i="13" s="1"/>
  <c r="N542" i="13"/>
  <c r="M542" i="13"/>
  <c r="L542" i="13"/>
  <c r="K542" i="13"/>
  <c r="O542" i="13" s="1"/>
  <c r="P542" i="13" s="1"/>
  <c r="L541" i="13"/>
  <c r="K541" i="13"/>
  <c r="L540" i="13"/>
  <c r="O540" i="13" s="1"/>
  <c r="K540" i="13"/>
  <c r="K539" i="13"/>
  <c r="L539" i="13" s="1"/>
  <c r="M539" i="13" s="1"/>
  <c r="M538" i="13"/>
  <c r="N538" i="13" s="1"/>
  <c r="L538" i="13"/>
  <c r="K538" i="13"/>
  <c r="O538" i="13" s="1"/>
  <c r="P538" i="13" s="1"/>
  <c r="M537" i="13"/>
  <c r="L537" i="13"/>
  <c r="K537" i="13"/>
  <c r="O536" i="13"/>
  <c r="P536" i="13" s="1"/>
  <c r="L536" i="13"/>
  <c r="K536" i="13"/>
  <c r="O535" i="13"/>
  <c r="N535" i="13"/>
  <c r="K535" i="13"/>
  <c r="L535" i="13" s="1"/>
  <c r="M535" i="13" s="1"/>
  <c r="M534" i="13"/>
  <c r="N534" i="13" s="1"/>
  <c r="L534" i="13"/>
  <c r="K534" i="13"/>
  <c r="O534" i="13" s="1"/>
  <c r="P534" i="13" s="1"/>
  <c r="P533" i="13"/>
  <c r="M533" i="13"/>
  <c r="L533" i="13"/>
  <c r="K533" i="13"/>
  <c r="O533" i="13" s="1"/>
  <c r="Q533" i="13" s="1"/>
  <c r="K532" i="13"/>
  <c r="O531" i="13"/>
  <c r="N531" i="13"/>
  <c r="K531" i="13"/>
  <c r="L531" i="13" s="1"/>
  <c r="M531" i="13" s="1"/>
  <c r="N530" i="13"/>
  <c r="M530" i="13"/>
  <c r="L530" i="13"/>
  <c r="K530" i="13"/>
  <c r="O530" i="13" s="1"/>
  <c r="P530" i="13" s="1"/>
  <c r="L529" i="13"/>
  <c r="K529" i="13"/>
  <c r="O529" i="13" s="1"/>
  <c r="P529" i="13" s="1"/>
  <c r="K528" i="13"/>
  <c r="K527" i="13"/>
  <c r="L527" i="13" s="1"/>
  <c r="M527" i="13" s="1"/>
  <c r="N526" i="13"/>
  <c r="M526" i="13"/>
  <c r="L526" i="13"/>
  <c r="K526" i="13"/>
  <c r="O526" i="13" s="1"/>
  <c r="P526" i="13" s="1"/>
  <c r="L525" i="13"/>
  <c r="K525" i="13"/>
  <c r="L524" i="13"/>
  <c r="O524" i="13" s="1"/>
  <c r="K524" i="13"/>
  <c r="K523" i="13"/>
  <c r="L523" i="13" s="1"/>
  <c r="M523" i="13" s="1"/>
  <c r="M522" i="13"/>
  <c r="N522" i="13" s="1"/>
  <c r="L522" i="13"/>
  <c r="K522" i="13"/>
  <c r="O522" i="13" s="1"/>
  <c r="P522" i="13" s="1"/>
  <c r="M521" i="13"/>
  <c r="L521" i="13"/>
  <c r="K521" i="13"/>
  <c r="O520" i="13"/>
  <c r="P520" i="13" s="1"/>
  <c r="L520" i="13"/>
  <c r="K520" i="13"/>
  <c r="O519" i="13"/>
  <c r="N519" i="13"/>
  <c r="K519" i="13"/>
  <c r="L519" i="13" s="1"/>
  <c r="M519" i="13" s="1"/>
  <c r="M518" i="13"/>
  <c r="N518" i="13" s="1"/>
  <c r="L518" i="13"/>
  <c r="K518" i="13"/>
  <c r="O518" i="13" s="1"/>
  <c r="P518" i="13" s="1"/>
  <c r="P517" i="13"/>
  <c r="M517" i="13"/>
  <c r="L517" i="13"/>
  <c r="K517" i="13"/>
  <c r="O517" i="13" s="1"/>
  <c r="Q517" i="13" s="1"/>
  <c r="K516" i="13"/>
  <c r="O515" i="13"/>
  <c r="N515" i="13"/>
  <c r="K515" i="13"/>
  <c r="L515" i="13" s="1"/>
  <c r="M515" i="13" s="1"/>
  <c r="N514" i="13"/>
  <c r="M514" i="13"/>
  <c r="L514" i="13"/>
  <c r="K514" i="13"/>
  <c r="O514" i="13" s="1"/>
  <c r="P514" i="13" s="1"/>
  <c r="L513" i="13"/>
  <c r="K513" i="13"/>
  <c r="O513" i="13" s="1"/>
  <c r="P513" i="13" s="1"/>
  <c r="K512" i="13"/>
  <c r="K511" i="13"/>
  <c r="L511" i="13" s="1"/>
  <c r="M511" i="13" s="1"/>
  <c r="N510" i="13"/>
  <c r="M510" i="13"/>
  <c r="L510" i="13"/>
  <c r="K510" i="13"/>
  <c r="O510" i="13" s="1"/>
  <c r="P510" i="13" s="1"/>
  <c r="L509" i="13"/>
  <c r="K509" i="13"/>
  <c r="L508" i="13"/>
  <c r="O508" i="13" s="1"/>
  <c r="K508" i="13"/>
  <c r="K507" i="13"/>
  <c r="L507" i="13" s="1"/>
  <c r="M507" i="13" s="1"/>
  <c r="M506" i="13"/>
  <c r="N506" i="13" s="1"/>
  <c r="L506" i="13"/>
  <c r="K506" i="13"/>
  <c r="O506" i="13" s="1"/>
  <c r="P506" i="13" s="1"/>
  <c r="M505" i="13"/>
  <c r="L505" i="13"/>
  <c r="K505" i="13"/>
  <c r="O504" i="13"/>
  <c r="P504" i="13" s="1"/>
  <c r="L504" i="13"/>
  <c r="K504" i="13"/>
  <c r="O503" i="13"/>
  <c r="N503" i="13"/>
  <c r="K503" i="13"/>
  <c r="L503" i="13" s="1"/>
  <c r="M503" i="13" s="1"/>
  <c r="M502" i="13"/>
  <c r="N502" i="13" s="1"/>
  <c r="L502" i="13"/>
  <c r="K502" i="13"/>
  <c r="O502" i="13" s="1"/>
  <c r="P502" i="13" s="1"/>
  <c r="P501" i="13"/>
  <c r="M501" i="13"/>
  <c r="L501" i="13"/>
  <c r="K501" i="13"/>
  <c r="O501" i="13" s="1"/>
  <c r="Q501" i="13" s="1"/>
  <c r="K500" i="13"/>
  <c r="O499" i="13"/>
  <c r="N499" i="13"/>
  <c r="K499" i="13"/>
  <c r="L499" i="13" s="1"/>
  <c r="M499" i="13" s="1"/>
  <c r="N498" i="13"/>
  <c r="M498" i="13"/>
  <c r="L498" i="13"/>
  <c r="K498" i="13"/>
  <c r="O498" i="13" s="1"/>
  <c r="P498" i="13" s="1"/>
  <c r="L497" i="13"/>
  <c r="K497" i="13"/>
  <c r="O497" i="13" s="1"/>
  <c r="P497" i="13" s="1"/>
  <c r="K496" i="13"/>
  <c r="K495" i="13"/>
  <c r="L495" i="13" s="1"/>
  <c r="M495" i="13" s="1"/>
  <c r="N494" i="13"/>
  <c r="M494" i="13"/>
  <c r="L494" i="13"/>
  <c r="K494" i="13"/>
  <c r="O494" i="13" s="1"/>
  <c r="P494" i="13" s="1"/>
  <c r="L493" i="13"/>
  <c r="K493" i="13"/>
  <c r="L492" i="13"/>
  <c r="O492" i="13" s="1"/>
  <c r="K492" i="13"/>
  <c r="K491" i="13"/>
  <c r="L491" i="13" s="1"/>
  <c r="M491" i="13" s="1"/>
  <c r="M490" i="13"/>
  <c r="N490" i="13" s="1"/>
  <c r="L490" i="13"/>
  <c r="K490" i="13"/>
  <c r="O490" i="13" s="1"/>
  <c r="P490" i="13" s="1"/>
  <c r="M489" i="13"/>
  <c r="L489" i="13"/>
  <c r="K489" i="13"/>
  <c r="O488" i="13"/>
  <c r="P488" i="13" s="1"/>
  <c r="L488" i="13"/>
  <c r="K488" i="13"/>
  <c r="O487" i="13"/>
  <c r="N487" i="13"/>
  <c r="K487" i="13"/>
  <c r="L487" i="13" s="1"/>
  <c r="M487" i="13" s="1"/>
  <c r="M486" i="13"/>
  <c r="N486" i="13" s="1"/>
  <c r="L486" i="13"/>
  <c r="K486" i="13"/>
  <c r="O486" i="13" s="1"/>
  <c r="P486" i="13" s="1"/>
  <c r="P485" i="13"/>
  <c r="M485" i="13"/>
  <c r="L485" i="13"/>
  <c r="K485" i="13"/>
  <c r="O485" i="13" s="1"/>
  <c r="Q485" i="13" s="1"/>
  <c r="K484" i="13"/>
  <c r="O483" i="13"/>
  <c r="N483" i="13"/>
  <c r="K483" i="13"/>
  <c r="L483" i="13" s="1"/>
  <c r="M483" i="13" s="1"/>
  <c r="N482" i="13"/>
  <c r="M482" i="13"/>
  <c r="L482" i="13"/>
  <c r="K482" i="13"/>
  <c r="O482" i="13" s="1"/>
  <c r="P482" i="13" s="1"/>
  <c r="L481" i="13"/>
  <c r="K481" i="13"/>
  <c r="O481" i="13" s="1"/>
  <c r="P481" i="13" s="1"/>
  <c r="K480" i="13"/>
  <c r="K479" i="13"/>
  <c r="L479" i="13" s="1"/>
  <c r="M479" i="13" s="1"/>
  <c r="N478" i="13"/>
  <c r="M478" i="13"/>
  <c r="L478" i="13"/>
  <c r="K478" i="13"/>
  <c r="O478" i="13" s="1"/>
  <c r="P478" i="13" s="1"/>
  <c r="L477" i="13"/>
  <c r="K477" i="13"/>
  <c r="L476" i="13"/>
  <c r="O476" i="13" s="1"/>
  <c r="K476" i="13"/>
  <c r="K475" i="13"/>
  <c r="L475" i="13" s="1"/>
  <c r="M475" i="13" s="1"/>
  <c r="M474" i="13"/>
  <c r="N474" i="13" s="1"/>
  <c r="L474" i="13"/>
  <c r="K474" i="13"/>
  <c r="O474" i="13" s="1"/>
  <c r="P474" i="13" s="1"/>
  <c r="M473" i="13"/>
  <c r="L473" i="13"/>
  <c r="K473" i="13"/>
  <c r="O472" i="13"/>
  <c r="P472" i="13" s="1"/>
  <c r="L472" i="13"/>
  <c r="K472" i="13"/>
  <c r="O471" i="13"/>
  <c r="N471" i="13"/>
  <c r="K471" i="13"/>
  <c r="L471" i="13" s="1"/>
  <c r="M471" i="13" s="1"/>
  <c r="M470" i="13"/>
  <c r="N470" i="13" s="1"/>
  <c r="L470" i="13"/>
  <c r="K470" i="13"/>
  <c r="O470" i="13" s="1"/>
  <c r="P470" i="13" s="1"/>
  <c r="P469" i="13"/>
  <c r="M469" i="13"/>
  <c r="L469" i="13"/>
  <c r="K469" i="13"/>
  <c r="O469" i="13" s="1"/>
  <c r="Q469" i="13" s="1"/>
  <c r="K468" i="13"/>
  <c r="O467" i="13"/>
  <c r="N467" i="13"/>
  <c r="K467" i="13"/>
  <c r="L467" i="13" s="1"/>
  <c r="M467" i="13" s="1"/>
  <c r="N466" i="13"/>
  <c r="M466" i="13"/>
  <c r="L466" i="13"/>
  <c r="K466" i="13"/>
  <c r="O466" i="13" s="1"/>
  <c r="P466" i="13" s="1"/>
  <c r="L465" i="13"/>
  <c r="K465" i="13"/>
  <c r="O465" i="13" s="1"/>
  <c r="P465" i="13" s="1"/>
  <c r="K464" i="13"/>
  <c r="K463" i="13"/>
  <c r="L463" i="13" s="1"/>
  <c r="M463" i="13" s="1"/>
  <c r="N462" i="13"/>
  <c r="M462" i="13"/>
  <c r="L462" i="13"/>
  <c r="K462" i="13"/>
  <c r="O462" i="13" s="1"/>
  <c r="P462" i="13" s="1"/>
  <c r="L461" i="13"/>
  <c r="M461" i="13" s="1"/>
  <c r="K461" i="13"/>
  <c r="L460" i="13"/>
  <c r="K460" i="13"/>
  <c r="K459" i="13"/>
  <c r="L459" i="13" s="1"/>
  <c r="M459" i="13" s="1"/>
  <c r="M458" i="13"/>
  <c r="N458" i="13" s="1"/>
  <c r="L458" i="13"/>
  <c r="K458" i="13"/>
  <c r="O458" i="13" s="1"/>
  <c r="P458" i="13" s="1"/>
  <c r="M457" i="13"/>
  <c r="L457" i="13"/>
  <c r="K457" i="13"/>
  <c r="O456" i="13"/>
  <c r="L456" i="13"/>
  <c r="K456" i="13"/>
  <c r="O455" i="13"/>
  <c r="N455" i="13"/>
  <c r="K455" i="13"/>
  <c r="L455" i="13" s="1"/>
  <c r="M455" i="13" s="1"/>
  <c r="M454" i="13"/>
  <c r="N454" i="13" s="1"/>
  <c r="L454" i="13"/>
  <c r="K454" i="13"/>
  <c r="O454" i="13" s="1"/>
  <c r="P454" i="13" s="1"/>
  <c r="P453" i="13"/>
  <c r="M453" i="13"/>
  <c r="L453" i="13"/>
  <c r="K453" i="13"/>
  <c r="O453" i="13" s="1"/>
  <c r="Q453" i="13" s="1"/>
  <c r="K452" i="13"/>
  <c r="O451" i="13"/>
  <c r="N451" i="13"/>
  <c r="K451" i="13"/>
  <c r="L451" i="13" s="1"/>
  <c r="M451" i="13" s="1"/>
  <c r="N450" i="13"/>
  <c r="M450" i="13"/>
  <c r="L450" i="13"/>
  <c r="K450" i="13"/>
  <c r="O450" i="13" s="1"/>
  <c r="P450" i="13" s="1"/>
  <c r="L449" i="13"/>
  <c r="K449" i="13"/>
  <c r="O449" i="13" s="1"/>
  <c r="P449" i="13" s="1"/>
  <c r="K448" i="13"/>
  <c r="K447" i="13"/>
  <c r="L447" i="13" s="1"/>
  <c r="M447" i="13" s="1"/>
  <c r="N446" i="13"/>
  <c r="M446" i="13"/>
  <c r="L446" i="13"/>
  <c r="K446" i="13"/>
  <c r="O446" i="13" s="1"/>
  <c r="P446" i="13" s="1"/>
  <c r="L445" i="13"/>
  <c r="M445" i="13" s="1"/>
  <c r="K445" i="13"/>
  <c r="L444" i="13"/>
  <c r="K444" i="13"/>
  <c r="K443" i="13"/>
  <c r="L443" i="13" s="1"/>
  <c r="M443" i="13" s="1"/>
  <c r="M442" i="13"/>
  <c r="N442" i="13" s="1"/>
  <c r="L442" i="13"/>
  <c r="K442" i="13"/>
  <c r="O442" i="13" s="1"/>
  <c r="P442" i="13" s="1"/>
  <c r="M441" i="13"/>
  <c r="L441" i="13"/>
  <c r="K441" i="13"/>
  <c r="O440" i="13"/>
  <c r="L440" i="13"/>
  <c r="K440" i="13"/>
  <c r="O439" i="13"/>
  <c r="N439" i="13"/>
  <c r="K439" i="13"/>
  <c r="L439" i="13" s="1"/>
  <c r="M439" i="13" s="1"/>
  <c r="M438" i="13"/>
  <c r="N438" i="13" s="1"/>
  <c r="L438" i="13"/>
  <c r="K438" i="13"/>
  <c r="O438" i="13" s="1"/>
  <c r="P438" i="13" s="1"/>
  <c r="P437" i="13"/>
  <c r="M437" i="13"/>
  <c r="L437" i="13"/>
  <c r="K437" i="13"/>
  <c r="O437" i="13" s="1"/>
  <c r="Q437" i="13" s="1"/>
  <c r="K436" i="13"/>
  <c r="O435" i="13"/>
  <c r="N435" i="13"/>
  <c r="K435" i="13"/>
  <c r="L435" i="13" s="1"/>
  <c r="M435" i="13" s="1"/>
  <c r="N434" i="13"/>
  <c r="M434" i="13"/>
  <c r="L434" i="13"/>
  <c r="K434" i="13"/>
  <c r="O434" i="13" s="1"/>
  <c r="P434" i="13" s="1"/>
  <c r="L433" i="13"/>
  <c r="K433" i="13"/>
  <c r="O433" i="13" s="1"/>
  <c r="P433" i="13" s="1"/>
  <c r="Q433" i="13" s="1"/>
  <c r="K432" i="13"/>
  <c r="K431" i="13"/>
  <c r="L431" i="13" s="1"/>
  <c r="M431" i="13" s="1"/>
  <c r="N430" i="13"/>
  <c r="M430" i="13"/>
  <c r="L430" i="13"/>
  <c r="K430" i="13"/>
  <c r="O430" i="13" s="1"/>
  <c r="P430" i="13" s="1"/>
  <c r="L429" i="13"/>
  <c r="K429" i="13"/>
  <c r="L428" i="13"/>
  <c r="O428" i="13" s="1"/>
  <c r="K428" i="13"/>
  <c r="K427" i="13"/>
  <c r="L427" i="13" s="1"/>
  <c r="M427" i="13" s="1"/>
  <c r="M426" i="13"/>
  <c r="N426" i="13" s="1"/>
  <c r="L426" i="13"/>
  <c r="K426" i="13"/>
  <c r="O426" i="13" s="1"/>
  <c r="P426" i="13" s="1"/>
  <c r="M425" i="13"/>
  <c r="L425" i="13"/>
  <c r="K425" i="13"/>
  <c r="O424" i="13"/>
  <c r="P424" i="13" s="1"/>
  <c r="L424" i="13"/>
  <c r="K424" i="13"/>
  <c r="O423" i="13"/>
  <c r="N423" i="13"/>
  <c r="K423" i="13"/>
  <c r="L423" i="13" s="1"/>
  <c r="M423" i="13" s="1"/>
  <c r="M422" i="13"/>
  <c r="N422" i="13" s="1"/>
  <c r="L422" i="13"/>
  <c r="K422" i="13"/>
  <c r="O422" i="13" s="1"/>
  <c r="P422" i="13" s="1"/>
  <c r="P421" i="13"/>
  <c r="M421" i="13"/>
  <c r="L421" i="13"/>
  <c r="K421" i="13"/>
  <c r="O421" i="13" s="1"/>
  <c r="Q421" i="13" s="1"/>
  <c r="K420" i="13"/>
  <c r="M419" i="13"/>
  <c r="N419" i="13" s="1"/>
  <c r="K419" i="13"/>
  <c r="L419" i="13" s="1"/>
  <c r="N418" i="13"/>
  <c r="M418" i="13"/>
  <c r="L418" i="13"/>
  <c r="K418" i="13"/>
  <c r="O418" i="13" s="1"/>
  <c r="L417" i="13"/>
  <c r="M417" i="13" s="1"/>
  <c r="K417" i="13"/>
  <c r="O417" i="13" s="1"/>
  <c r="O416" i="13"/>
  <c r="N416" i="13"/>
  <c r="L416" i="13"/>
  <c r="M416" i="13" s="1"/>
  <c r="K416" i="13"/>
  <c r="O415" i="13"/>
  <c r="P415" i="13" s="1"/>
  <c r="K415" i="13"/>
  <c r="L415" i="13" s="1"/>
  <c r="L414" i="13"/>
  <c r="K414" i="13"/>
  <c r="K413" i="13"/>
  <c r="L413" i="13" s="1"/>
  <c r="K412" i="13"/>
  <c r="M411" i="13"/>
  <c r="N411" i="13" s="1"/>
  <c r="K411" i="13"/>
  <c r="L411" i="13" s="1"/>
  <c r="N410" i="13"/>
  <c r="M410" i="13"/>
  <c r="L410" i="13"/>
  <c r="K410" i="13"/>
  <c r="O410" i="13" s="1"/>
  <c r="L409" i="13"/>
  <c r="M409" i="13" s="1"/>
  <c r="K409" i="13"/>
  <c r="O409" i="13" s="1"/>
  <c r="O408" i="13"/>
  <c r="N408" i="13"/>
  <c r="L408" i="13"/>
  <c r="M408" i="13" s="1"/>
  <c r="K408" i="13"/>
  <c r="O407" i="13"/>
  <c r="P407" i="13" s="1"/>
  <c r="K407" i="13"/>
  <c r="L407" i="13" s="1"/>
  <c r="L406" i="13"/>
  <c r="K406" i="13"/>
  <c r="K405" i="13"/>
  <c r="L405" i="13" s="1"/>
  <c r="K404" i="13"/>
  <c r="M403" i="13"/>
  <c r="N403" i="13" s="1"/>
  <c r="K403" i="13"/>
  <c r="L403" i="13" s="1"/>
  <c r="N402" i="13"/>
  <c r="M402" i="13"/>
  <c r="L402" i="13"/>
  <c r="K402" i="13"/>
  <c r="O402" i="13" s="1"/>
  <c r="L401" i="13"/>
  <c r="K401" i="13"/>
  <c r="O401" i="13" s="1"/>
  <c r="O400" i="13"/>
  <c r="N400" i="13"/>
  <c r="L400" i="13"/>
  <c r="M400" i="13" s="1"/>
  <c r="K400" i="13"/>
  <c r="O399" i="13"/>
  <c r="P399" i="13" s="1"/>
  <c r="K399" i="13"/>
  <c r="L399" i="13" s="1"/>
  <c r="L398" i="13"/>
  <c r="K398" i="13"/>
  <c r="K397" i="13"/>
  <c r="L397" i="13" s="1"/>
  <c r="K396" i="13"/>
  <c r="M395" i="13"/>
  <c r="N395" i="13" s="1"/>
  <c r="K395" i="13"/>
  <c r="L395" i="13" s="1"/>
  <c r="N394" i="13"/>
  <c r="M394" i="13"/>
  <c r="L394" i="13"/>
  <c r="K394" i="13"/>
  <c r="O394" i="13" s="1"/>
  <c r="L393" i="13"/>
  <c r="M393" i="13" s="1"/>
  <c r="K393" i="13"/>
  <c r="O393" i="13" s="1"/>
  <c r="O392" i="13"/>
  <c r="N392" i="13"/>
  <c r="L392" i="13"/>
  <c r="M392" i="13" s="1"/>
  <c r="K392" i="13"/>
  <c r="O391" i="13"/>
  <c r="P391" i="13" s="1"/>
  <c r="K391" i="13"/>
  <c r="L391" i="13" s="1"/>
  <c r="L390" i="13"/>
  <c r="K390" i="13"/>
  <c r="K389" i="13"/>
  <c r="L389" i="13" s="1"/>
  <c r="K388" i="13"/>
  <c r="M387" i="13"/>
  <c r="N387" i="13" s="1"/>
  <c r="K387" i="13"/>
  <c r="L387" i="13" s="1"/>
  <c r="N386" i="13"/>
  <c r="M386" i="13"/>
  <c r="L386" i="13"/>
  <c r="K386" i="13"/>
  <c r="O386" i="13" s="1"/>
  <c r="L385" i="13"/>
  <c r="M385" i="13" s="1"/>
  <c r="K385" i="13"/>
  <c r="O385" i="13" s="1"/>
  <c r="O384" i="13"/>
  <c r="N384" i="13"/>
  <c r="L384" i="13"/>
  <c r="M384" i="13" s="1"/>
  <c r="K384" i="13"/>
  <c r="O383" i="13"/>
  <c r="P383" i="13" s="1"/>
  <c r="K383" i="13"/>
  <c r="L383" i="13" s="1"/>
  <c r="L382" i="13"/>
  <c r="K382" i="13"/>
  <c r="K381" i="13"/>
  <c r="L381" i="13" s="1"/>
  <c r="K380" i="13"/>
  <c r="M379" i="13"/>
  <c r="N379" i="13" s="1"/>
  <c r="K379" i="13"/>
  <c r="L379" i="13" s="1"/>
  <c r="N378" i="13"/>
  <c r="M378" i="13"/>
  <c r="L378" i="13"/>
  <c r="K378" i="13"/>
  <c r="O378" i="13" s="1"/>
  <c r="L377" i="13"/>
  <c r="M377" i="13" s="1"/>
  <c r="K377" i="13"/>
  <c r="O377" i="13" s="1"/>
  <c r="O376" i="13"/>
  <c r="N376" i="13"/>
  <c r="L376" i="13"/>
  <c r="M376" i="13" s="1"/>
  <c r="K376" i="13"/>
  <c r="O375" i="13"/>
  <c r="P375" i="13" s="1"/>
  <c r="K375" i="13"/>
  <c r="L375" i="13" s="1"/>
  <c r="L374" i="13"/>
  <c r="K374" i="13"/>
  <c r="K373" i="13"/>
  <c r="L373" i="13" s="1"/>
  <c r="K372" i="13"/>
  <c r="M371" i="13"/>
  <c r="N371" i="13" s="1"/>
  <c r="K371" i="13"/>
  <c r="L371" i="13" s="1"/>
  <c r="N370" i="13"/>
  <c r="M370" i="13"/>
  <c r="L370" i="13"/>
  <c r="K370" i="13"/>
  <c r="O370" i="13" s="1"/>
  <c r="L369" i="13"/>
  <c r="K369" i="13"/>
  <c r="O369" i="13" s="1"/>
  <c r="O368" i="13"/>
  <c r="N368" i="13"/>
  <c r="L368" i="13"/>
  <c r="M368" i="13" s="1"/>
  <c r="K368" i="13"/>
  <c r="O367" i="13"/>
  <c r="P367" i="13" s="1"/>
  <c r="K367" i="13"/>
  <c r="L367" i="13" s="1"/>
  <c r="L366" i="13"/>
  <c r="K366" i="13"/>
  <c r="K365" i="13"/>
  <c r="L365" i="13" s="1"/>
  <c r="K364" i="13"/>
  <c r="M363" i="13"/>
  <c r="N363" i="13" s="1"/>
  <c r="K363" i="13"/>
  <c r="L363" i="13" s="1"/>
  <c r="N362" i="13"/>
  <c r="M362" i="13"/>
  <c r="L362" i="13"/>
  <c r="K362" i="13"/>
  <c r="O362" i="13" s="1"/>
  <c r="L361" i="13"/>
  <c r="K361" i="13"/>
  <c r="O361" i="13" s="1"/>
  <c r="O360" i="13"/>
  <c r="N360" i="13"/>
  <c r="L360" i="13"/>
  <c r="M360" i="13" s="1"/>
  <c r="K360" i="13"/>
  <c r="O359" i="13"/>
  <c r="P359" i="13" s="1"/>
  <c r="K359" i="13"/>
  <c r="L359" i="13" s="1"/>
  <c r="L358" i="13"/>
  <c r="K358" i="13"/>
  <c r="K357" i="13"/>
  <c r="L357" i="13" s="1"/>
  <c r="K356" i="13"/>
  <c r="M355" i="13"/>
  <c r="N355" i="13" s="1"/>
  <c r="K355" i="13"/>
  <c r="L355" i="13" s="1"/>
  <c r="N354" i="13"/>
  <c r="M354" i="13"/>
  <c r="L354" i="13"/>
  <c r="K354" i="13"/>
  <c r="O354" i="13" s="1"/>
  <c r="L353" i="13"/>
  <c r="K353" i="13"/>
  <c r="O353" i="13" s="1"/>
  <c r="O352" i="13"/>
  <c r="N352" i="13"/>
  <c r="L352" i="13"/>
  <c r="M352" i="13" s="1"/>
  <c r="K352" i="13"/>
  <c r="O351" i="13"/>
  <c r="P351" i="13" s="1"/>
  <c r="K351" i="13"/>
  <c r="L351" i="13" s="1"/>
  <c r="L350" i="13"/>
  <c r="K350" i="13"/>
  <c r="K349" i="13"/>
  <c r="L349" i="13" s="1"/>
  <c r="K348" i="13"/>
  <c r="M347" i="13"/>
  <c r="N347" i="13" s="1"/>
  <c r="K347" i="13"/>
  <c r="L347" i="13" s="1"/>
  <c r="N346" i="13"/>
  <c r="M346" i="13"/>
  <c r="L346" i="13"/>
  <c r="K346" i="13"/>
  <c r="O346" i="13" s="1"/>
  <c r="L345" i="13"/>
  <c r="M345" i="13" s="1"/>
  <c r="K345" i="13"/>
  <c r="O345" i="13" s="1"/>
  <c r="O344" i="13"/>
  <c r="N344" i="13"/>
  <c r="L344" i="13"/>
  <c r="M344" i="13" s="1"/>
  <c r="K344" i="13"/>
  <c r="O343" i="13"/>
  <c r="P343" i="13" s="1"/>
  <c r="K343" i="13"/>
  <c r="L343" i="13" s="1"/>
  <c r="L342" i="13"/>
  <c r="K342" i="13"/>
  <c r="K341" i="13"/>
  <c r="L341" i="13" s="1"/>
  <c r="K340" i="13"/>
  <c r="M339" i="13"/>
  <c r="N339" i="13" s="1"/>
  <c r="K339" i="13"/>
  <c r="L339" i="13" s="1"/>
  <c r="N338" i="13"/>
  <c r="M338" i="13"/>
  <c r="L338" i="13"/>
  <c r="K338" i="13"/>
  <c r="O338" i="13" s="1"/>
  <c r="L337" i="13"/>
  <c r="M337" i="13" s="1"/>
  <c r="K337" i="13"/>
  <c r="O337" i="13" s="1"/>
  <c r="O336" i="13"/>
  <c r="N336" i="13"/>
  <c r="L336" i="13"/>
  <c r="M336" i="13" s="1"/>
  <c r="K336" i="13"/>
  <c r="O335" i="13"/>
  <c r="P335" i="13" s="1"/>
  <c r="K335" i="13"/>
  <c r="L335" i="13" s="1"/>
  <c r="L334" i="13"/>
  <c r="K334" i="13"/>
  <c r="K333" i="13"/>
  <c r="L333" i="13" s="1"/>
  <c r="K332" i="13"/>
  <c r="M331" i="13"/>
  <c r="N331" i="13" s="1"/>
  <c r="K331" i="13"/>
  <c r="L331" i="13" s="1"/>
  <c r="N330" i="13"/>
  <c r="M330" i="13"/>
  <c r="L330" i="13"/>
  <c r="K330" i="13"/>
  <c r="O330" i="13" s="1"/>
  <c r="L329" i="13"/>
  <c r="M329" i="13" s="1"/>
  <c r="K329" i="13"/>
  <c r="O329" i="13" s="1"/>
  <c r="O328" i="13"/>
  <c r="N328" i="13"/>
  <c r="L328" i="13"/>
  <c r="M328" i="13" s="1"/>
  <c r="K328" i="13"/>
  <c r="O327" i="13"/>
  <c r="P327" i="13" s="1"/>
  <c r="K327" i="13"/>
  <c r="L327" i="13" s="1"/>
  <c r="L326" i="13"/>
  <c r="K326" i="13"/>
  <c r="K325" i="13"/>
  <c r="L325" i="13" s="1"/>
  <c r="K324" i="13"/>
  <c r="M323" i="13"/>
  <c r="N323" i="13" s="1"/>
  <c r="K323" i="13"/>
  <c r="L323" i="13" s="1"/>
  <c r="N322" i="13"/>
  <c r="M322" i="13"/>
  <c r="L322" i="13"/>
  <c r="K322" i="13"/>
  <c r="O322" i="13" s="1"/>
  <c r="L321" i="13"/>
  <c r="M321" i="13" s="1"/>
  <c r="K321" i="13"/>
  <c r="O321" i="13" s="1"/>
  <c r="O320" i="13"/>
  <c r="N320" i="13"/>
  <c r="L320" i="13"/>
  <c r="M320" i="13" s="1"/>
  <c r="K320" i="13"/>
  <c r="O319" i="13"/>
  <c r="P319" i="13" s="1"/>
  <c r="K319" i="13"/>
  <c r="L319" i="13" s="1"/>
  <c r="L318" i="13"/>
  <c r="K318" i="13"/>
  <c r="K317" i="13"/>
  <c r="L317" i="13" s="1"/>
  <c r="K316" i="13"/>
  <c r="M315" i="13"/>
  <c r="N315" i="13" s="1"/>
  <c r="K315" i="13"/>
  <c r="L315" i="13" s="1"/>
  <c r="N314" i="13"/>
  <c r="M314" i="13"/>
  <c r="L314" i="13"/>
  <c r="K314" i="13"/>
  <c r="O314" i="13" s="1"/>
  <c r="L313" i="13"/>
  <c r="K313" i="13"/>
  <c r="O313" i="13" s="1"/>
  <c r="O312" i="13"/>
  <c r="N312" i="13"/>
  <c r="L312" i="13"/>
  <c r="M312" i="13" s="1"/>
  <c r="K312" i="13"/>
  <c r="O311" i="13"/>
  <c r="P311" i="13" s="1"/>
  <c r="K311" i="13"/>
  <c r="L311" i="13" s="1"/>
  <c r="L310" i="13"/>
  <c r="K310" i="13"/>
  <c r="K309" i="13"/>
  <c r="L309" i="13" s="1"/>
  <c r="K308" i="13"/>
  <c r="M307" i="13"/>
  <c r="N307" i="13" s="1"/>
  <c r="K307" i="13"/>
  <c r="L307" i="13" s="1"/>
  <c r="N306" i="13"/>
  <c r="M306" i="13"/>
  <c r="L306" i="13"/>
  <c r="K306" i="13"/>
  <c r="O306" i="13" s="1"/>
  <c r="L305" i="13"/>
  <c r="K305" i="13"/>
  <c r="O305" i="13" s="1"/>
  <c r="O304" i="13"/>
  <c r="N304" i="13"/>
  <c r="L304" i="13"/>
  <c r="M304" i="13" s="1"/>
  <c r="K304" i="13"/>
  <c r="O303" i="13"/>
  <c r="P303" i="13" s="1"/>
  <c r="K303" i="13"/>
  <c r="L303" i="13" s="1"/>
  <c r="L302" i="13"/>
  <c r="K302" i="13"/>
  <c r="K301" i="13"/>
  <c r="L301" i="13" s="1"/>
  <c r="K300" i="13"/>
  <c r="M299" i="13"/>
  <c r="N299" i="13" s="1"/>
  <c r="K299" i="13"/>
  <c r="L299" i="13" s="1"/>
  <c r="N298" i="13"/>
  <c r="M298" i="13"/>
  <c r="L298" i="13"/>
  <c r="K298" i="13"/>
  <c r="O298" i="13" s="1"/>
  <c r="L297" i="13"/>
  <c r="K297" i="13"/>
  <c r="O297" i="13" s="1"/>
  <c r="O296" i="13"/>
  <c r="N296" i="13"/>
  <c r="L296" i="13"/>
  <c r="M296" i="13" s="1"/>
  <c r="K296" i="13"/>
  <c r="O295" i="13"/>
  <c r="P295" i="13" s="1"/>
  <c r="K295" i="13"/>
  <c r="L295" i="13" s="1"/>
  <c r="L294" i="13"/>
  <c r="K294" i="13"/>
  <c r="K293" i="13"/>
  <c r="L293" i="13" s="1"/>
  <c r="K292" i="13"/>
  <c r="M291" i="13"/>
  <c r="N291" i="13" s="1"/>
  <c r="K291" i="13"/>
  <c r="L291" i="13" s="1"/>
  <c r="N290" i="13"/>
  <c r="M290" i="13"/>
  <c r="L290" i="13"/>
  <c r="K290" i="13"/>
  <c r="O290" i="13" s="1"/>
  <c r="L289" i="13"/>
  <c r="K289" i="13"/>
  <c r="O289" i="13" s="1"/>
  <c r="O288" i="13"/>
  <c r="N288" i="13"/>
  <c r="L288" i="13"/>
  <c r="M288" i="13" s="1"/>
  <c r="K288" i="13"/>
  <c r="O287" i="13"/>
  <c r="P287" i="13" s="1"/>
  <c r="K287" i="13"/>
  <c r="L287" i="13" s="1"/>
  <c r="L286" i="13"/>
  <c r="K286" i="13"/>
  <c r="K285" i="13"/>
  <c r="L285" i="13" s="1"/>
  <c r="K284" i="13"/>
  <c r="M283" i="13"/>
  <c r="N283" i="13" s="1"/>
  <c r="K283" i="13"/>
  <c r="L283" i="13" s="1"/>
  <c r="N282" i="13"/>
  <c r="M282" i="13"/>
  <c r="L282" i="13"/>
  <c r="K282" i="13"/>
  <c r="O282" i="13" s="1"/>
  <c r="L281" i="13"/>
  <c r="K281" i="13"/>
  <c r="O281" i="13" s="1"/>
  <c r="O280" i="13"/>
  <c r="N280" i="13"/>
  <c r="L280" i="13"/>
  <c r="M280" i="13" s="1"/>
  <c r="K280" i="13"/>
  <c r="O279" i="13"/>
  <c r="P279" i="13" s="1"/>
  <c r="K279" i="13"/>
  <c r="L279" i="13" s="1"/>
  <c r="L278" i="13"/>
  <c r="K278" i="13"/>
  <c r="K277" i="13"/>
  <c r="L277" i="13" s="1"/>
  <c r="K276" i="13"/>
  <c r="M275" i="13"/>
  <c r="N275" i="13" s="1"/>
  <c r="K275" i="13"/>
  <c r="L275" i="13" s="1"/>
  <c r="N274" i="13"/>
  <c r="M274" i="13"/>
  <c r="L274" i="13"/>
  <c r="K274" i="13"/>
  <c r="O274" i="13" s="1"/>
  <c r="L273" i="13"/>
  <c r="K273" i="13"/>
  <c r="O273" i="13" s="1"/>
  <c r="O272" i="13"/>
  <c r="N272" i="13"/>
  <c r="L272" i="13"/>
  <c r="M272" i="13" s="1"/>
  <c r="K272" i="13"/>
  <c r="O271" i="13"/>
  <c r="P271" i="13" s="1"/>
  <c r="K271" i="13"/>
  <c r="L271" i="13" s="1"/>
  <c r="L270" i="13"/>
  <c r="K270" i="13"/>
  <c r="K269" i="13"/>
  <c r="L269" i="13" s="1"/>
  <c r="K268" i="13"/>
  <c r="M267" i="13"/>
  <c r="N267" i="13" s="1"/>
  <c r="K267" i="13"/>
  <c r="L267" i="13" s="1"/>
  <c r="N266" i="13"/>
  <c r="M266" i="13"/>
  <c r="L266" i="13"/>
  <c r="K266" i="13"/>
  <c r="O266" i="13" s="1"/>
  <c r="L265" i="13"/>
  <c r="M265" i="13" s="1"/>
  <c r="K265" i="13"/>
  <c r="O265" i="13" s="1"/>
  <c r="O264" i="13"/>
  <c r="N264" i="13"/>
  <c r="L264" i="13"/>
  <c r="M264" i="13" s="1"/>
  <c r="K264" i="13"/>
  <c r="O263" i="13"/>
  <c r="P263" i="13" s="1"/>
  <c r="K263" i="13"/>
  <c r="L263" i="13" s="1"/>
  <c r="L262" i="13"/>
  <c r="K262" i="13"/>
  <c r="K261" i="13"/>
  <c r="L261" i="13" s="1"/>
  <c r="K260" i="13"/>
  <c r="M259" i="13"/>
  <c r="N259" i="13" s="1"/>
  <c r="K259" i="13"/>
  <c r="L259" i="13" s="1"/>
  <c r="N258" i="13"/>
  <c r="M258" i="13"/>
  <c r="L258" i="13"/>
  <c r="K258" i="13"/>
  <c r="O258" i="13" s="1"/>
  <c r="L257" i="13"/>
  <c r="K257" i="13"/>
  <c r="O257" i="13" s="1"/>
  <c r="O256" i="13"/>
  <c r="N256" i="13"/>
  <c r="L256" i="13"/>
  <c r="M256" i="13" s="1"/>
  <c r="K256" i="13"/>
  <c r="O255" i="13"/>
  <c r="P255" i="13" s="1"/>
  <c r="K255" i="13"/>
  <c r="L255" i="13" s="1"/>
  <c r="L254" i="13"/>
  <c r="K254" i="13"/>
  <c r="K253" i="13"/>
  <c r="L253" i="13" s="1"/>
  <c r="K252" i="13"/>
  <c r="M251" i="13"/>
  <c r="N251" i="13" s="1"/>
  <c r="K251" i="13"/>
  <c r="L251" i="13" s="1"/>
  <c r="N250" i="13"/>
  <c r="M250" i="13"/>
  <c r="L250" i="13"/>
  <c r="K250" i="13"/>
  <c r="O250" i="13" s="1"/>
  <c r="L249" i="13"/>
  <c r="K249" i="13"/>
  <c r="O249" i="13" s="1"/>
  <c r="O248" i="13"/>
  <c r="N248" i="13"/>
  <c r="L248" i="13"/>
  <c r="M248" i="13" s="1"/>
  <c r="K248" i="13"/>
  <c r="O247" i="13"/>
  <c r="P247" i="13" s="1"/>
  <c r="K247" i="13"/>
  <c r="L247" i="13" s="1"/>
  <c r="L246" i="13"/>
  <c r="K246" i="13"/>
  <c r="K245" i="13"/>
  <c r="L245" i="13" s="1"/>
  <c r="K244" i="13"/>
  <c r="M243" i="13"/>
  <c r="N243" i="13" s="1"/>
  <c r="K243" i="13"/>
  <c r="L243" i="13" s="1"/>
  <c r="N242" i="13"/>
  <c r="M242" i="13"/>
  <c r="L242" i="13"/>
  <c r="K242" i="13"/>
  <c r="O242" i="13" s="1"/>
  <c r="L241" i="13"/>
  <c r="M241" i="13" s="1"/>
  <c r="K241" i="13"/>
  <c r="O241" i="13" s="1"/>
  <c r="O240" i="13"/>
  <c r="N240" i="13"/>
  <c r="L240" i="13"/>
  <c r="M240" i="13" s="1"/>
  <c r="K240" i="13"/>
  <c r="O239" i="13"/>
  <c r="P239" i="13" s="1"/>
  <c r="K239" i="13"/>
  <c r="L239" i="13" s="1"/>
  <c r="L238" i="13"/>
  <c r="K238" i="13"/>
  <c r="K237" i="13"/>
  <c r="L237" i="13" s="1"/>
  <c r="K236" i="13"/>
  <c r="M235" i="13"/>
  <c r="N235" i="13" s="1"/>
  <c r="K235" i="13"/>
  <c r="L235" i="13" s="1"/>
  <c r="N234" i="13"/>
  <c r="M234" i="13"/>
  <c r="L234" i="13"/>
  <c r="K234" i="13"/>
  <c r="O234" i="13" s="1"/>
  <c r="L233" i="13"/>
  <c r="K233" i="13"/>
  <c r="O233" i="13" s="1"/>
  <c r="O232" i="13"/>
  <c r="N232" i="13"/>
  <c r="L232" i="13"/>
  <c r="M232" i="13" s="1"/>
  <c r="K232" i="13"/>
  <c r="O231" i="13"/>
  <c r="P231" i="13" s="1"/>
  <c r="K231" i="13"/>
  <c r="L231" i="13" s="1"/>
  <c r="L230" i="13"/>
  <c r="K230" i="13"/>
  <c r="K229" i="13"/>
  <c r="L229" i="13" s="1"/>
  <c r="K228" i="13"/>
  <c r="M227" i="13"/>
  <c r="N227" i="13" s="1"/>
  <c r="K227" i="13"/>
  <c r="L227" i="13" s="1"/>
  <c r="N226" i="13"/>
  <c r="M226" i="13"/>
  <c r="L226" i="13"/>
  <c r="K226" i="13"/>
  <c r="O226" i="13" s="1"/>
  <c r="L225" i="13"/>
  <c r="M225" i="13" s="1"/>
  <c r="K225" i="13"/>
  <c r="O225" i="13" s="1"/>
  <c r="O224" i="13"/>
  <c r="N224" i="13"/>
  <c r="L224" i="13"/>
  <c r="M224" i="13" s="1"/>
  <c r="K224" i="13"/>
  <c r="O223" i="13"/>
  <c r="P223" i="13" s="1"/>
  <c r="K223" i="13"/>
  <c r="L223" i="13" s="1"/>
  <c r="L222" i="13"/>
  <c r="K222" i="13"/>
  <c r="K221" i="13"/>
  <c r="L221" i="13" s="1"/>
  <c r="K220" i="13"/>
  <c r="M219" i="13"/>
  <c r="N219" i="13" s="1"/>
  <c r="K219" i="13"/>
  <c r="L219" i="13" s="1"/>
  <c r="N218" i="13"/>
  <c r="M218" i="13"/>
  <c r="L218" i="13"/>
  <c r="K218" i="13"/>
  <c r="O218" i="13" s="1"/>
  <c r="L217" i="13"/>
  <c r="K217" i="13"/>
  <c r="O217" i="13" s="1"/>
  <c r="O216" i="13"/>
  <c r="N216" i="13"/>
  <c r="L216" i="13"/>
  <c r="M216" i="13" s="1"/>
  <c r="K216" i="13"/>
  <c r="O215" i="13"/>
  <c r="P215" i="13" s="1"/>
  <c r="K215" i="13"/>
  <c r="L215" i="13" s="1"/>
  <c r="L214" i="13"/>
  <c r="K214" i="13"/>
  <c r="K213" i="13"/>
  <c r="L213" i="13" s="1"/>
  <c r="K212" i="13"/>
  <c r="M211" i="13"/>
  <c r="N211" i="13" s="1"/>
  <c r="K211" i="13"/>
  <c r="L211" i="13" s="1"/>
  <c r="N210" i="13"/>
  <c r="M210" i="13"/>
  <c r="L210" i="13"/>
  <c r="K210" i="13"/>
  <c r="O210" i="13" s="1"/>
  <c r="L209" i="13"/>
  <c r="M209" i="13" s="1"/>
  <c r="K209" i="13"/>
  <c r="O209" i="13" s="1"/>
  <c r="O208" i="13"/>
  <c r="N208" i="13"/>
  <c r="L208" i="13"/>
  <c r="M208" i="13" s="1"/>
  <c r="K208" i="13"/>
  <c r="O207" i="13"/>
  <c r="P207" i="13" s="1"/>
  <c r="K207" i="13"/>
  <c r="L207" i="13" s="1"/>
  <c r="L206" i="13"/>
  <c r="K206" i="13"/>
  <c r="K205" i="13"/>
  <c r="L205" i="13" s="1"/>
  <c r="K204" i="13"/>
  <c r="M203" i="13"/>
  <c r="N203" i="13" s="1"/>
  <c r="K203" i="13"/>
  <c r="L203" i="13" s="1"/>
  <c r="N202" i="13"/>
  <c r="M202" i="13"/>
  <c r="L202" i="13"/>
  <c r="K202" i="13"/>
  <c r="O202" i="13" s="1"/>
  <c r="L201" i="13"/>
  <c r="K201" i="13"/>
  <c r="O201" i="13" s="1"/>
  <c r="O200" i="13"/>
  <c r="N200" i="13"/>
  <c r="L200" i="13"/>
  <c r="M200" i="13" s="1"/>
  <c r="K200" i="13"/>
  <c r="O199" i="13"/>
  <c r="P199" i="13" s="1"/>
  <c r="K199" i="13"/>
  <c r="L199" i="13" s="1"/>
  <c r="L198" i="13"/>
  <c r="K198" i="13"/>
  <c r="K197" i="13"/>
  <c r="L197" i="13" s="1"/>
  <c r="K196" i="13"/>
  <c r="M195" i="13"/>
  <c r="N195" i="13" s="1"/>
  <c r="K195" i="13"/>
  <c r="L195" i="13" s="1"/>
  <c r="N194" i="13"/>
  <c r="M194" i="13"/>
  <c r="L194" i="13"/>
  <c r="K194" i="13"/>
  <c r="O194" i="13" s="1"/>
  <c r="L193" i="13"/>
  <c r="M193" i="13" s="1"/>
  <c r="K193" i="13"/>
  <c r="O193" i="13" s="1"/>
  <c r="O192" i="13"/>
  <c r="N192" i="13"/>
  <c r="L192" i="13"/>
  <c r="M192" i="13" s="1"/>
  <c r="K192" i="13"/>
  <c r="O191" i="13"/>
  <c r="P191" i="13" s="1"/>
  <c r="K191" i="13"/>
  <c r="L191" i="13" s="1"/>
  <c r="L190" i="13"/>
  <c r="K190" i="13"/>
  <c r="K189" i="13"/>
  <c r="L189" i="13" s="1"/>
  <c r="K188" i="13"/>
  <c r="M187" i="13"/>
  <c r="N187" i="13" s="1"/>
  <c r="K187" i="13"/>
  <c r="L187" i="13" s="1"/>
  <c r="N186" i="13"/>
  <c r="M186" i="13"/>
  <c r="L186" i="13"/>
  <c r="K186" i="13"/>
  <c r="O186" i="13" s="1"/>
  <c r="L185" i="13"/>
  <c r="M185" i="13" s="1"/>
  <c r="K185" i="13"/>
  <c r="O185" i="13" s="1"/>
  <c r="O184" i="13"/>
  <c r="N184" i="13"/>
  <c r="L184" i="13"/>
  <c r="M184" i="13" s="1"/>
  <c r="K184" i="13"/>
  <c r="O183" i="13"/>
  <c r="P183" i="13" s="1"/>
  <c r="K183" i="13"/>
  <c r="L183" i="13" s="1"/>
  <c r="L182" i="13"/>
  <c r="K182" i="13"/>
  <c r="K181" i="13"/>
  <c r="L181" i="13" s="1"/>
  <c r="K180" i="13"/>
  <c r="M179" i="13"/>
  <c r="N179" i="13" s="1"/>
  <c r="K179" i="13"/>
  <c r="L179" i="13" s="1"/>
  <c r="N178" i="13"/>
  <c r="M178" i="13"/>
  <c r="L178" i="13"/>
  <c r="K178" i="13"/>
  <c r="O178" i="13" s="1"/>
  <c r="L177" i="13"/>
  <c r="M177" i="13" s="1"/>
  <c r="K177" i="13"/>
  <c r="O177" i="13" s="1"/>
  <c r="O176" i="13"/>
  <c r="N176" i="13"/>
  <c r="L176" i="13"/>
  <c r="M176" i="13" s="1"/>
  <c r="K176" i="13"/>
  <c r="O175" i="13"/>
  <c r="P175" i="13" s="1"/>
  <c r="K175" i="13"/>
  <c r="L175" i="13" s="1"/>
  <c r="L174" i="13"/>
  <c r="K174" i="13"/>
  <c r="K173" i="13"/>
  <c r="L173" i="13" s="1"/>
  <c r="K172" i="13"/>
  <c r="M171" i="13"/>
  <c r="N171" i="13" s="1"/>
  <c r="K171" i="13"/>
  <c r="L171" i="13" s="1"/>
  <c r="N170" i="13"/>
  <c r="M170" i="13"/>
  <c r="L170" i="13"/>
  <c r="K170" i="13"/>
  <c r="O170" i="13" s="1"/>
  <c r="L169" i="13"/>
  <c r="K169" i="13"/>
  <c r="O169" i="13" s="1"/>
  <c r="O168" i="13"/>
  <c r="N168" i="13"/>
  <c r="L168" i="13"/>
  <c r="M168" i="13" s="1"/>
  <c r="K168" i="13"/>
  <c r="O167" i="13"/>
  <c r="P167" i="13" s="1"/>
  <c r="K167" i="13"/>
  <c r="L167" i="13" s="1"/>
  <c r="L166" i="13"/>
  <c r="K166" i="13"/>
  <c r="K165" i="13"/>
  <c r="L165" i="13" s="1"/>
  <c r="K164" i="13"/>
  <c r="M163" i="13"/>
  <c r="N163" i="13" s="1"/>
  <c r="K163" i="13"/>
  <c r="L163" i="13" s="1"/>
  <c r="N162" i="13"/>
  <c r="M162" i="13"/>
  <c r="L162" i="13"/>
  <c r="K162" i="13"/>
  <c r="O162" i="13" s="1"/>
  <c r="L161" i="13"/>
  <c r="M161" i="13" s="1"/>
  <c r="K161" i="13"/>
  <c r="O161" i="13" s="1"/>
  <c r="O160" i="13"/>
  <c r="N160" i="13"/>
  <c r="L160" i="13"/>
  <c r="M160" i="13" s="1"/>
  <c r="K160" i="13"/>
  <c r="O159" i="13"/>
  <c r="P159" i="13" s="1"/>
  <c r="K159" i="13"/>
  <c r="L159" i="13" s="1"/>
  <c r="L158" i="13"/>
  <c r="K158" i="13"/>
  <c r="K157" i="13"/>
  <c r="L157" i="13" s="1"/>
  <c r="K156" i="13"/>
  <c r="M155" i="13"/>
  <c r="N155" i="13" s="1"/>
  <c r="K155" i="13"/>
  <c r="L155" i="13" s="1"/>
  <c r="N154" i="13"/>
  <c r="M154" i="13"/>
  <c r="L154" i="13"/>
  <c r="K154" i="13"/>
  <c r="O154" i="13" s="1"/>
  <c r="L153" i="13"/>
  <c r="M153" i="13" s="1"/>
  <c r="K153" i="13"/>
  <c r="O153" i="13" s="1"/>
  <c r="O152" i="13"/>
  <c r="N152" i="13"/>
  <c r="L152" i="13"/>
  <c r="M152" i="13" s="1"/>
  <c r="K152" i="13"/>
  <c r="O151" i="13"/>
  <c r="P151" i="13" s="1"/>
  <c r="K151" i="13"/>
  <c r="L151" i="13" s="1"/>
  <c r="L150" i="13"/>
  <c r="K150" i="13"/>
  <c r="K149" i="13"/>
  <c r="L149" i="13" s="1"/>
  <c r="K148" i="13"/>
  <c r="M147" i="13"/>
  <c r="N147" i="13" s="1"/>
  <c r="K147" i="13"/>
  <c r="L147" i="13" s="1"/>
  <c r="N146" i="13"/>
  <c r="M146" i="13"/>
  <c r="L146" i="13"/>
  <c r="K146" i="13"/>
  <c r="O146" i="13" s="1"/>
  <c r="L145" i="13"/>
  <c r="K145" i="13"/>
  <c r="O145" i="13" s="1"/>
  <c r="O144" i="13"/>
  <c r="N144" i="13"/>
  <c r="L144" i="13"/>
  <c r="M144" i="13" s="1"/>
  <c r="K144" i="13"/>
  <c r="O143" i="13"/>
  <c r="P143" i="13" s="1"/>
  <c r="K143" i="13"/>
  <c r="L143" i="13" s="1"/>
  <c r="L142" i="13"/>
  <c r="K142" i="13"/>
  <c r="K141" i="13"/>
  <c r="L141" i="13" s="1"/>
  <c r="K140" i="13"/>
  <c r="M139" i="13"/>
  <c r="N139" i="13" s="1"/>
  <c r="K139" i="13"/>
  <c r="L139" i="13" s="1"/>
  <c r="N138" i="13"/>
  <c r="M138" i="13"/>
  <c r="L138" i="13"/>
  <c r="K138" i="13"/>
  <c r="O138" i="13" s="1"/>
  <c r="L137" i="13"/>
  <c r="K137" i="13"/>
  <c r="O137" i="13" s="1"/>
  <c r="O136" i="13"/>
  <c r="N136" i="13"/>
  <c r="L136" i="13"/>
  <c r="M136" i="13" s="1"/>
  <c r="K136" i="13"/>
  <c r="O135" i="13"/>
  <c r="P135" i="13" s="1"/>
  <c r="K135" i="13"/>
  <c r="L135" i="13" s="1"/>
  <c r="L134" i="13"/>
  <c r="K134" i="13"/>
  <c r="K133" i="13"/>
  <c r="L133" i="13" s="1"/>
  <c r="K132" i="13"/>
  <c r="M131" i="13"/>
  <c r="N131" i="13" s="1"/>
  <c r="K131" i="13"/>
  <c r="L131" i="13" s="1"/>
  <c r="N130" i="13"/>
  <c r="M130" i="13"/>
  <c r="L130" i="13"/>
  <c r="K130" i="13"/>
  <c r="O130" i="13" s="1"/>
  <c r="L129" i="13"/>
  <c r="K129" i="13"/>
  <c r="O129" i="13" s="1"/>
  <c r="O128" i="13"/>
  <c r="N128" i="13"/>
  <c r="L128" i="13"/>
  <c r="M128" i="13" s="1"/>
  <c r="K128" i="13"/>
  <c r="O127" i="13"/>
  <c r="P127" i="13" s="1"/>
  <c r="K127" i="13"/>
  <c r="L127" i="13" s="1"/>
  <c r="L126" i="13"/>
  <c r="K126" i="13"/>
  <c r="K125" i="13"/>
  <c r="L125" i="13" s="1"/>
  <c r="K124" i="13"/>
  <c r="M123" i="13"/>
  <c r="N123" i="13" s="1"/>
  <c r="K123" i="13"/>
  <c r="L123" i="13" s="1"/>
  <c r="N122" i="13"/>
  <c r="M122" i="13"/>
  <c r="L122" i="13"/>
  <c r="K122" i="13"/>
  <c r="O122" i="13" s="1"/>
  <c r="L121" i="13"/>
  <c r="M121" i="13" s="1"/>
  <c r="K121" i="13"/>
  <c r="O121" i="13" s="1"/>
  <c r="O120" i="13"/>
  <c r="N120" i="13"/>
  <c r="L120" i="13"/>
  <c r="M120" i="13" s="1"/>
  <c r="K120" i="13"/>
  <c r="O119" i="13"/>
  <c r="P119" i="13" s="1"/>
  <c r="K119" i="13"/>
  <c r="L119" i="13" s="1"/>
  <c r="L118" i="13"/>
  <c r="K118" i="13"/>
  <c r="K117" i="13"/>
  <c r="L117" i="13" s="1"/>
  <c r="K116" i="13"/>
  <c r="M115" i="13"/>
  <c r="N115" i="13" s="1"/>
  <c r="K115" i="13"/>
  <c r="L115" i="13" s="1"/>
  <c r="N114" i="13"/>
  <c r="M114" i="13"/>
  <c r="L114" i="13"/>
  <c r="K114" i="13"/>
  <c r="O114" i="13" s="1"/>
  <c r="L113" i="13"/>
  <c r="K113" i="13"/>
  <c r="O113" i="13" s="1"/>
  <c r="O112" i="13"/>
  <c r="N112" i="13"/>
  <c r="L112" i="13"/>
  <c r="M112" i="13" s="1"/>
  <c r="K112" i="13"/>
  <c r="O111" i="13"/>
  <c r="P111" i="13" s="1"/>
  <c r="K111" i="13"/>
  <c r="L111" i="13" s="1"/>
  <c r="L110" i="13"/>
  <c r="K110" i="13"/>
  <c r="K109" i="13"/>
  <c r="L109" i="13" s="1"/>
  <c r="K108" i="13"/>
  <c r="M107" i="13"/>
  <c r="N107" i="13" s="1"/>
  <c r="K107" i="13"/>
  <c r="L107" i="13" s="1"/>
  <c r="N106" i="13"/>
  <c r="M106" i="13"/>
  <c r="L106" i="13"/>
  <c r="K106" i="13"/>
  <c r="O106" i="13" s="1"/>
  <c r="L105" i="13"/>
  <c r="M105" i="13" s="1"/>
  <c r="K105" i="13"/>
  <c r="O105" i="13" s="1"/>
  <c r="O104" i="13"/>
  <c r="N104" i="13"/>
  <c r="L104" i="13"/>
  <c r="M104" i="13" s="1"/>
  <c r="K104" i="13"/>
  <c r="O103" i="13"/>
  <c r="P103" i="13" s="1"/>
  <c r="K103" i="13"/>
  <c r="L103" i="13" s="1"/>
  <c r="L102" i="13"/>
  <c r="K102" i="13"/>
  <c r="K101" i="13"/>
  <c r="L101" i="13" s="1"/>
  <c r="K100" i="13"/>
  <c r="M99" i="13"/>
  <c r="N99" i="13" s="1"/>
  <c r="K99" i="13"/>
  <c r="L99" i="13" s="1"/>
  <c r="N98" i="13"/>
  <c r="M98" i="13"/>
  <c r="L98" i="13"/>
  <c r="K98" i="13"/>
  <c r="O98" i="13" s="1"/>
  <c r="L97" i="13"/>
  <c r="K97" i="13"/>
  <c r="O97" i="13" s="1"/>
  <c r="O96" i="13"/>
  <c r="N96" i="13"/>
  <c r="L96" i="13"/>
  <c r="M96" i="13" s="1"/>
  <c r="K96" i="13"/>
  <c r="O95" i="13"/>
  <c r="P95" i="13" s="1"/>
  <c r="K95" i="13"/>
  <c r="L95" i="13" s="1"/>
  <c r="L94" i="13"/>
  <c r="K94" i="13"/>
  <c r="K93" i="13"/>
  <c r="L93" i="13" s="1"/>
  <c r="K92" i="13"/>
  <c r="M91" i="13"/>
  <c r="N91" i="13" s="1"/>
  <c r="K91" i="13"/>
  <c r="L91" i="13" s="1"/>
  <c r="N90" i="13"/>
  <c r="M90" i="13"/>
  <c r="L90" i="13"/>
  <c r="K90" i="13"/>
  <c r="O90" i="13" s="1"/>
  <c r="L89" i="13"/>
  <c r="M89" i="13" s="1"/>
  <c r="K89" i="13"/>
  <c r="O89" i="13" s="1"/>
  <c r="O88" i="13"/>
  <c r="N88" i="13"/>
  <c r="L88" i="13"/>
  <c r="M88" i="13" s="1"/>
  <c r="K88" i="13"/>
  <c r="O87" i="13"/>
  <c r="P87" i="13" s="1"/>
  <c r="K87" i="13"/>
  <c r="L87" i="13" s="1"/>
  <c r="L86" i="13"/>
  <c r="K86" i="13"/>
  <c r="K85" i="13"/>
  <c r="L85" i="13" s="1"/>
  <c r="K84" i="13"/>
  <c r="M83" i="13"/>
  <c r="N83" i="13" s="1"/>
  <c r="K83" i="13"/>
  <c r="L83" i="13" s="1"/>
  <c r="N82" i="13"/>
  <c r="M82" i="13"/>
  <c r="L82" i="13"/>
  <c r="K82" i="13"/>
  <c r="O82" i="13" s="1"/>
  <c r="L81" i="13"/>
  <c r="M81" i="13" s="1"/>
  <c r="K81" i="13"/>
  <c r="O81" i="13" s="1"/>
  <c r="O80" i="13"/>
  <c r="N80" i="13"/>
  <c r="L80" i="13"/>
  <c r="M80" i="13" s="1"/>
  <c r="K80" i="13"/>
  <c r="O79" i="13"/>
  <c r="P79" i="13" s="1"/>
  <c r="K79" i="13"/>
  <c r="L79" i="13" s="1"/>
  <c r="L78" i="13"/>
  <c r="K78" i="13"/>
  <c r="K77" i="13"/>
  <c r="L77" i="13" s="1"/>
  <c r="M76" i="13"/>
  <c r="N76" i="13" s="1"/>
  <c r="L76" i="13"/>
  <c r="K76" i="13"/>
  <c r="O76" i="13" s="1"/>
  <c r="L75" i="13"/>
  <c r="K75" i="13"/>
  <c r="O75" i="13" s="1"/>
  <c r="K74" i="13"/>
  <c r="K73" i="13"/>
  <c r="L73" i="13" s="1"/>
  <c r="M72" i="13"/>
  <c r="N72" i="13" s="1"/>
  <c r="L72" i="13"/>
  <c r="K72" i="13"/>
  <c r="O72" i="13" s="1"/>
  <c r="L71" i="13"/>
  <c r="K71" i="13"/>
  <c r="O71" i="13" s="1"/>
  <c r="K70" i="13"/>
  <c r="K69" i="13"/>
  <c r="L69" i="13" s="1"/>
  <c r="M68" i="13"/>
  <c r="N68" i="13" s="1"/>
  <c r="L68" i="13"/>
  <c r="K68" i="13"/>
  <c r="O68" i="13" s="1"/>
  <c r="L67" i="13"/>
  <c r="K67" i="13"/>
  <c r="O67" i="13" s="1"/>
  <c r="K66" i="13"/>
  <c r="K65" i="13"/>
  <c r="L65" i="13" s="1"/>
  <c r="M64" i="13"/>
  <c r="N64" i="13" s="1"/>
  <c r="L64" i="13"/>
  <c r="K64" i="13"/>
  <c r="O64" i="13" s="1"/>
  <c r="L63" i="13"/>
  <c r="K63" i="13"/>
  <c r="O63" i="13" s="1"/>
  <c r="K62" i="13"/>
  <c r="K61" i="13"/>
  <c r="L61" i="13" s="1"/>
  <c r="M60" i="13"/>
  <c r="N60" i="13" s="1"/>
  <c r="L60" i="13"/>
  <c r="K60" i="13"/>
  <c r="O60" i="13" s="1"/>
  <c r="L59" i="13"/>
  <c r="K59" i="13"/>
  <c r="O59" i="13" s="1"/>
  <c r="K58" i="13"/>
  <c r="K57" i="13"/>
  <c r="L57" i="13" s="1"/>
  <c r="M56" i="13"/>
  <c r="N56" i="13" s="1"/>
  <c r="L56" i="13"/>
  <c r="K56" i="13"/>
  <c r="O56" i="13" s="1"/>
  <c r="L55" i="13"/>
  <c r="K55" i="13"/>
  <c r="O55" i="13" s="1"/>
  <c r="K54" i="13"/>
  <c r="K53" i="13"/>
  <c r="L53" i="13" s="1"/>
  <c r="M52" i="13"/>
  <c r="N52" i="13" s="1"/>
  <c r="L52" i="13"/>
  <c r="K52" i="13"/>
  <c r="O52" i="13" s="1"/>
  <c r="L51" i="13"/>
  <c r="K51" i="13"/>
  <c r="O51" i="13" s="1"/>
  <c r="K50" i="13"/>
  <c r="K49" i="13"/>
  <c r="L49" i="13" s="1"/>
  <c r="M48" i="13"/>
  <c r="N48" i="13" s="1"/>
  <c r="L48" i="13"/>
  <c r="K48" i="13"/>
  <c r="O48" i="13" s="1"/>
  <c r="L47" i="13"/>
  <c r="K47" i="13"/>
  <c r="O47" i="13" s="1"/>
  <c r="K46" i="13"/>
  <c r="K45" i="13"/>
  <c r="L45" i="13" s="1"/>
  <c r="M44" i="13"/>
  <c r="N44" i="13" s="1"/>
  <c r="L44" i="13"/>
  <c r="K44" i="13"/>
  <c r="O44" i="13" s="1"/>
  <c r="L43" i="13"/>
  <c r="K43" i="13"/>
  <c r="O43" i="13" s="1"/>
  <c r="K42" i="13"/>
  <c r="K41" i="13"/>
  <c r="L41" i="13" s="1"/>
  <c r="M40" i="13"/>
  <c r="N40" i="13" s="1"/>
  <c r="L40" i="13"/>
  <c r="K40" i="13"/>
  <c r="O40" i="13" s="1"/>
  <c r="L39" i="13"/>
  <c r="K39" i="13"/>
  <c r="O39" i="13" s="1"/>
  <c r="K38" i="13"/>
  <c r="K37" i="13"/>
  <c r="L37" i="13" s="1"/>
  <c r="M36" i="13"/>
  <c r="N36" i="13" s="1"/>
  <c r="L36" i="13"/>
  <c r="K36" i="13"/>
  <c r="O36" i="13" s="1"/>
  <c r="L35" i="13"/>
  <c r="K35" i="13"/>
  <c r="O35" i="13" s="1"/>
  <c r="K34" i="13"/>
  <c r="K33" i="13"/>
  <c r="L33" i="13" s="1"/>
  <c r="M32" i="13"/>
  <c r="L32" i="13"/>
  <c r="N32" i="13" s="1"/>
  <c r="K32" i="13"/>
  <c r="O32" i="13" s="1"/>
  <c r="L31" i="13"/>
  <c r="K31" i="13"/>
  <c r="O31" i="13" s="1"/>
  <c r="K30" i="13"/>
  <c r="K29" i="13"/>
  <c r="L29" i="13" s="1"/>
  <c r="M28" i="13"/>
  <c r="L28" i="13"/>
  <c r="N28" i="13" s="1"/>
  <c r="K28" i="13"/>
  <c r="O28" i="13" s="1"/>
  <c r="L27" i="13"/>
  <c r="K27" i="13"/>
  <c r="O27" i="13" s="1"/>
  <c r="K26" i="13"/>
  <c r="K25" i="13"/>
  <c r="L25" i="13" s="1"/>
  <c r="M24" i="13"/>
  <c r="L24" i="13"/>
  <c r="N24" i="13" s="1"/>
  <c r="K24" i="13"/>
  <c r="O24" i="13" s="1"/>
  <c r="L23" i="13"/>
  <c r="K23" i="13"/>
  <c r="O23" i="13" s="1"/>
  <c r="K22" i="13"/>
  <c r="K21" i="13"/>
  <c r="L21" i="13" s="1"/>
  <c r="M20" i="13"/>
  <c r="L20" i="13"/>
  <c r="N20" i="13" s="1"/>
  <c r="K20" i="13"/>
  <c r="O20" i="13" s="1"/>
  <c r="L19" i="13"/>
  <c r="K19" i="13"/>
  <c r="O19" i="13" s="1"/>
  <c r="K18" i="13"/>
  <c r="K17" i="13"/>
  <c r="L17" i="13" s="1"/>
  <c r="M16" i="13"/>
  <c r="L16" i="13"/>
  <c r="N16" i="13" s="1"/>
  <c r="K16" i="13"/>
  <c r="O16" i="13" s="1"/>
  <c r="L15" i="13"/>
  <c r="K15" i="13"/>
  <c r="O15" i="13" s="1"/>
  <c r="K14" i="13"/>
  <c r="K13" i="13"/>
  <c r="L13" i="13" s="1"/>
  <c r="M12" i="13"/>
  <c r="L12" i="13"/>
  <c r="N12" i="13" s="1"/>
  <c r="K12" i="13"/>
  <c r="O12" i="13" s="1"/>
  <c r="L11" i="13"/>
  <c r="K11" i="13"/>
  <c r="O11" i="13" s="1"/>
  <c r="K10" i="13"/>
  <c r="K9" i="13"/>
  <c r="L9" i="13" s="1"/>
  <c r="M9" i="13" l="1"/>
  <c r="N9" i="13" s="1"/>
  <c r="P19" i="13"/>
  <c r="Q19" i="13" s="1"/>
  <c r="P28" i="13"/>
  <c r="Q28" i="13"/>
  <c r="P44" i="13"/>
  <c r="Q44" i="13" s="1"/>
  <c r="P51" i="13"/>
  <c r="Q51" i="13" s="1"/>
  <c r="M57" i="13"/>
  <c r="N57" i="13" s="1"/>
  <c r="O62" i="13"/>
  <c r="P76" i="13"/>
  <c r="Q76" i="13" s="1"/>
  <c r="P81" i="13"/>
  <c r="Q81" i="13" s="1"/>
  <c r="P113" i="13"/>
  <c r="Q113" i="13" s="1"/>
  <c r="P129" i="13"/>
  <c r="Q129" i="13" s="1"/>
  <c r="P161" i="13"/>
  <c r="Q161" i="13" s="1"/>
  <c r="P177" i="13"/>
  <c r="Q177" i="13" s="1"/>
  <c r="P193" i="13"/>
  <c r="Q193" i="13"/>
  <c r="Q218" i="13"/>
  <c r="P225" i="13"/>
  <c r="Q225" i="13" s="1"/>
  <c r="O244" i="13"/>
  <c r="P273" i="13"/>
  <c r="Q273" i="13"/>
  <c r="Q298" i="13"/>
  <c r="P321" i="13"/>
  <c r="Q321" i="13"/>
  <c r="P369" i="13"/>
  <c r="Q369" i="13"/>
  <c r="P401" i="13"/>
  <c r="Q401" i="13" s="1"/>
  <c r="P417" i="13"/>
  <c r="Q417" i="13" s="1"/>
  <c r="O484" i="13"/>
  <c r="O580" i="13"/>
  <c r="P768" i="13"/>
  <c r="Q768" i="13" s="1"/>
  <c r="P800" i="13"/>
  <c r="Q800" i="13" s="1"/>
  <c r="P832" i="13"/>
  <c r="Q832" i="13" s="1"/>
  <c r="P896" i="13"/>
  <c r="Q896" i="13" s="1"/>
  <c r="M21" i="13"/>
  <c r="N21" i="13"/>
  <c r="N35" i="13"/>
  <c r="P40" i="13"/>
  <c r="Q40" i="13"/>
  <c r="P47" i="13"/>
  <c r="Q47" i="13"/>
  <c r="M53" i="13"/>
  <c r="N53" i="13" s="1"/>
  <c r="N67" i="13"/>
  <c r="N117" i="13"/>
  <c r="M117" i="13"/>
  <c r="O117" i="13"/>
  <c r="N149" i="13"/>
  <c r="M149" i="13"/>
  <c r="O149" i="13"/>
  <c r="M197" i="13"/>
  <c r="N197" i="13" s="1"/>
  <c r="O197" i="13"/>
  <c r="M213" i="13"/>
  <c r="N213" i="13" s="1"/>
  <c r="O213" i="13"/>
  <c r="N229" i="13"/>
  <c r="M229" i="13"/>
  <c r="O229" i="13"/>
  <c r="M245" i="13"/>
  <c r="N245" i="13" s="1"/>
  <c r="O245" i="13"/>
  <c r="N254" i="13"/>
  <c r="M277" i="13"/>
  <c r="N277" i="13" s="1"/>
  <c r="O277" i="13"/>
  <c r="M309" i="13"/>
  <c r="N309" i="13" s="1"/>
  <c r="O309" i="13"/>
  <c r="M325" i="13"/>
  <c r="N325" i="13" s="1"/>
  <c r="O325" i="13"/>
  <c r="N334" i="13"/>
  <c r="M341" i="13"/>
  <c r="N341" i="13" s="1"/>
  <c r="O341" i="13"/>
  <c r="M357" i="13"/>
  <c r="N357" i="13" s="1"/>
  <c r="O357" i="13"/>
  <c r="M373" i="13"/>
  <c r="N373" i="13" s="1"/>
  <c r="O373" i="13"/>
  <c r="N382" i="13"/>
  <c r="M389" i="13"/>
  <c r="N389" i="13" s="1"/>
  <c r="O389" i="13"/>
  <c r="N398" i="13"/>
  <c r="M405" i="13"/>
  <c r="N405" i="13" s="1"/>
  <c r="O405" i="13"/>
  <c r="P11" i="13"/>
  <c r="Q11" i="13"/>
  <c r="M17" i="13"/>
  <c r="N17" i="13" s="1"/>
  <c r="P20" i="13"/>
  <c r="Q20" i="13" s="1"/>
  <c r="P27" i="13"/>
  <c r="Q27" i="13"/>
  <c r="M33" i="13"/>
  <c r="N33" i="13" s="1"/>
  <c r="P36" i="13"/>
  <c r="Q36" i="13" s="1"/>
  <c r="P43" i="13"/>
  <c r="Q43" i="13"/>
  <c r="M49" i="13"/>
  <c r="N49" i="13" s="1"/>
  <c r="P52" i="13"/>
  <c r="Q52" i="13" s="1"/>
  <c r="P59" i="13"/>
  <c r="Q59" i="13"/>
  <c r="M65" i="13"/>
  <c r="N65" i="13" s="1"/>
  <c r="P68" i="13"/>
  <c r="Q68" i="13" s="1"/>
  <c r="P75" i="13"/>
  <c r="Q75" i="13"/>
  <c r="P89" i="13"/>
  <c r="Q89" i="13"/>
  <c r="N95" i="13"/>
  <c r="P105" i="13"/>
  <c r="Q105" i="13" s="1"/>
  <c r="O108" i="13"/>
  <c r="P121" i="13"/>
  <c r="Q121" i="13"/>
  <c r="P137" i="13"/>
  <c r="Q137" i="13" s="1"/>
  <c r="Q146" i="13"/>
  <c r="P153" i="13"/>
  <c r="Q153" i="13"/>
  <c r="N159" i="13"/>
  <c r="P169" i="13"/>
  <c r="Q169" i="13" s="1"/>
  <c r="O172" i="13"/>
  <c r="P185" i="13"/>
  <c r="Q185" i="13"/>
  <c r="P201" i="13"/>
  <c r="Q201" i="13" s="1"/>
  <c r="Q210" i="13"/>
  <c r="P217" i="13"/>
  <c r="Q217" i="13"/>
  <c r="N223" i="13"/>
  <c r="P233" i="13"/>
  <c r="Q233" i="13" s="1"/>
  <c r="O236" i="13"/>
  <c r="P249" i="13"/>
  <c r="Q249" i="13"/>
  <c r="P265" i="13"/>
  <c r="Q265" i="13" s="1"/>
  <c r="P281" i="13"/>
  <c r="Q281" i="13"/>
  <c r="N287" i="13"/>
  <c r="P297" i="13"/>
  <c r="Q297" i="13" s="1"/>
  <c r="O300" i="13"/>
  <c r="P313" i="13"/>
  <c r="Q313" i="13"/>
  <c r="P329" i="13"/>
  <c r="Q329" i="13" s="1"/>
  <c r="Q338" i="13"/>
  <c r="P345" i="13"/>
  <c r="Q345" i="13"/>
  <c r="N351" i="13"/>
  <c r="P361" i="13"/>
  <c r="Q361" i="13" s="1"/>
  <c r="O364" i="13"/>
  <c r="P377" i="13"/>
  <c r="Q377" i="13"/>
  <c r="P393" i="13"/>
  <c r="Q393" i="13" s="1"/>
  <c r="Q402" i="13"/>
  <c r="P409" i="13"/>
  <c r="Q409" i="13"/>
  <c r="N415" i="13"/>
  <c r="Q428" i="13"/>
  <c r="P428" i="13"/>
  <c r="O432" i="13"/>
  <c r="P476" i="13"/>
  <c r="Q476" i="13" s="1"/>
  <c r="Q492" i="13"/>
  <c r="P492" i="13"/>
  <c r="O496" i="13"/>
  <c r="P508" i="13"/>
  <c r="Q508" i="13" s="1"/>
  <c r="Q524" i="13"/>
  <c r="P524" i="13"/>
  <c r="P540" i="13"/>
  <c r="Q540" i="13" s="1"/>
  <c r="Q556" i="13"/>
  <c r="P556" i="13"/>
  <c r="O560" i="13"/>
  <c r="Q588" i="13"/>
  <c r="P588" i="13"/>
  <c r="O592" i="13"/>
  <c r="P604" i="13"/>
  <c r="Q604" i="13" s="1"/>
  <c r="Q620" i="13"/>
  <c r="P620" i="13"/>
  <c r="P636" i="13"/>
  <c r="Q636" i="13" s="1"/>
  <c r="Q652" i="13"/>
  <c r="P652" i="13"/>
  <c r="O656" i="13"/>
  <c r="P668" i="13"/>
  <c r="Q668" i="13" s="1"/>
  <c r="Q684" i="13"/>
  <c r="P684" i="13"/>
  <c r="P700" i="13"/>
  <c r="Q700" i="13" s="1"/>
  <c r="Q716" i="13"/>
  <c r="P716" i="13"/>
  <c r="O720" i="13"/>
  <c r="M729" i="13"/>
  <c r="N729" i="13" s="1"/>
  <c r="P752" i="13"/>
  <c r="Q752" i="13" s="1"/>
  <c r="P784" i="13"/>
  <c r="Q784" i="13" s="1"/>
  <c r="P816" i="13"/>
  <c r="Q816" i="13" s="1"/>
  <c r="P848" i="13"/>
  <c r="Q848" i="13" s="1"/>
  <c r="P12" i="13"/>
  <c r="Q12" i="13"/>
  <c r="M25" i="13"/>
  <c r="N25" i="13"/>
  <c r="P35" i="13"/>
  <c r="Q35" i="13" s="1"/>
  <c r="M41" i="13"/>
  <c r="N41" i="13" s="1"/>
  <c r="O46" i="13"/>
  <c r="P60" i="13"/>
  <c r="Q60" i="13" s="1"/>
  <c r="P67" i="13"/>
  <c r="Q67" i="13" s="1"/>
  <c r="M73" i="13"/>
  <c r="N73" i="13" s="1"/>
  <c r="O84" i="13"/>
  <c r="P97" i="13"/>
  <c r="Q97" i="13" s="1"/>
  <c r="N103" i="13"/>
  <c r="P145" i="13"/>
  <c r="Q145" i="13" s="1"/>
  <c r="O196" i="13"/>
  <c r="P209" i="13"/>
  <c r="Q209" i="13"/>
  <c r="O228" i="13"/>
  <c r="P241" i="13"/>
  <c r="Q241" i="13" s="1"/>
  <c r="Q250" i="13"/>
  <c r="P257" i="13"/>
  <c r="Q257" i="13"/>
  <c r="Q266" i="13"/>
  <c r="P289" i="13"/>
  <c r="Q289" i="13" s="1"/>
  <c r="N295" i="13"/>
  <c r="P305" i="13"/>
  <c r="Q305" i="13"/>
  <c r="P337" i="13"/>
  <c r="Q337" i="13"/>
  <c r="P353" i="13"/>
  <c r="Q353" i="13" s="1"/>
  <c r="P385" i="13"/>
  <c r="Q385" i="13" s="1"/>
  <c r="O404" i="13"/>
  <c r="O548" i="13"/>
  <c r="O708" i="13"/>
  <c r="Q864" i="13"/>
  <c r="P864" i="13"/>
  <c r="O10" i="13"/>
  <c r="P15" i="13"/>
  <c r="Q15" i="13"/>
  <c r="P24" i="13"/>
  <c r="Q24" i="13" s="1"/>
  <c r="P31" i="13"/>
  <c r="Q31" i="13" s="1"/>
  <c r="M37" i="13"/>
  <c r="N37" i="13" s="1"/>
  <c r="O42" i="13"/>
  <c r="P56" i="13"/>
  <c r="Q56" i="13" s="1"/>
  <c r="P63" i="13"/>
  <c r="Q63" i="13" s="1"/>
  <c r="M69" i="13"/>
  <c r="N69" i="13" s="1"/>
  <c r="P72" i="13"/>
  <c r="Q72" i="13" s="1"/>
  <c r="N78" i="13"/>
  <c r="M85" i="13"/>
  <c r="N85" i="13" s="1"/>
  <c r="O85" i="13"/>
  <c r="N94" i="13"/>
  <c r="M101" i="13"/>
  <c r="N101" i="13" s="1"/>
  <c r="O101" i="13"/>
  <c r="N110" i="13"/>
  <c r="M133" i="13"/>
  <c r="N133" i="13" s="1"/>
  <c r="O133" i="13"/>
  <c r="N142" i="13"/>
  <c r="M165" i="13"/>
  <c r="N165" i="13" s="1"/>
  <c r="O165" i="13"/>
  <c r="N174" i="13"/>
  <c r="M181" i="13"/>
  <c r="N181" i="13" s="1"/>
  <c r="O181" i="13"/>
  <c r="N222" i="13"/>
  <c r="N261" i="13"/>
  <c r="M261" i="13"/>
  <c r="O261" i="13"/>
  <c r="N293" i="13"/>
  <c r="M293" i="13"/>
  <c r="O293" i="13"/>
  <c r="M13" i="13"/>
  <c r="N13" i="13"/>
  <c r="P16" i="13"/>
  <c r="Q16" i="13"/>
  <c r="P23" i="13"/>
  <c r="Q23" i="13" s="1"/>
  <c r="M29" i="13"/>
  <c r="N29" i="13"/>
  <c r="P32" i="13"/>
  <c r="Q32" i="13"/>
  <c r="P39" i="13"/>
  <c r="Q39" i="13" s="1"/>
  <c r="M45" i="13"/>
  <c r="N45" i="13"/>
  <c r="P48" i="13"/>
  <c r="Q48" i="13"/>
  <c r="P55" i="13"/>
  <c r="Q55" i="13" s="1"/>
  <c r="M61" i="13"/>
  <c r="N61" i="13"/>
  <c r="P64" i="13"/>
  <c r="Q64" i="13"/>
  <c r="P71" i="13"/>
  <c r="Q71" i="13" s="1"/>
  <c r="M77" i="13"/>
  <c r="N77" i="13" s="1"/>
  <c r="O77" i="13"/>
  <c r="M93" i="13"/>
  <c r="N93" i="13" s="1"/>
  <c r="O93" i="13"/>
  <c r="M109" i="13"/>
  <c r="N109" i="13" s="1"/>
  <c r="O109" i="13"/>
  <c r="M125" i="13"/>
  <c r="N125" i="13" s="1"/>
  <c r="O125" i="13"/>
  <c r="N134" i="13"/>
  <c r="M141" i="13"/>
  <c r="N141" i="13" s="1"/>
  <c r="O141" i="13"/>
  <c r="N150" i="13"/>
  <c r="M157" i="13"/>
  <c r="N157" i="13" s="1"/>
  <c r="O157" i="13"/>
  <c r="M173" i="13"/>
  <c r="N173" i="13" s="1"/>
  <c r="O173" i="13"/>
  <c r="M189" i="13"/>
  <c r="N189" i="13" s="1"/>
  <c r="O189" i="13"/>
  <c r="M205" i="13"/>
  <c r="N205" i="13" s="1"/>
  <c r="O205" i="13"/>
  <c r="M221" i="13"/>
  <c r="N221" i="13" s="1"/>
  <c r="O221" i="13"/>
  <c r="M237" i="13"/>
  <c r="N237" i="13" s="1"/>
  <c r="O237" i="13"/>
  <c r="M253" i="13"/>
  <c r="N253" i="13" s="1"/>
  <c r="O253" i="13"/>
  <c r="M269" i="13"/>
  <c r="N269" i="13" s="1"/>
  <c r="O269" i="13"/>
  <c r="M285" i="13"/>
  <c r="N285" i="13" s="1"/>
  <c r="O285" i="13"/>
  <c r="M301" i="13"/>
  <c r="N301" i="13" s="1"/>
  <c r="O301" i="13"/>
  <c r="M317" i="13"/>
  <c r="N317" i="13" s="1"/>
  <c r="O317" i="13"/>
  <c r="M333" i="13"/>
  <c r="N333" i="13" s="1"/>
  <c r="O333" i="13"/>
  <c r="M349" i="13"/>
  <c r="N349" i="13" s="1"/>
  <c r="O349" i="13"/>
  <c r="M365" i="13"/>
  <c r="N365" i="13" s="1"/>
  <c r="O365" i="13"/>
  <c r="M381" i="13"/>
  <c r="N381" i="13" s="1"/>
  <c r="O381" i="13"/>
  <c r="M397" i="13"/>
  <c r="N397" i="13" s="1"/>
  <c r="O397" i="13"/>
  <c r="M413" i="13"/>
  <c r="N413" i="13" s="1"/>
  <c r="O413" i="13"/>
  <c r="Q1179" i="13"/>
  <c r="P1179" i="13"/>
  <c r="N97" i="13"/>
  <c r="N233" i="13"/>
  <c r="N281" i="13"/>
  <c r="N313" i="13"/>
  <c r="Q435" i="13"/>
  <c r="P435" i="13"/>
  <c r="Q440" i="13"/>
  <c r="M444" i="13"/>
  <c r="N444" i="13" s="1"/>
  <c r="Q446" i="13"/>
  <c r="Q456" i="13"/>
  <c r="M460" i="13"/>
  <c r="N460" i="13" s="1"/>
  <c r="Q462" i="13"/>
  <c r="Q467" i="13"/>
  <c r="P467" i="13"/>
  <c r="Q497" i="13"/>
  <c r="P499" i="13"/>
  <c r="Q499" i="13" s="1"/>
  <c r="Q513" i="13"/>
  <c r="Q545" i="13"/>
  <c r="N557" i="13"/>
  <c r="Q561" i="13"/>
  <c r="M572" i="13"/>
  <c r="N572" i="13" s="1"/>
  <c r="M880" i="13"/>
  <c r="N880" i="13" s="1"/>
  <c r="M884" i="13"/>
  <c r="N884" i="13" s="1"/>
  <c r="L888" i="13"/>
  <c r="Q902" i="13"/>
  <c r="Q908" i="13"/>
  <c r="M912" i="13"/>
  <c r="N912" i="13" s="1"/>
  <c r="M916" i="13"/>
  <c r="N916" i="13" s="1"/>
  <c r="L920" i="13"/>
  <c r="N928" i="13"/>
  <c r="M928" i="13"/>
  <c r="N932" i="13"/>
  <c r="M932" i="13"/>
  <c r="O936" i="13"/>
  <c r="L936" i="13"/>
  <c r="N944" i="13"/>
  <c r="M944" i="13"/>
  <c r="N948" i="13"/>
  <c r="M948" i="13"/>
  <c r="O952" i="13"/>
  <c r="L952" i="13"/>
  <c r="Q972" i="13"/>
  <c r="Q1036" i="13"/>
  <c r="M1081" i="13"/>
  <c r="N1081" i="13" s="1"/>
  <c r="M1104" i="13"/>
  <c r="N1104" i="13" s="1"/>
  <c r="P1114" i="13"/>
  <c r="Q1114" i="13" s="1"/>
  <c r="L1119" i="13"/>
  <c r="O1119" i="13"/>
  <c r="M1136" i="13"/>
  <c r="N1136" i="13" s="1"/>
  <c r="M1145" i="13"/>
  <c r="N1145" i="13" s="1"/>
  <c r="P1146" i="13"/>
  <c r="Q1146" i="13" s="1"/>
  <c r="L1151" i="13"/>
  <c r="O1151" i="13"/>
  <c r="P1153" i="13"/>
  <c r="Q1153" i="13"/>
  <c r="L1194" i="13"/>
  <c r="O1194" i="13"/>
  <c r="M1205" i="13"/>
  <c r="N1205" i="13" s="1"/>
  <c r="M1211" i="13"/>
  <c r="N1211" i="13" s="1"/>
  <c r="M1216" i="13"/>
  <c r="N1216" i="13" s="1"/>
  <c r="L1226" i="13"/>
  <c r="O1226" i="13"/>
  <c r="P1235" i="13"/>
  <c r="Q1235" i="13" s="1"/>
  <c r="M1237" i="13"/>
  <c r="N1237" i="13" s="1"/>
  <c r="M1243" i="13"/>
  <c r="N1243" i="13" s="1"/>
  <c r="L1265" i="13"/>
  <c r="O1265" i="13"/>
  <c r="P1290" i="13"/>
  <c r="Q1290" i="13" s="1"/>
  <c r="M1306" i="13"/>
  <c r="N1306" i="13"/>
  <c r="O1306" i="13"/>
  <c r="M1310" i="13"/>
  <c r="O1310" i="13"/>
  <c r="N1310" i="13"/>
  <c r="L1319" i="13"/>
  <c r="M1334" i="13"/>
  <c r="O1334" i="13"/>
  <c r="N1334" i="13"/>
  <c r="O1484" i="13"/>
  <c r="L1484" i="13"/>
  <c r="P1487" i="13"/>
  <c r="Q1487" i="13" s="1"/>
  <c r="O1508" i="13"/>
  <c r="L1508" i="13"/>
  <c r="Q1721" i="13"/>
  <c r="P1721" i="13"/>
  <c r="O9" i="13"/>
  <c r="L10" i="13"/>
  <c r="M11" i="13"/>
  <c r="N11" i="13" s="1"/>
  <c r="O13" i="13"/>
  <c r="L14" i="13"/>
  <c r="O14" i="13" s="1"/>
  <c r="M15" i="13"/>
  <c r="N15" i="13" s="1"/>
  <c r="O17" i="13"/>
  <c r="L18" i="13"/>
  <c r="O18" i="13" s="1"/>
  <c r="M19" i="13"/>
  <c r="N19" i="13" s="1"/>
  <c r="O21" i="13"/>
  <c r="L22" i="13"/>
  <c r="M23" i="13"/>
  <c r="N23" i="13" s="1"/>
  <c r="O25" i="13"/>
  <c r="L26" i="13"/>
  <c r="M27" i="13"/>
  <c r="N27" i="13" s="1"/>
  <c r="O29" i="13"/>
  <c r="L30" i="13"/>
  <c r="O30" i="13" s="1"/>
  <c r="M31" i="13"/>
  <c r="N31" i="13" s="1"/>
  <c r="O33" i="13"/>
  <c r="L34" i="13"/>
  <c r="O34" i="13" s="1"/>
  <c r="M35" i="13"/>
  <c r="O37" i="13"/>
  <c r="L38" i="13"/>
  <c r="M39" i="13"/>
  <c r="N39" i="13" s="1"/>
  <c r="O41" i="13"/>
  <c r="L42" i="13"/>
  <c r="M43" i="13"/>
  <c r="N43" i="13" s="1"/>
  <c r="O45" i="13"/>
  <c r="L46" i="13"/>
  <c r="M47" i="13"/>
  <c r="N47" i="13" s="1"/>
  <c r="O49" i="13"/>
  <c r="L50" i="13"/>
  <c r="O50" i="13" s="1"/>
  <c r="M51" i="13"/>
  <c r="N51" i="13" s="1"/>
  <c r="O53" i="13"/>
  <c r="L54" i="13"/>
  <c r="M55" i="13"/>
  <c r="N55" i="13" s="1"/>
  <c r="O57" i="13"/>
  <c r="L58" i="13"/>
  <c r="M59" i="13"/>
  <c r="N59" i="13" s="1"/>
  <c r="O61" i="13"/>
  <c r="L62" i="13"/>
  <c r="M63" i="13"/>
  <c r="N63" i="13" s="1"/>
  <c r="O65" i="13"/>
  <c r="L66" i="13"/>
  <c r="O66" i="13" s="1"/>
  <c r="M67" i="13"/>
  <c r="O69" i="13"/>
  <c r="L70" i="13"/>
  <c r="O70" i="13" s="1"/>
  <c r="M71" i="13"/>
  <c r="N71" i="13" s="1"/>
  <c r="O73" i="13"/>
  <c r="L74" i="13"/>
  <c r="M75" i="13"/>
  <c r="N75" i="13" s="1"/>
  <c r="M78" i="13"/>
  <c r="Q79" i="13"/>
  <c r="P82" i="13"/>
  <c r="Q82" i="13" s="1"/>
  <c r="L84" i="13"/>
  <c r="M86" i="13"/>
  <c r="N86" i="13" s="1"/>
  <c r="Q87" i="13"/>
  <c r="Q88" i="13"/>
  <c r="P90" i="13"/>
  <c r="Q90" i="13" s="1"/>
  <c r="L92" i="13"/>
  <c r="O92" i="13" s="1"/>
  <c r="M94" i="13"/>
  <c r="Q95" i="13"/>
  <c r="M97" i="13"/>
  <c r="P98" i="13"/>
  <c r="Q98" i="13" s="1"/>
  <c r="L100" i="13"/>
  <c r="O100" i="13" s="1"/>
  <c r="M102" i="13"/>
  <c r="N102" i="13" s="1"/>
  <c r="Q103" i="13"/>
  <c r="P106" i="13"/>
  <c r="Q106" i="13" s="1"/>
  <c r="L108" i="13"/>
  <c r="M110" i="13"/>
  <c r="Q111" i="13"/>
  <c r="Q112" i="13"/>
  <c r="M113" i="13"/>
  <c r="N113" i="13" s="1"/>
  <c r="P114" i="13"/>
  <c r="Q114" i="13" s="1"/>
  <c r="L116" i="13"/>
  <c r="M118" i="13"/>
  <c r="N118" i="13" s="1"/>
  <c r="Q119" i="13"/>
  <c r="P122" i="13"/>
  <c r="Q122" i="13" s="1"/>
  <c r="L124" i="13"/>
  <c r="M126" i="13"/>
  <c r="N126" i="13" s="1"/>
  <c r="Q127" i="13"/>
  <c r="M129" i="13"/>
  <c r="N129" i="13" s="1"/>
  <c r="P130" i="13"/>
  <c r="Q130" i="13" s="1"/>
  <c r="L132" i="13"/>
  <c r="M134" i="13"/>
  <c r="Q135" i="13"/>
  <c r="M137" i="13"/>
  <c r="N137" i="13" s="1"/>
  <c r="P138" i="13"/>
  <c r="Q138" i="13" s="1"/>
  <c r="L140" i="13"/>
  <c r="M142" i="13"/>
  <c r="Q143" i="13"/>
  <c r="M145" i="13"/>
  <c r="N145" i="13" s="1"/>
  <c r="P146" i="13"/>
  <c r="L148" i="13"/>
  <c r="M150" i="13"/>
  <c r="Q151" i="13"/>
  <c r="P154" i="13"/>
  <c r="Q154" i="13" s="1"/>
  <c r="L156" i="13"/>
  <c r="M158" i="13"/>
  <c r="N158" i="13" s="1"/>
  <c r="Q159" i="13"/>
  <c r="P162" i="13"/>
  <c r="Q162" i="13" s="1"/>
  <c r="L164" i="13"/>
  <c r="M166" i="13"/>
  <c r="N166" i="13" s="1"/>
  <c r="Q167" i="13"/>
  <c r="M169" i="13"/>
  <c r="N169" i="13" s="1"/>
  <c r="P170" i="13"/>
  <c r="Q170" i="13" s="1"/>
  <c r="L172" i="13"/>
  <c r="M174" i="13"/>
  <c r="Q175" i="13"/>
  <c r="P178" i="13"/>
  <c r="Q178" i="13" s="1"/>
  <c r="L180" i="13"/>
  <c r="M182" i="13"/>
  <c r="N182" i="13" s="1"/>
  <c r="Q183" i="13"/>
  <c r="P186" i="13"/>
  <c r="Q186" i="13" s="1"/>
  <c r="L188" i="13"/>
  <c r="M190" i="13"/>
  <c r="N190" i="13" s="1"/>
  <c r="Q191" i="13"/>
  <c r="P194" i="13"/>
  <c r="Q194" i="13" s="1"/>
  <c r="L196" i="13"/>
  <c r="M198" i="13"/>
  <c r="N198" i="13" s="1"/>
  <c r="Q199" i="13"/>
  <c r="Q200" i="13"/>
  <c r="M201" i="13"/>
  <c r="N201" i="13" s="1"/>
  <c r="P202" i="13"/>
  <c r="Q202" i="13" s="1"/>
  <c r="L204" i="13"/>
  <c r="M206" i="13"/>
  <c r="N206" i="13" s="1"/>
  <c r="Q207" i="13"/>
  <c r="P210" i="13"/>
  <c r="L212" i="13"/>
  <c r="M214" i="13"/>
  <c r="N214" i="13" s="1"/>
  <c r="Q215" i="13"/>
  <c r="M217" i="13"/>
  <c r="N217" i="13" s="1"/>
  <c r="P218" i="13"/>
  <c r="L220" i="13"/>
  <c r="O220" i="13" s="1"/>
  <c r="M222" i="13"/>
  <c r="Q223" i="13"/>
  <c r="P226" i="13"/>
  <c r="Q226" i="13" s="1"/>
  <c r="L228" i="13"/>
  <c r="M230" i="13"/>
  <c r="N230" i="13" s="1"/>
  <c r="Q231" i="13"/>
  <c r="M233" i="13"/>
  <c r="P234" i="13"/>
  <c r="Q234" i="13" s="1"/>
  <c r="L236" i="13"/>
  <c r="M238" i="13"/>
  <c r="N238" i="13" s="1"/>
  <c r="Q239" i="13"/>
  <c r="Q240" i="13"/>
  <c r="P242" i="13"/>
  <c r="Q242" i="13" s="1"/>
  <c r="L244" i="13"/>
  <c r="M246" i="13"/>
  <c r="N246" i="13" s="1"/>
  <c r="Q247" i="13"/>
  <c r="M249" i="13"/>
  <c r="N249" i="13" s="1"/>
  <c r="P250" i="13"/>
  <c r="L252" i="13"/>
  <c r="M254" i="13"/>
  <c r="Q255" i="13"/>
  <c r="M257" i="13"/>
  <c r="N257" i="13" s="1"/>
  <c r="P258" i="13"/>
  <c r="Q258" i="13" s="1"/>
  <c r="L260" i="13"/>
  <c r="O260" i="13" s="1"/>
  <c r="M262" i="13"/>
  <c r="N262" i="13" s="1"/>
  <c r="Q263" i="13"/>
  <c r="P266" i="13"/>
  <c r="L268" i="13"/>
  <c r="M270" i="13"/>
  <c r="N270" i="13" s="1"/>
  <c r="Q271" i="13"/>
  <c r="M273" i="13"/>
  <c r="N273" i="13" s="1"/>
  <c r="P274" i="13"/>
  <c r="Q274" i="13" s="1"/>
  <c r="L276" i="13"/>
  <c r="M278" i="13"/>
  <c r="N278" i="13" s="1"/>
  <c r="Q279" i="13"/>
  <c r="Q280" i="13"/>
  <c r="M281" i="13"/>
  <c r="P282" i="13"/>
  <c r="Q282" i="13" s="1"/>
  <c r="L284" i="13"/>
  <c r="M286" i="13"/>
  <c r="N286" i="13" s="1"/>
  <c r="Q287" i="13"/>
  <c r="M289" i="13"/>
  <c r="N289" i="13" s="1"/>
  <c r="P290" i="13"/>
  <c r="Q290" i="13" s="1"/>
  <c r="L292" i="13"/>
  <c r="O292" i="13" s="1"/>
  <c r="M294" i="13"/>
  <c r="N294" i="13" s="1"/>
  <c r="Q295" i="13"/>
  <c r="Q296" i="13"/>
  <c r="M297" i="13"/>
  <c r="N297" i="13" s="1"/>
  <c r="P298" i="13"/>
  <c r="L300" i="13"/>
  <c r="M302" i="13"/>
  <c r="N302" i="13" s="1"/>
  <c r="Q303" i="13"/>
  <c r="M305" i="13"/>
  <c r="N305" i="13" s="1"/>
  <c r="P306" i="13"/>
  <c r="Q306" i="13" s="1"/>
  <c r="L308" i="13"/>
  <c r="M310" i="13"/>
  <c r="N310" i="13" s="1"/>
  <c r="Q311" i="13"/>
  <c r="Q312" i="13"/>
  <c r="M313" i="13"/>
  <c r="P314" i="13"/>
  <c r="Q314" i="13" s="1"/>
  <c r="L316" i="13"/>
  <c r="M318" i="13"/>
  <c r="N318" i="13" s="1"/>
  <c r="Q319" i="13"/>
  <c r="P322" i="13"/>
  <c r="Q322" i="13" s="1"/>
  <c r="L324" i="13"/>
  <c r="M326" i="13"/>
  <c r="N326" i="13" s="1"/>
  <c r="Q327" i="13"/>
  <c r="P330" i="13"/>
  <c r="Q330" i="13" s="1"/>
  <c r="L332" i="13"/>
  <c r="O332" i="13" s="1"/>
  <c r="M334" i="13"/>
  <c r="Q335" i="13"/>
  <c r="Q336" i="13"/>
  <c r="P338" i="13"/>
  <c r="L340" i="13"/>
  <c r="O340" i="13" s="1"/>
  <c r="M342" i="13"/>
  <c r="N342" i="13" s="1"/>
  <c r="Q343" i="13"/>
  <c r="P346" i="13"/>
  <c r="Q346" i="13" s="1"/>
  <c r="L348" i="13"/>
  <c r="M350" i="13"/>
  <c r="N350" i="13" s="1"/>
  <c r="Q351" i="13"/>
  <c r="M353" i="13"/>
  <c r="N353" i="13" s="1"/>
  <c r="P354" i="13"/>
  <c r="Q354" i="13" s="1"/>
  <c r="L356" i="13"/>
  <c r="M358" i="13"/>
  <c r="N358" i="13" s="1"/>
  <c r="Q359" i="13"/>
  <c r="Q360" i="13"/>
  <c r="M361" i="13"/>
  <c r="N361" i="13" s="1"/>
  <c r="P362" i="13"/>
  <c r="Q362" i="13" s="1"/>
  <c r="L364" i="13"/>
  <c r="M366" i="13"/>
  <c r="N366" i="13" s="1"/>
  <c r="Q367" i="13"/>
  <c r="M369" i="13"/>
  <c r="N369" i="13" s="1"/>
  <c r="P370" i="13"/>
  <c r="Q370" i="13" s="1"/>
  <c r="L372" i="13"/>
  <c r="O372" i="13" s="1"/>
  <c r="M374" i="13"/>
  <c r="N374" i="13" s="1"/>
  <c r="Q375" i="13"/>
  <c r="Q376" i="13"/>
  <c r="P378" i="13"/>
  <c r="Q378" i="13" s="1"/>
  <c r="L380" i="13"/>
  <c r="M382" i="13"/>
  <c r="Q383" i="13"/>
  <c r="P386" i="13"/>
  <c r="Q386" i="13" s="1"/>
  <c r="L388" i="13"/>
  <c r="M390" i="13"/>
  <c r="N390" i="13" s="1"/>
  <c r="Q391" i="13"/>
  <c r="P394" i="13"/>
  <c r="Q394" i="13" s="1"/>
  <c r="L396" i="13"/>
  <c r="M398" i="13"/>
  <c r="Q399" i="13"/>
  <c r="M401" i="13"/>
  <c r="N401" i="13" s="1"/>
  <c r="P402" i="13"/>
  <c r="L404" i="13"/>
  <c r="M406" i="13"/>
  <c r="N406" i="13" s="1"/>
  <c r="Q407" i="13"/>
  <c r="P410" i="13"/>
  <c r="Q410" i="13" s="1"/>
  <c r="L412" i="13"/>
  <c r="M414" i="13"/>
  <c r="N414" i="13" s="1"/>
  <c r="Q415" i="13"/>
  <c r="P418" i="13"/>
  <c r="Q418" i="13" s="1"/>
  <c r="L420" i="13"/>
  <c r="P423" i="13"/>
  <c r="Q423" i="13" s="1"/>
  <c r="N427" i="13"/>
  <c r="M429" i="13"/>
  <c r="N429" i="13" s="1"/>
  <c r="L432" i="13"/>
  <c r="Q434" i="13"/>
  <c r="Q439" i="13"/>
  <c r="P439" i="13"/>
  <c r="P440" i="13"/>
  <c r="N443" i="13"/>
  <c r="O444" i="13"/>
  <c r="L448" i="13"/>
  <c r="Q450" i="13"/>
  <c r="Q455" i="13"/>
  <c r="P455" i="13"/>
  <c r="P456" i="13"/>
  <c r="N459" i="13"/>
  <c r="O460" i="13"/>
  <c r="L464" i="13"/>
  <c r="O464" i="13" s="1"/>
  <c r="Q466" i="13"/>
  <c r="Q471" i="13"/>
  <c r="P471" i="13"/>
  <c r="N475" i="13"/>
  <c r="M477" i="13"/>
  <c r="N477" i="13" s="1"/>
  <c r="L480" i="13"/>
  <c r="Q482" i="13"/>
  <c r="P487" i="13"/>
  <c r="Q487" i="13" s="1"/>
  <c r="N491" i="13"/>
  <c r="M493" i="13"/>
  <c r="N493" i="13" s="1"/>
  <c r="L496" i="13"/>
  <c r="N497" i="13"/>
  <c r="Q498" i="13"/>
  <c r="Q503" i="13"/>
  <c r="P503" i="13"/>
  <c r="N507" i="13"/>
  <c r="M509" i="13"/>
  <c r="N509" i="13" s="1"/>
  <c r="L512" i="13"/>
  <c r="O512" i="13" s="1"/>
  <c r="Q514" i="13"/>
  <c r="P519" i="13"/>
  <c r="Q519" i="13" s="1"/>
  <c r="N523" i="13"/>
  <c r="M525" i="13"/>
  <c r="N525" i="13" s="1"/>
  <c r="L528" i="13"/>
  <c r="O528" i="13" s="1"/>
  <c r="Q530" i="13"/>
  <c r="Q535" i="13"/>
  <c r="P535" i="13"/>
  <c r="N539" i="13"/>
  <c r="M541" i="13"/>
  <c r="N541" i="13" s="1"/>
  <c r="L544" i="13"/>
  <c r="Q546" i="13"/>
  <c r="P551" i="13"/>
  <c r="Q551" i="13" s="1"/>
  <c r="N555" i="13"/>
  <c r="M557" i="13"/>
  <c r="L560" i="13"/>
  <c r="N561" i="13"/>
  <c r="Q562" i="13"/>
  <c r="Q567" i="13"/>
  <c r="P567" i="13"/>
  <c r="P568" i="13"/>
  <c r="Q568" i="13" s="1"/>
  <c r="N571" i="13"/>
  <c r="O572" i="13"/>
  <c r="L576" i="13"/>
  <c r="N577" i="13"/>
  <c r="Q578" i="13"/>
  <c r="Q583" i="13"/>
  <c r="P583" i="13"/>
  <c r="N587" i="13"/>
  <c r="L592" i="13"/>
  <c r="Q594" i="13"/>
  <c r="Q599" i="13"/>
  <c r="P599" i="13"/>
  <c r="N603" i="13"/>
  <c r="L608" i="13"/>
  <c r="Q610" i="13"/>
  <c r="Q615" i="13"/>
  <c r="P615" i="13"/>
  <c r="N619" i="13"/>
  <c r="L624" i="13"/>
  <c r="O624" i="13" s="1"/>
  <c r="Q626" i="13"/>
  <c r="Q631" i="13"/>
  <c r="P631" i="13"/>
  <c r="N635" i="13"/>
  <c r="L640" i="13"/>
  <c r="N641" i="13"/>
  <c r="Q642" i="13"/>
  <c r="Q647" i="13"/>
  <c r="P647" i="13"/>
  <c r="N651" i="13"/>
  <c r="L656" i="13"/>
  <c r="Q658" i="13"/>
  <c r="Q663" i="13"/>
  <c r="P663" i="13"/>
  <c r="N667" i="13"/>
  <c r="L672" i="13"/>
  <c r="Q674" i="13"/>
  <c r="Q679" i="13"/>
  <c r="P679" i="13"/>
  <c r="N683" i="13"/>
  <c r="L688" i="13"/>
  <c r="O688" i="13" s="1"/>
  <c r="Q690" i="13"/>
  <c r="Q695" i="13"/>
  <c r="P695" i="13"/>
  <c r="N699" i="13"/>
  <c r="L704" i="13"/>
  <c r="N705" i="13"/>
  <c r="Q706" i="13"/>
  <c r="Q711" i="13"/>
  <c r="P711" i="13"/>
  <c r="N715" i="13"/>
  <c r="L720" i="13"/>
  <c r="Q722" i="13"/>
  <c r="Q728" i="13"/>
  <c r="P728" i="13"/>
  <c r="Q733" i="13"/>
  <c r="P733" i="13"/>
  <c r="P735" i="13"/>
  <c r="Q735" i="13" s="1"/>
  <c r="L739" i="13"/>
  <c r="O739" i="13"/>
  <c r="P747" i="13"/>
  <c r="Q747" i="13" s="1"/>
  <c r="L751" i="13"/>
  <c r="O751" i="13"/>
  <c r="Q754" i="13"/>
  <c r="Q763" i="13"/>
  <c r="P763" i="13"/>
  <c r="L767" i="13"/>
  <c r="Q770" i="13"/>
  <c r="P779" i="13"/>
  <c r="Q779" i="13" s="1"/>
  <c r="L783" i="13"/>
  <c r="O783" i="13"/>
  <c r="Q786" i="13"/>
  <c r="Q795" i="13"/>
  <c r="P795" i="13"/>
  <c r="L799" i="13"/>
  <c r="O799" i="13" s="1"/>
  <c r="Q802" i="13"/>
  <c r="P811" i="13"/>
  <c r="Q811" i="13" s="1"/>
  <c r="L815" i="13"/>
  <c r="O815" i="13"/>
  <c r="Q818" i="13"/>
  <c r="Q827" i="13"/>
  <c r="P827" i="13"/>
  <c r="L831" i="13"/>
  <c r="Q834" i="13"/>
  <c r="P843" i="13"/>
  <c r="Q843" i="13" s="1"/>
  <c r="L847" i="13"/>
  <c r="O847" i="13"/>
  <c r="Q850" i="13"/>
  <c r="Q859" i="13"/>
  <c r="P859" i="13"/>
  <c r="L863" i="13"/>
  <c r="O863" i="13" s="1"/>
  <c r="Q866" i="13"/>
  <c r="P875" i="13"/>
  <c r="Q875" i="13" s="1"/>
  <c r="L879" i="13"/>
  <c r="O879" i="13"/>
  <c r="O880" i="13"/>
  <c r="Q882" i="13"/>
  <c r="P891" i="13"/>
  <c r="Q891" i="13" s="1"/>
  <c r="L895" i="13"/>
  <c r="O895" i="13"/>
  <c r="Q898" i="13"/>
  <c r="Q907" i="13"/>
  <c r="P907" i="13"/>
  <c r="P908" i="13"/>
  <c r="L911" i="13"/>
  <c r="O911" i="13"/>
  <c r="O912" i="13"/>
  <c r="Q914" i="13"/>
  <c r="P923" i="13"/>
  <c r="Q923" i="13" s="1"/>
  <c r="P924" i="13"/>
  <c r="Q924" i="13" s="1"/>
  <c r="L927" i="13"/>
  <c r="O927" i="13" s="1"/>
  <c r="O928" i="13"/>
  <c r="Q930" i="13"/>
  <c r="Q939" i="13"/>
  <c r="P939" i="13"/>
  <c r="L943" i="13"/>
  <c r="O944" i="13"/>
  <c r="Q946" i="13"/>
  <c r="Q955" i="13"/>
  <c r="P955" i="13"/>
  <c r="Q963" i="13"/>
  <c r="P963" i="13"/>
  <c r="Q971" i="13"/>
  <c r="P971" i="13"/>
  <c r="P972" i="13"/>
  <c r="P979" i="13"/>
  <c r="Q979" i="13" s="1"/>
  <c r="P987" i="13"/>
  <c r="Q987" i="13" s="1"/>
  <c r="P988" i="13"/>
  <c r="Q988" i="13" s="1"/>
  <c r="Q995" i="13"/>
  <c r="P995" i="13"/>
  <c r="P996" i="13"/>
  <c r="Q996" i="13" s="1"/>
  <c r="P1003" i="13"/>
  <c r="Q1003" i="13" s="1"/>
  <c r="P1004" i="13"/>
  <c r="Q1004" i="13" s="1"/>
  <c r="Q1011" i="13"/>
  <c r="P1011" i="13"/>
  <c r="Q1019" i="13"/>
  <c r="P1019" i="13"/>
  <c r="Q1027" i="13"/>
  <c r="P1027" i="13"/>
  <c r="Q1035" i="13"/>
  <c r="P1035" i="13"/>
  <c r="P1036" i="13"/>
  <c r="P1043" i="13"/>
  <c r="Q1043" i="13" s="1"/>
  <c r="P1051" i="13"/>
  <c r="Q1051" i="13" s="1"/>
  <c r="P1059" i="13"/>
  <c r="Q1059" i="13" s="1"/>
  <c r="P1067" i="13"/>
  <c r="Q1067" i="13" s="1"/>
  <c r="P1075" i="13"/>
  <c r="Q1075" i="13" s="1"/>
  <c r="L1079" i="13"/>
  <c r="O1079" i="13"/>
  <c r="O1081" i="13"/>
  <c r="N1096" i="13"/>
  <c r="M1096" i="13"/>
  <c r="N1105" i="13"/>
  <c r="M1105" i="13"/>
  <c r="Q1106" i="13"/>
  <c r="P1106" i="13"/>
  <c r="L1111" i="13"/>
  <c r="O1111" i="13" s="1"/>
  <c r="O1113" i="13"/>
  <c r="M1128" i="13"/>
  <c r="N1128" i="13" s="1"/>
  <c r="M1137" i="13"/>
  <c r="N1137" i="13" s="1"/>
  <c r="P1138" i="13"/>
  <c r="Q1138" i="13" s="1"/>
  <c r="L1143" i="13"/>
  <c r="O1143" i="13"/>
  <c r="O1145" i="13"/>
  <c r="N1160" i="13"/>
  <c r="M1160" i="13"/>
  <c r="N1169" i="13"/>
  <c r="M1169" i="13"/>
  <c r="Q1170" i="13"/>
  <c r="P1170" i="13"/>
  <c r="L1175" i="13"/>
  <c r="N1181" i="13"/>
  <c r="M1181" i="13"/>
  <c r="N1187" i="13"/>
  <c r="M1187" i="13"/>
  <c r="N1192" i="13"/>
  <c r="M1192" i="13"/>
  <c r="L1202" i="13"/>
  <c r="O1211" i="13"/>
  <c r="M1213" i="13"/>
  <c r="N1213" i="13" s="1"/>
  <c r="M1219" i="13"/>
  <c r="N1219" i="13" s="1"/>
  <c r="M1224" i="13"/>
  <c r="N1224" i="13" s="1"/>
  <c r="L1234" i="13"/>
  <c r="O1234" i="13"/>
  <c r="O1243" i="13"/>
  <c r="N1245" i="13"/>
  <c r="M1245" i="13"/>
  <c r="O1251" i="13"/>
  <c r="M1266" i="13"/>
  <c r="N1266" i="13" s="1"/>
  <c r="O1266" i="13"/>
  <c r="M1278" i="13"/>
  <c r="N1278" i="13"/>
  <c r="O1283" i="13"/>
  <c r="O1291" i="13"/>
  <c r="M1291" i="13"/>
  <c r="N1291" i="13" s="1"/>
  <c r="O1331" i="13"/>
  <c r="M1331" i="13"/>
  <c r="N1331" i="13" s="1"/>
  <c r="L1349" i="13"/>
  <c r="O1349" i="13" s="1"/>
  <c r="M1364" i="13"/>
  <c r="N1364" i="13" s="1"/>
  <c r="N1380" i="13"/>
  <c r="M1380" i="13"/>
  <c r="P1417" i="13"/>
  <c r="Q1417" i="13"/>
  <c r="P1431" i="13"/>
  <c r="Q1431" i="13" s="1"/>
  <c r="P1448" i="13"/>
  <c r="Q1448" i="13" s="1"/>
  <c r="P1691" i="13"/>
  <c r="Q1691" i="13" s="1"/>
  <c r="L1693" i="13"/>
  <c r="O1693" i="13" s="1"/>
  <c r="N1717" i="13"/>
  <c r="M1717" i="13"/>
  <c r="P1758" i="13"/>
  <c r="Q1758" i="13"/>
  <c r="M79" i="13"/>
  <c r="N79" i="13" s="1"/>
  <c r="P80" i="13"/>
  <c r="Q80" i="13" s="1"/>
  <c r="O83" i="13"/>
  <c r="M87" i="13"/>
  <c r="N87" i="13" s="1"/>
  <c r="P88" i="13"/>
  <c r="O91" i="13"/>
  <c r="M95" i="13"/>
  <c r="P96" i="13"/>
  <c r="Q96" i="13" s="1"/>
  <c r="O99" i="13"/>
  <c r="M103" i="13"/>
  <c r="P104" i="13"/>
  <c r="Q104" i="13" s="1"/>
  <c r="O107" i="13"/>
  <c r="M111" i="13"/>
  <c r="N111" i="13" s="1"/>
  <c r="P112" i="13"/>
  <c r="O115" i="13"/>
  <c r="M119" i="13"/>
  <c r="N119" i="13" s="1"/>
  <c r="P120" i="13"/>
  <c r="Q120" i="13" s="1"/>
  <c r="O123" i="13"/>
  <c r="M127" i="13"/>
  <c r="N127" i="13" s="1"/>
  <c r="P128" i="13"/>
  <c r="Q128" i="13" s="1"/>
  <c r="O131" i="13"/>
  <c r="M135" i="13"/>
  <c r="N135" i="13" s="1"/>
  <c r="P136" i="13"/>
  <c r="Q136" i="13" s="1"/>
  <c r="O139" i="13"/>
  <c r="M143" i="13"/>
  <c r="N143" i="13" s="1"/>
  <c r="P144" i="13"/>
  <c r="Q144" i="13" s="1"/>
  <c r="O147" i="13"/>
  <c r="M151" i="13"/>
  <c r="N151" i="13" s="1"/>
  <c r="P152" i="13"/>
  <c r="Q152" i="13" s="1"/>
  <c r="O155" i="13"/>
  <c r="M159" i="13"/>
  <c r="P160" i="13"/>
  <c r="Q160" i="13" s="1"/>
  <c r="O163" i="13"/>
  <c r="M167" i="13"/>
  <c r="N167" i="13" s="1"/>
  <c r="P168" i="13"/>
  <c r="Q168" i="13" s="1"/>
  <c r="O171" i="13"/>
  <c r="M175" i="13"/>
  <c r="N175" i="13" s="1"/>
  <c r="P176" i="13"/>
  <c r="Q176" i="13" s="1"/>
  <c r="O179" i="13"/>
  <c r="M183" i="13"/>
  <c r="N183" i="13" s="1"/>
  <c r="P184" i="13"/>
  <c r="Q184" i="13" s="1"/>
  <c r="O187" i="13"/>
  <c r="M191" i="13"/>
  <c r="N191" i="13" s="1"/>
  <c r="P192" i="13"/>
  <c r="Q192" i="13" s="1"/>
  <c r="O195" i="13"/>
  <c r="M199" i="13"/>
  <c r="N199" i="13" s="1"/>
  <c r="P200" i="13"/>
  <c r="O203" i="13"/>
  <c r="M207" i="13"/>
  <c r="N207" i="13" s="1"/>
  <c r="P208" i="13"/>
  <c r="Q208" i="13" s="1"/>
  <c r="O211" i="13"/>
  <c r="M215" i="13"/>
  <c r="N215" i="13" s="1"/>
  <c r="P216" i="13"/>
  <c r="Q216" i="13" s="1"/>
  <c r="O219" i="13"/>
  <c r="M223" i="13"/>
  <c r="P224" i="13"/>
  <c r="Q224" i="13" s="1"/>
  <c r="O227" i="13"/>
  <c r="M231" i="13"/>
  <c r="N231" i="13" s="1"/>
  <c r="P232" i="13"/>
  <c r="Q232" i="13" s="1"/>
  <c r="O235" i="13"/>
  <c r="M239" i="13"/>
  <c r="N239" i="13" s="1"/>
  <c r="P240" i="13"/>
  <c r="O243" i="13"/>
  <c r="M247" i="13"/>
  <c r="N247" i="13" s="1"/>
  <c r="P248" i="13"/>
  <c r="Q248" i="13" s="1"/>
  <c r="O251" i="13"/>
  <c r="M255" i="13"/>
  <c r="N255" i="13" s="1"/>
  <c r="P256" i="13"/>
  <c r="Q256" i="13" s="1"/>
  <c r="O259" i="13"/>
  <c r="M263" i="13"/>
  <c r="N263" i="13" s="1"/>
  <c r="P264" i="13"/>
  <c r="Q264" i="13" s="1"/>
  <c r="O267" i="13"/>
  <c r="M271" i="13"/>
  <c r="N271" i="13" s="1"/>
  <c r="P272" i="13"/>
  <c r="Q272" i="13" s="1"/>
  <c r="O275" i="13"/>
  <c r="M279" i="13"/>
  <c r="N279" i="13" s="1"/>
  <c r="P280" i="13"/>
  <c r="O283" i="13"/>
  <c r="M287" i="13"/>
  <c r="P288" i="13"/>
  <c r="Q288" i="13" s="1"/>
  <c r="O291" i="13"/>
  <c r="M295" i="13"/>
  <c r="P296" i="13"/>
  <c r="O299" i="13"/>
  <c r="M303" i="13"/>
  <c r="N303" i="13" s="1"/>
  <c r="P304" i="13"/>
  <c r="Q304" i="13" s="1"/>
  <c r="O307" i="13"/>
  <c r="M311" i="13"/>
  <c r="N311" i="13" s="1"/>
  <c r="P312" i="13"/>
  <c r="O315" i="13"/>
  <c r="M319" i="13"/>
  <c r="N319" i="13" s="1"/>
  <c r="P320" i="13"/>
  <c r="Q320" i="13" s="1"/>
  <c r="O323" i="13"/>
  <c r="M327" i="13"/>
  <c r="N327" i="13" s="1"/>
  <c r="P328" i="13"/>
  <c r="Q328" i="13" s="1"/>
  <c r="O331" i="13"/>
  <c r="M335" i="13"/>
  <c r="N335" i="13" s="1"/>
  <c r="P336" i="13"/>
  <c r="O339" i="13"/>
  <c r="M343" i="13"/>
  <c r="N343" i="13" s="1"/>
  <c r="P344" i="13"/>
  <c r="Q344" i="13" s="1"/>
  <c r="O347" i="13"/>
  <c r="M351" i="13"/>
  <c r="P352" i="13"/>
  <c r="Q352" i="13" s="1"/>
  <c r="O355" i="13"/>
  <c r="M359" i="13"/>
  <c r="N359" i="13" s="1"/>
  <c r="P360" i="13"/>
  <c r="O363" i="13"/>
  <c r="M367" i="13"/>
  <c r="N367" i="13" s="1"/>
  <c r="P368" i="13"/>
  <c r="Q368" i="13" s="1"/>
  <c r="O371" i="13"/>
  <c r="M375" i="13"/>
  <c r="N375" i="13" s="1"/>
  <c r="P376" i="13"/>
  <c r="O379" i="13"/>
  <c r="M383" i="13"/>
  <c r="N383" i="13" s="1"/>
  <c r="P384" i="13"/>
  <c r="Q384" i="13" s="1"/>
  <c r="O387" i="13"/>
  <c r="M391" i="13"/>
  <c r="N391" i="13" s="1"/>
  <c r="P392" i="13"/>
  <c r="Q392" i="13" s="1"/>
  <c r="O395" i="13"/>
  <c r="M399" i="13"/>
  <c r="N399" i="13" s="1"/>
  <c r="P400" i="13"/>
  <c r="Q400" i="13" s="1"/>
  <c r="O403" i="13"/>
  <c r="M407" i="13"/>
  <c r="N407" i="13" s="1"/>
  <c r="P408" i="13"/>
  <c r="Q408" i="13" s="1"/>
  <c r="O411" i="13"/>
  <c r="M415" i="13"/>
  <c r="P416" i="13"/>
  <c r="Q416" i="13" s="1"/>
  <c r="O419" i="13"/>
  <c r="N421" i="13"/>
  <c r="Q422" i="13"/>
  <c r="O425" i="13"/>
  <c r="O427" i="13"/>
  <c r="N431" i="13"/>
  <c r="M433" i="13"/>
  <c r="N433" i="13" s="1"/>
  <c r="L436" i="13"/>
  <c r="N437" i="13"/>
  <c r="Q438" i="13"/>
  <c r="O441" i="13"/>
  <c r="O443" i="13"/>
  <c r="N447" i="13"/>
  <c r="M449" i="13"/>
  <c r="N449" i="13" s="1"/>
  <c r="L452" i="13"/>
  <c r="N453" i="13"/>
  <c r="Q454" i="13"/>
  <c r="O457" i="13"/>
  <c r="O459" i="13"/>
  <c r="N463" i="13"/>
  <c r="M465" i="13"/>
  <c r="N465" i="13" s="1"/>
  <c r="L468" i="13"/>
  <c r="N469" i="13"/>
  <c r="Q470" i="13"/>
  <c r="O473" i="13"/>
  <c r="O475" i="13"/>
  <c r="N479" i="13"/>
  <c r="M481" i="13"/>
  <c r="N481" i="13" s="1"/>
  <c r="L484" i="13"/>
  <c r="N485" i="13"/>
  <c r="Q486" i="13"/>
  <c r="O489" i="13"/>
  <c r="O491" i="13"/>
  <c r="N495" i="13"/>
  <c r="M497" i="13"/>
  <c r="L500" i="13"/>
  <c r="N501" i="13"/>
  <c r="Q502" i="13"/>
  <c r="O505" i="13"/>
  <c r="O507" i="13"/>
  <c r="N511" i="13"/>
  <c r="M513" i="13"/>
  <c r="N513" i="13" s="1"/>
  <c r="L516" i="13"/>
  <c r="N517" i="13"/>
  <c r="Q518" i="13"/>
  <c r="O521" i="13"/>
  <c r="O523" i="13"/>
  <c r="N527" i="13"/>
  <c r="M529" i="13"/>
  <c r="N529" i="13" s="1"/>
  <c r="L532" i="13"/>
  <c r="N533" i="13"/>
  <c r="Q534" i="13"/>
  <c r="O537" i="13"/>
  <c r="O539" i="13"/>
  <c r="N543" i="13"/>
  <c r="M545" i="13"/>
  <c r="N545" i="13" s="1"/>
  <c r="L548" i="13"/>
  <c r="N549" i="13"/>
  <c r="Q550" i="13"/>
  <c r="O553" i="13"/>
  <c r="O555" i="13"/>
  <c r="N559" i="13"/>
  <c r="M561" i="13"/>
  <c r="L564" i="13"/>
  <c r="O564" i="13" s="1"/>
  <c r="N565" i="13"/>
  <c r="Q566" i="13"/>
  <c r="O569" i="13"/>
  <c r="O571" i="13"/>
  <c r="N575" i="13"/>
  <c r="M577" i="13"/>
  <c r="L580" i="13"/>
  <c r="N581" i="13"/>
  <c r="Q582" i="13"/>
  <c r="O585" i="13"/>
  <c r="O587" i="13"/>
  <c r="N591" i="13"/>
  <c r="M593" i="13"/>
  <c r="N593" i="13" s="1"/>
  <c r="L596" i="13"/>
  <c r="N597" i="13"/>
  <c r="Q598" i="13"/>
  <c r="O601" i="13"/>
  <c r="O603" i="13"/>
  <c r="N607" i="13"/>
  <c r="M609" i="13"/>
  <c r="N609" i="13" s="1"/>
  <c r="L612" i="13"/>
  <c r="N613" i="13"/>
  <c r="Q614" i="13"/>
  <c r="O617" i="13"/>
  <c r="O619" i="13"/>
  <c r="N623" i="13"/>
  <c r="M625" i="13"/>
  <c r="N625" i="13" s="1"/>
  <c r="L628" i="13"/>
  <c r="O628" i="13" s="1"/>
  <c r="N629" i="13"/>
  <c r="Q630" i="13"/>
  <c r="O633" i="13"/>
  <c r="O635" i="13"/>
  <c r="N639" i="13"/>
  <c r="M641" i="13"/>
  <c r="L644" i="13"/>
  <c r="N645" i="13"/>
  <c r="Q646" i="13"/>
  <c r="O649" i="13"/>
  <c r="O651" i="13"/>
  <c r="N655" i="13"/>
  <c r="M657" i="13"/>
  <c r="N657" i="13" s="1"/>
  <c r="L660" i="13"/>
  <c r="O660" i="13" s="1"/>
  <c r="N661" i="13"/>
  <c r="Q662" i="13"/>
  <c r="O665" i="13"/>
  <c r="O667" i="13"/>
  <c r="N671" i="13"/>
  <c r="M673" i="13"/>
  <c r="N673" i="13" s="1"/>
  <c r="L676" i="13"/>
  <c r="O676" i="13" s="1"/>
  <c r="N677" i="13"/>
  <c r="Q678" i="13"/>
  <c r="O681" i="13"/>
  <c r="O683" i="13"/>
  <c r="N687" i="13"/>
  <c r="M689" i="13"/>
  <c r="N689" i="13" s="1"/>
  <c r="L692" i="13"/>
  <c r="N693" i="13"/>
  <c r="Q694" i="13"/>
  <c r="O697" i="13"/>
  <c r="O699" i="13"/>
  <c r="N703" i="13"/>
  <c r="M705" i="13"/>
  <c r="L708" i="13"/>
  <c r="N709" i="13"/>
  <c r="Q710" i="13"/>
  <c r="O713" i="13"/>
  <c r="O715" i="13"/>
  <c r="N719" i="13"/>
  <c r="M721" i="13"/>
  <c r="N721" i="13" s="1"/>
  <c r="L724" i="13"/>
  <c r="M726" i="13"/>
  <c r="N726" i="13" s="1"/>
  <c r="O734" i="13"/>
  <c r="O736" i="13"/>
  <c r="L737" i="13"/>
  <c r="N741" i="13"/>
  <c r="M741" i="13"/>
  <c r="L755" i="13"/>
  <c r="O755" i="13" s="1"/>
  <c r="N757" i="13"/>
  <c r="M757" i="13"/>
  <c r="L771" i="13"/>
  <c r="O771" i="13" s="1"/>
  <c r="N773" i="13"/>
  <c r="M773" i="13"/>
  <c r="L787" i="13"/>
  <c r="O787" i="13" s="1"/>
  <c r="N789" i="13"/>
  <c r="M789" i="13"/>
  <c r="L803" i="13"/>
  <c r="O803" i="13" s="1"/>
  <c r="N805" i="13"/>
  <c r="M805" i="13"/>
  <c r="L819" i="13"/>
  <c r="O819" i="13" s="1"/>
  <c r="N821" i="13"/>
  <c r="M821" i="13"/>
  <c r="L835" i="13"/>
  <c r="O835" i="13" s="1"/>
  <c r="N837" i="13"/>
  <c r="M837" i="13"/>
  <c r="L851" i="13"/>
  <c r="O851" i="13" s="1"/>
  <c r="N853" i="13"/>
  <c r="M853" i="13"/>
  <c r="L867" i="13"/>
  <c r="O867" i="13" s="1"/>
  <c r="N869" i="13"/>
  <c r="M869" i="13"/>
  <c r="L883" i="13"/>
  <c r="O883" i="13" s="1"/>
  <c r="N885" i="13"/>
  <c r="M885" i="13"/>
  <c r="L899" i="13"/>
  <c r="O899" i="13" s="1"/>
  <c r="N901" i="13"/>
  <c r="M901" i="13"/>
  <c r="L915" i="13"/>
  <c r="O915" i="13" s="1"/>
  <c r="N917" i="13"/>
  <c r="M917" i="13"/>
  <c r="L931" i="13"/>
  <c r="O931" i="13" s="1"/>
  <c r="N933" i="13"/>
  <c r="M933" i="13"/>
  <c r="L947" i="13"/>
  <c r="O947" i="13" s="1"/>
  <c r="N949" i="13"/>
  <c r="M949" i="13"/>
  <c r="Q960" i="13"/>
  <c r="Q968" i="13"/>
  <c r="Q976" i="13"/>
  <c r="Q984" i="13"/>
  <c r="Q992" i="13"/>
  <c r="Q1000" i="13"/>
  <c r="Q1008" i="13"/>
  <c r="Q1016" i="13"/>
  <c r="Q1024" i="13"/>
  <c r="Q1032" i="13"/>
  <c r="Q1040" i="13"/>
  <c r="Q1048" i="13"/>
  <c r="Q1056" i="13"/>
  <c r="Q1064" i="13"/>
  <c r="Q1072" i="13"/>
  <c r="N1088" i="13"/>
  <c r="M1088" i="13"/>
  <c r="M1097" i="13"/>
  <c r="N1097" i="13" s="1"/>
  <c r="P1098" i="13"/>
  <c r="Q1098" i="13" s="1"/>
  <c r="L1103" i="13"/>
  <c r="O1103" i="13"/>
  <c r="O1105" i="13"/>
  <c r="N1120" i="13"/>
  <c r="M1120" i="13"/>
  <c r="N1129" i="13"/>
  <c r="M1129" i="13"/>
  <c r="Q1130" i="13"/>
  <c r="P1130" i="13"/>
  <c r="L1135" i="13"/>
  <c r="O1137" i="13"/>
  <c r="M1152" i="13"/>
  <c r="N1152" i="13" s="1"/>
  <c r="N1161" i="13"/>
  <c r="M1161" i="13"/>
  <c r="P1162" i="13"/>
  <c r="Q1162" i="13" s="1"/>
  <c r="L1167" i="13"/>
  <c r="O1167" i="13" s="1"/>
  <c r="O1169" i="13"/>
  <c r="L1178" i="13"/>
  <c r="O1187" i="13"/>
  <c r="M1189" i="13"/>
  <c r="N1189" i="13" s="1"/>
  <c r="N1195" i="13"/>
  <c r="M1195" i="13"/>
  <c r="M1200" i="13"/>
  <c r="N1200" i="13" s="1"/>
  <c r="L1210" i="13"/>
  <c r="O1210" i="13" s="1"/>
  <c r="O1219" i="13"/>
  <c r="N1221" i="13"/>
  <c r="M1221" i="13"/>
  <c r="N1227" i="13"/>
  <c r="M1227" i="13"/>
  <c r="N1232" i="13"/>
  <c r="M1232" i="13"/>
  <c r="L1242" i="13"/>
  <c r="O1242" i="13" s="1"/>
  <c r="M1251" i="13"/>
  <c r="N1251" i="13" s="1"/>
  <c r="L1281" i="13"/>
  <c r="O1281" i="13" s="1"/>
  <c r="M1283" i="13"/>
  <c r="N1283" i="13" s="1"/>
  <c r="M1302" i="13"/>
  <c r="N1302" i="13" s="1"/>
  <c r="O1302" i="13"/>
  <c r="P1322" i="13"/>
  <c r="Q1322" i="13" s="1"/>
  <c r="M1338" i="13"/>
  <c r="N1338" i="13" s="1"/>
  <c r="O1338" i="13"/>
  <c r="M1342" i="13"/>
  <c r="N1342" i="13" s="1"/>
  <c r="O1342" i="13"/>
  <c r="M1347" i="13"/>
  <c r="N1347" i="13" s="1"/>
  <c r="O1347" i="13"/>
  <c r="L1365" i="13"/>
  <c r="O1365" i="13" s="1"/>
  <c r="N1395" i="13"/>
  <c r="M1395" i="13"/>
  <c r="O1395" i="13"/>
  <c r="P1403" i="13"/>
  <c r="Q1403" i="13" s="1"/>
  <c r="L1406" i="13"/>
  <c r="O1406" i="13" s="1"/>
  <c r="P1415" i="13"/>
  <c r="Q1415" i="13" s="1"/>
  <c r="Q1422" i="13"/>
  <c r="P1422" i="13"/>
  <c r="L1444" i="13"/>
  <c r="Q1584" i="13"/>
  <c r="P1584" i="13"/>
  <c r="M1594" i="13"/>
  <c r="N1594" i="13"/>
  <c r="O1596" i="13"/>
  <c r="L1596" i="13"/>
  <c r="N81" i="13"/>
  <c r="N89" i="13"/>
  <c r="N105" i="13"/>
  <c r="N121" i="13"/>
  <c r="N153" i="13"/>
  <c r="N161" i="13"/>
  <c r="N177" i="13"/>
  <c r="N185" i="13"/>
  <c r="N193" i="13"/>
  <c r="N209" i="13"/>
  <c r="N225" i="13"/>
  <c r="N241" i="13"/>
  <c r="N265" i="13"/>
  <c r="N321" i="13"/>
  <c r="N329" i="13"/>
  <c r="N337" i="13"/>
  <c r="N345" i="13"/>
  <c r="N377" i="13"/>
  <c r="N385" i="13"/>
  <c r="N393" i="13"/>
  <c r="N409" i="13"/>
  <c r="N417" i="13"/>
  <c r="Q424" i="13"/>
  <c r="N428" i="13"/>
  <c r="M428" i="13"/>
  <c r="Q430" i="13"/>
  <c r="N445" i="13"/>
  <c r="Q449" i="13"/>
  <c r="P451" i="13"/>
  <c r="Q451" i="13" s="1"/>
  <c r="N461" i="13"/>
  <c r="Q465" i="13"/>
  <c r="Q472" i="13"/>
  <c r="N476" i="13"/>
  <c r="M476" i="13"/>
  <c r="Q478" i="13"/>
  <c r="Q481" i="13"/>
  <c r="Q483" i="13"/>
  <c r="P483" i="13"/>
  <c r="Q488" i="13"/>
  <c r="M492" i="13"/>
  <c r="N492" i="13" s="1"/>
  <c r="Q494" i="13"/>
  <c r="Q504" i="13"/>
  <c r="M508" i="13"/>
  <c r="N508" i="13" s="1"/>
  <c r="Q510" i="13"/>
  <c r="Q515" i="13"/>
  <c r="P515" i="13"/>
  <c r="Q520" i="13"/>
  <c r="N524" i="13"/>
  <c r="M524" i="13"/>
  <c r="Q526" i="13"/>
  <c r="Q529" i="13"/>
  <c r="Q531" i="13"/>
  <c r="P531" i="13"/>
  <c r="Q536" i="13"/>
  <c r="N540" i="13"/>
  <c r="M540" i="13"/>
  <c r="Q542" i="13"/>
  <c r="P547" i="13"/>
  <c r="Q547" i="13" s="1"/>
  <c r="Q552" i="13"/>
  <c r="N556" i="13"/>
  <c r="M556" i="13"/>
  <c r="Q558" i="13"/>
  <c r="Q563" i="13"/>
  <c r="P563" i="13"/>
  <c r="N573" i="13"/>
  <c r="Q574" i="13"/>
  <c r="Q577" i="13"/>
  <c r="Q579" i="13"/>
  <c r="P579" i="13"/>
  <c r="Q584" i="13"/>
  <c r="N588" i="13"/>
  <c r="M588" i="13"/>
  <c r="N589" i="13"/>
  <c r="Q590" i="13"/>
  <c r="Q593" i="13"/>
  <c r="Q595" i="13"/>
  <c r="P595" i="13"/>
  <c r="Q600" i="13"/>
  <c r="N604" i="13"/>
  <c r="M604" i="13"/>
  <c r="N605" i="13"/>
  <c r="Q606" i="13"/>
  <c r="Q609" i="13"/>
  <c r="Q611" i="13"/>
  <c r="P611" i="13"/>
  <c r="Q616" i="13"/>
  <c r="M620" i="13"/>
  <c r="N620" i="13" s="1"/>
  <c r="N621" i="13"/>
  <c r="Q622" i="13"/>
  <c r="Q625" i="13"/>
  <c r="Q627" i="13"/>
  <c r="P627" i="13"/>
  <c r="Q632" i="13"/>
  <c r="M636" i="13"/>
  <c r="N636" i="13" s="1"/>
  <c r="N637" i="13"/>
  <c r="Q638" i="13"/>
  <c r="Q641" i="13"/>
  <c r="Q643" i="13"/>
  <c r="P643" i="13"/>
  <c r="Q648" i="13"/>
  <c r="M652" i="13"/>
  <c r="N652" i="13" s="1"/>
  <c r="N653" i="13"/>
  <c r="Q654" i="13"/>
  <c r="Q657" i="13"/>
  <c r="Q659" i="13"/>
  <c r="P659" i="13"/>
  <c r="Q664" i="13"/>
  <c r="M668" i="13"/>
  <c r="N668" i="13" s="1"/>
  <c r="N669" i="13"/>
  <c r="Q670" i="13"/>
  <c r="Q673" i="13"/>
  <c r="Q675" i="13"/>
  <c r="P675" i="13"/>
  <c r="Q680" i="13"/>
  <c r="M684" i="13"/>
  <c r="N684" i="13" s="1"/>
  <c r="N685" i="13"/>
  <c r="Q686" i="13"/>
  <c r="Q689" i="13"/>
  <c r="Q691" i="13"/>
  <c r="P691" i="13"/>
  <c r="Q696" i="13"/>
  <c r="M700" i="13"/>
  <c r="N700" i="13" s="1"/>
  <c r="N701" i="13"/>
  <c r="Q702" i="13"/>
  <c r="Q705" i="13"/>
  <c r="Q707" i="13"/>
  <c r="P707" i="13"/>
  <c r="Q712" i="13"/>
  <c r="M716" i="13"/>
  <c r="N716" i="13" s="1"/>
  <c r="N717" i="13"/>
  <c r="Q718" i="13"/>
  <c r="Q721" i="13"/>
  <c r="Q723" i="13"/>
  <c r="P723" i="13"/>
  <c r="Q725" i="13"/>
  <c r="P725" i="13"/>
  <c r="P727" i="13"/>
  <c r="Q727" i="13" s="1"/>
  <c r="O729" i="13"/>
  <c r="L731" i="13"/>
  <c r="O731" i="13"/>
  <c r="Q732" i="13"/>
  <c r="N740" i="13"/>
  <c r="M740" i="13"/>
  <c r="Q742" i="13"/>
  <c r="L744" i="13"/>
  <c r="Q748" i="13"/>
  <c r="N752" i="13"/>
  <c r="M752" i="13"/>
  <c r="N756" i="13"/>
  <c r="M756" i="13"/>
  <c r="Q758" i="13"/>
  <c r="L760" i="13"/>
  <c r="O760" i="13" s="1"/>
  <c r="Q764" i="13"/>
  <c r="N768" i="13"/>
  <c r="M768" i="13"/>
  <c r="N772" i="13"/>
  <c r="M772" i="13"/>
  <c r="Q774" i="13"/>
  <c r="L776" i="13"/>
  <c r="O776" i="13" s="1"/>
  <c r="Q780" i="13"/>
  <c r="N784" i="13"/>
  <c r="M784" i="13"/>
  <c r="N788" i="13"/>
  <c r="M788" i="13"/>
  <c r="Q790" i="13"/>
  <c r="L792" i="13"/>
  <c r="O792" i="13" s="1"/>
  <c r="Q796" i="13"/>
  <c r="N800" i="13"/>
  <c r="M800" i="13"/>
  <c r="N804" i="13"/>
  <c r="M804" i="13"/>
  <c r="Q806" i="13"/>
  <c r="L808" i="13"/>
  <c r="O808" i="13" s="1"/>
  <c r="Q812" i="13"/>
  <c r="N816" i="13"/>
  <c r="M816" i="13"/>
  <c r="N820" i="13"/>
  <c r="M820" i="13"/>
  <c r="Q822" i="13"/>
  <c r="L824" i="13"/>
  <c r="Q828" i="13"/>
  <c r="N832" i="13"/>
  <c r="M832" i="13"/>
  <c r="N836" i="13"/>
  <c r="M836" i="13"/>
  <c r="Q838" i="13"/>
  <c r="L840" i="13"/>
  <c r="O840" i="13" s="1"/>
  <c r="Q844" i="13"/>
  <c r="N848" i="13"/>
  <c r="M848" i="13"/>
  <c r="N852" i="13"/>
  <c r="M852" i="13"/>
  <c r="Q854" i="13"/>
  <c r="L856" i="13"/>
  <c r="O856" i="13" s="1"/>
  <c r="Q860" i="13"/>
  <c r="N864" i="13"/>
  <c r="M864" i="13"/>
  <c r="N868" i="13"/>
  <c r="M868" i="13"/>
  <c r="Q870" i="13"/>
  <c r="L872" i="13"/>
  <c r="Q876" i="13"/>
  <c r="Q886" i="13"/>
  <c r="Q892" i="13"/>
  <c r="N896" i="13"/>
  <c r="M896" i="13"/>
  <c r="N900" i="13"/>
  <c r="M900" i="13"/>
  <c r="O904" i="13"/>
  <c r="L904" i="13"/>
  <c r="Q918" i="13"/>
  <c r="Q934" i="13"/>
  <c r="Q940" i="13"/>
  <c r="Q950" i="13"/>
  <c r="Q956" i="13"/>
  <c r="Q964" i="13"/>
  <c r="Q980" i="13"/>
  <c r="Q1012" i="13"/>
  <c r="Q1020" i="13"/>
  <c r="Q1028" i="13"/>
  <c r="Q1044" i="13"/>
  <c r="Q1052" i="13"/>
  <c r="Q1060" i="13"/>
  <c r="Q1068" i="13"/>
  <c r="Q1076" i="13"/>
  <c r="Q1082" i="13"/>
  <c r="P1082" i="13"/>
  <c r="L1087" i="13"/>
  <c r="O1087" i="13"/>
  <c r="P1089" i="13"/>
  <c r="Q1089" i="13" s="1"/>
  <c r="M1113" i="13"/>
  <c r="N1113" i="13" s="1"/>
  <c r="P1121" i="13"/>
  <c r="Q1121" i="13" s="1"/>
  <c r="M1168" i="13"/>
  <c r="N1168" i="13" s="1"/>
  <c r="N1179" i="13"/>
  <c r="M1179" i="13"/>
  <c r="M1184" i="13"/>
  <c r="N1184" i="13" s="1"/>
  <c r="Q1203" i="13"/>
  <c r="P1203" i="13"/>
  <c r="M1248" i="13"/>
  <c r="N1248" i="13" s="1"/>
  <c r="O78" i="13"/>
  <c r="O86" i="13"/>
  <c r="O94" i="13"/>
  <c r="O102" i="13"/>
  <c r="O110" i="13"/>
  <c r="O118" i="13"/>
  <c r="O126" i="13"/>
  <c r="O134" i="13"/>
  <c r="O142" i="13"/>
  <c r="O150" i="13"/>
  <c r="O158" i="13"/>
  <c r="O166" i="13"/>
  <c r="O174" i="13"/>
  <c r="O182" i="13"/>
  <c r="O190" i="13"/>
  <c r="O198" i="13"/>
  <c r="O206" i="13"/>
  <c r="O214" i="13"/>
  <c r="O222" i="13"/>
  <c r="O230" i="13"/>
  <c r="O238" i="13"/>
  <c r="O246" i="13"/>
  <c r="O254" i="13"/>
  <c r="O262" i="13"/>
  <c r="O270" i="13"/>
  <c r="O278" i="13"/>
  <c r="O286" i="13"/>
  <c r="O294" i="13"/>
  <c r="O302" i="13"/>
  <c r="O310" i="13"/>
  <c r="O318" i="13"/>
  <c r="O326" i="13"/>
  <c r="O334" i="13"/>
  <c r="O342" i="13"/>
  <c r="O350" i="13"/>
  <c r="O358" i="13"/>
  <c r="O366" i="13"/>
  <c r="O374" i="13"/>
  <c r="O382" i="13"/>
  <c r="O390" i="13"/>
  <c r="O398" i="13"/>
  <c r="O406" i="13"/>
  <c r="O414" i="13"/>
  <c r="N424" i="13"/>
  <c r="M424" i="13"/>
  <c r="N425" i="13"/>
  <c r="Q426" i="13"/>
  <c r="O429" i="13"/>
  <c r="O431" i="13"/>
  <c r="N440" i="13"/>
  <c r="M440" i="13"/>
  <c r="N441" i="13"/>
  <c r="Q442" i="13"/>
  <c r="O445" i="13"/>
  <c r="O447" i="13"/>
  <c r="N456" i="13"/>
  <c r="M456" i="13"/>
  <c r="N457" i="13"/>
  <c r="Q458" i="13"/>
  <c r="O461" i="13"/>
  <c r="O463" i="13"/>
  <c r="N472" i="13"/>
  <c r="M472" i="13"/>
  <c r="N473" i="13"/>
  <c r="Q474" i="13"/>
  <c r="O477" i="13"/>
  <c r="O479" i="13"/>
  <c r="N488" i="13"/>
  <c r="M488" i="13"/>
  <c r="N489" i="13"/>
  <c r="Q490" i="13"/>
  <c r="O493" i="13"/>
  <c r="O495" i="13"/>
  <c r="N504" i="13"/>
  <c r="M504" i="13"/>
  <c r="N505" i="13"/>
  <c r="Q506" i="13"/>
  <c r="O509" i="13"/>
  <c r="O511" i="13"/>
  <c r="N520" i="13"/>
  <c r="M520" i="13"/>
  <c r="N521" i="13"/>
  <c r="Q522" i="13"/>
  <c r="O525" i="13"/>
  <c r="O527" i="13"/>
  <c r="N536" i="13"/>
  <c r="M536" i="13"/>
  <c r="N537" i="13"/>
  <c r="Q538" i="13"/>
  <c r="O541" i="13"/>
  <c r="O543" i="13"/>
  <c r="N552" i="13"/>
  <c r="M552" i="13"/>
  <c r="N553" i="13"/>
  <c r="Q554" i="13"/>
  <c r="O557" i="13"/>
  <c r="O559" i="13"/>
  <c r="N568" i="13"/>
  <c r="M568" i="13"/>
  <c r="N569" i="13"/>
  <c r="Q570" i="13"/>
  <c r="O573" i="13"/>
  <c r="O575" i="13"/>
  <c r="N584" i="13"/>
  <c r="M584" i="13"/>
  <c r="N585" i="13"/>
  <c r="Q586" i="13"/>
  <c r="O589" i="13"/>
  <c r="O591" i="13"/>
  <c r="N600" i="13"/>
  <c r="M600" i="13"/>
  <c r="N601" i="13"/>
  <c r="Q602" i="13"/>
  <c r="O605" i="13"/>
  <c r="O607" i="13"/>
  <c r="N616" i="13"/>
  <c r="M616" i="13"/>
  <c r="N617" i="13"/>
  <c r="Q618" i="13"/>
  <c r="O621" i="13"/>
  <c r="O623" i="13"/>
  <c r="N632" i="13"/>
  <c r="M632" i="13"/>
  <c r="N633" i="13"/>
  <c r="Q634" i="13"/>
  <c r="O637" i="13"/>
  <c r="O639" i="13"/>
  <c r="N648" i="13"/>
  <c r="M648" i="13"/>
  <c r="N649" i="13"/>
  <c r="Q650" i="13"/>
  <c r="O653" i="13"/>
  <c r="O655" i="13"/>
  <c r="N664" i="13"/>
  <c r="M664" i="13"/>
  <c r="N665" i="13"/>
  <c r="Q666" i="13"/>
  <c r="O669" i="13"/>
  <c r="O671" i="13"/>
  <c r="N680" i="13"/>
  <c r="M680" i="13"/>
  <c r="N681" i="13"/>
  <c r="Q682" i="13"/>
  <c r="O685" i="13"/>
  <c r="O687" i="13"/>
  <c r="N696" i="13"/>
  <c r="M696" i="13"/>
  <c r="N697" i="13"/>
  <c r="Q698" i="13"/>
  <c r="O701" i="13"/>
  <c r="O703" i="13"/>
  <c r="N712" i="13"/>
  <c r="M712" i="13"/>
  <c r="N713" i="13"/>
  <c r="Q714" i="13"/>
  <c r="O717" i="13"/>
  <c r="O719" i="13"/>
  <c r="M732" i="13"/>
  <c r="N732" i="13" s="1"/>
  <c r="N734" i="13"/>
  <c r="M734" i="13"/>
  <c r="O740" i="13"/>
  <c r="Q741" i="13"/>
  <c r="Q743" i="13"/>
  <c r="P743" i="13"/>
  <c r="N753" i="13"/>
  <c r="O756" i="13"/>
  <c r="Q757" i="13"/>
  <c r="Q759" i="13"/>
  <c r="P759" i="13"/>
  <c r="N769" i="13"/>
  <c r="O772" i="13"/>
  <c r="Q773" i="13"/>
  <c r="Q775" i="13"/>
  <c r="P775" i="13"/>
  <c r="N785" i="13"/>
  <c r="O788" i="13"/>
  <c r="Q789" i="13"/>
  <c r="P791" i="13"/>
  <c r="Q791" i="13" s="1"/>
  <c r="N801" i="13"/>
  <c r="O804" i="13"/>
  <c r="Q805" i="13"/>
  <c r="Q807" i="13"/>
  <c r="P807" i="13"/>
  <c r="N817" i="13"/>
  <c r="O820" i="13"/>
  <c r="Q821" i="13"/>
  <c r="Q823" i="13"/>
  <c r="P823" i="13"/>
  <c r="N833" i="13"/>
  <c r="O836" i="13"/>
  <c r="Q837" i="13"/>
  <c r="Q839" i="13"/>
  <c r="P839" i="13"/>
  <c r="N849" i="13"/>
  <c r="O852" i="13"/>
  <c r="Q853" i="13"/>
  <c r="P855" i="13"/>
  <c r="Q855" i="13" s="1"/>
  <c r="N865" i="13"/>
  <c r="O868" i="13"/>
  <c r="Q869" i="13"/>
  <c r="Q871" i="13"/>
  <c r="P871" i="13"/>
  <c r="N881" i="13"/>
  <c r="O884" i="13"/>
  <c r="Q885" i="13"/>
  <c r="Q887" i="13"/>
  <c r="P887" i="13"/>
  <c r="N897" i="13"/>
  <c r="O900" i="13"/>
  <c r="Q901" i="13"/>
  <c r="Q903" i="13"/>
  <c r="P903" i="13"/>
  <c r="N913" i="13"/>
  <c r="O916" i="13"/>
  <c r="Q917" i="13"/>
  <c r="P919" i="13"/>
  <c r="Q919" i="13" s="1"/>
  <c r="N929" i="13"/>
  <c r="O932" i="13"/>
  <c r="Q933" i="13"/>
  <c r="Q935" i="13"/>
  <c r="P935" i="13"/>
  <c r="N945" i="13"/>
  <c r="O948" i="13"/>
  <c r="Q949" i="13"/>
  <c r="Q951" i="13"/>
  <c r="P951" i="13"/>
  <c r="P959" i="13"/>
  <c r="Q959" i="13" s="1"/>
  <c r="Q967" i="13"/>
  <c r="P967" i="13"/>
  <c r="P975" i="13"/>
  <c r="Q975" i="13" s="1"/>
  <c r="Q983" i="13"/>
  <c r="P983" i="13"/>
  <c r="P991" i="13"/>
  <c r="Q991" i="13" s="1"/>
  <c r="Q999" i="13"/>
  <c r="P999" i="13"/>
  <c r="P1007" i="13"/>
  <c r="Q1007" i="13" s="1"/>
  <c r="Q1015" i="13"/>
  <c r="P1015" i="13"/>
  <c r="P1023" i="13"/>
  <c r="Q1023" i="13" s="1"/>
  <c r="Q1031" i="13"/>
  <c r="P1031" i="13"/>
  <c r="P1039" i="13"/>
  <c r="Q1039" i="13" s="1"/>
  <c r="Q1047" i="13"/>
  <c r="P1047" i="13"/>
  <c r="P1055" i="13"/>
  <c r="Q1055" i="13" s="1"/>
  <c r="Q1063" i="13"/>
  <c r="P1063" i="13"/>
  <c r="P1071" i="13"/>
  <c r="Q1071" i="13" s="1"/>
  <c r="N1080" i="13"/>
  <c r="M1080" i="13"/>
  <c r="M1089" i="13"/>
  <c r="N1089" i="13" s="1"/>
  <c r="Q1090" i="13"/>
  <c r="P1090" i="13"/>
  <c r="L1095" i="13"/>
  <c r="O1095" i="13"/>
  <c r="P1097" i="13"/>
  <c r="Q1097" i="13" s="1"/>
  <c r="M1112" i="13"/>
  <c r="N1112" i="13" s="1"/>
  <c r="N1121" i="13"/>
  <c r="M1121" i="13"/>
  <c r="P1122" i="13"/>
  <c r="Q1122" i="13" s="1"/>
  <c r="L1127" i="13"/>
  <c r="O1127" i="13" s="1"/>
  <c r="P1129" i="13"/>
  <c r="Q1129" i="13"/>
  <c r="N1144" i="13"/>
  <c r="M1144" i="13"/>
  <c r="M1153" i="13"/>
  <c r="N1153" i="13" s="1"/>
  <c r="Q1154" i="13"/>
  <c r="P1154" i="13"/>
  <c r="L1159" i="13"/>
  <c r="O1159" i="13"/>
  <c r="P1161" i="13"/>
  <c r="Q1161" i="13" s="1"/>
  <c r="M1176" i="13"/>
  <c r="N1176" i="13" s="1"/>
  <c r="L1186" i="13"/>
  <c r="O1186" i="13" s="1"/>
  <c r="P1195" i="13"/>
  <c r="Q1195" i="13" s="1"/>
  <c r="N1197" i="13"/>
  <c r="M1197" i="13"/>
  <c r="M1203" i="13"/>
  <c r="N1203" i="13" s="1"/>
  <c r="N1208" i="13"/>
  <c r="M1208" i="13"/>
  <c r="L1218" i="13"/>
  <c r="O1218" i="13"/>
  <c r="Q1227" i="13"/>
  <c r="P1227" i="13"/>
  <c r="M1229" i="13"/>
  <c r="N1229" i="13" s="1"/>
  <c r="N1235" i="13"/>
  <c r="M1235" i="13"/>
  <c r="M1240" i="13"/>
  <c r="N1240" i="13" s="1"/>
  <c r="L1250" i="13"/>
  <c r="O1250" i="13" s="1"/>
  <c r="M1262" i="13"/>
  <c r="N1262" i="13"/>
  <c r="N1267" i="13"/>
  <c r="O1267" i="13"/>
  <c r="M1282" i="13"/>
  <c r="O1282" i="13"/>
  <c r="N1282" i="13"/>
  <c r="O1299" i="13"/>
  <c r="M1299" i="13"/>
  <c r="N1299" i="13" s="1"/>
  <c r="Q1314" i="13"/>
  <c r="P1314" i="13"/>
  <c r="O1323" i="13"/>
  <c r="M1323" i="13"/>
  <c r="N1323" i="13" s="1"/>
  <c r="Q1387" i="13"/>
  <c r="P1387" i="13"/>
  <c r="L1390" i="13"/>
  <c r="Q1488" i="13"/>
  <c r="P1488" i="13"/>
  <c r="P1495" i="13"/>
  <c r="Q1495" i="13" s="1"/>
  <c r="Q1512" i="13"/>
  <c r="P1512" i="13"/>
  <c r="Q1568" i="13"/>
  <c r="P1568" i="13"/>
  <c r="M1578" i="13"/>
  <c r="N1578" i="13" s="1"/>
  <c r="O1580" i="13"/>
  <c r="L1580" i="13"/>
  <c r="O730" i="13"/>
  <c r="O738" i="13"/>
  <c r="N745" i="13"/>
  <c r="Q746" i="13"/>
  <c r="O749" i="13"/>
  <c r="N761" i="13"/>
  <c r="Q762" i="13"/>
  <c r="O765" i="13"/>
  <c r="N777" i="13"/>
  <c r="Q778" i="13"/>
  <c r="O781" i="13"/>
  <c r="N793" i="13"/>
  <c r="Q794" i="13"/>
  <c r="O797" i="13"/>
  <c r="N809" i="13"/>
  <c r="Q810" i="13"/>
  <c r="O813" i="13"/>
  <c r="N825" i="13"/>
  <c r="Q826" i="13"/>
  <c r="O829" i="13"/>
  <c r="N841" i="13"/>
  <c r="Q842" i="13"/>
  <c r="O845" i="13"/>
  <c r="N857" i="13"/>
  <c r="Q858" i="13"/>
  <c r="O861" i="13"/>
  <c r="N873" i="13"/>
  <c r="Q874" i="13"/>
  <c r="O877" i="13"/>
  <c r="N889" i="13"/>
  <c r="Q890" i="13"/>
  <c r="O893" i="13"/>
  <c r="N905" i="13"/>
  <c r="Q906" i="13"/>
  <c r="O909" i="13"/>
  <c r="N921" i="13"/>
  <c r="Q922" i="13"/>
  <c r="O925" i="13"/>
  <c r="N937" i="13"/>
  <c r="Q938" i="13"/>
  <c r="O941" i="13"/>
  <c r="N953" i="13"/>
  <c r="Q954" i="13"/>
  <c r="O957" i="13"/>
  <c r="O961" i="13"/>
  <c r="O965" i="13"/>
  <c r="O969" i="13"/>
  <c r="O973" i="13"/>
  <c r="O977" i="13"/>
  <c r="O981" i="13"/>
  <c r="O985" i="13"/>
  <c r="O989" i="13"/>
  <c r="O993" i="13"/>
  <c r="O997" i="13"/>
  <c r="O1001" i="13"/>
  <c r="O1005" i="13"/>
  <c r="O1009" i="13"/>
  <c r="O1013" i="13"/>
  <c r="O1017" i="13"/>
  <c r="O1021" i="13"/>
  <c r="O1025" i="13"/>
  <c r="O1029" i="13"/>
  <c r="O1033" i="13"/>
  <c r="O1037" i="13"/>
  <c r="O1041" i="13"/>
  <c r="O1045" i="13"/>
  <c r="O1049" i="13"/>
  <c r="O1053" i="13"/>
  <c r="O1057" i="13"/>
  <c r="O1061" i="13"/>
  <c r="O1065" i="13"/>
  <c r="O1069" i="13"/>
  <c r="O1073" i="13"/>
  <c r="O1078" i="13"/>
  <c r="Q1084" i="13"/>
  <c r="O1086" i="13"/>
  <c r="Q1092" i="13"/>
  <c r="O1094" i="13"/>
  <c r="Q1100" i="13"/>
  <c r="O1102" i="13"/>
  <c r="Q1108" i="13"/>
  <c r="O1110" i="13"/>
  <c r="Q1116" i="13"/>
  <c r="O1118" i="13"/>
  <c r="Q1124" i="13"/>
  <c r="O1126" i="13"/>
  <c r="Q1132" i="13"/>
  <c r="O1134" i="13"/>
  <c r="Q1140" i="13"/>
  <c r="O1142" i="13"/>
  <c r="Q1148" i="13"/>
  <c r="O1150" i="13"/>
  <c r="Q1156" i="13"/>
  <c r="O1158" i="13"/>
  <c r="Q1164" i="13"/>
  <c r="O1166" i="13"/>
  <c r="Q1172" i="13"/>
  <c r="O1174" i="13"/>
  <c r="N1183" i="13"/>
  <c r="M1183" i="13"/>
  <c r="N1191" i="13"/>
  <c r="M1191" i="13"/>
  <c r="N1199" i="13"/>
  <c r="M1199" i="13"/>
  <c r="N1207" i="13"/>
  <c r="M1207" i="13"/>
  <c r="N1215" i="13"/>
  <c r="M1215" i="13"/>
  <c r="N1223" i="13"/>
  <c r="M1223" i="13"/>
  <c r="N1231" i="13"/>
  <c r="M1231" i="13"/>
  <c r="N1239" i="13"/>
  <c r="M1239" i="13"/>
  <c r="N1247" i="13"/>
  <c r="M1247" i="13"/>
  <c r="L1257" i="13"/>
  <c r="O1257" i="13" s="1"/>
  <c r="N1259" i="13"/>
  <c r="O1259" i="13"/>
  <c r="L1273" i="13"/>
  <c r="O1273" i="13" s="1"/>
  <c r="N1275" i="13"/>
  <c r="O1275" i="13"/>
  <c r="L1289" i="13"/>
  <c r="O1289" i="13" s="1"/>
  <c r="L1297" i="13"/>
  <c r="O1311" i="13"/>
  <c r="L1311" i="13"/>
  <c r="Q1316" i="13"/>
  <c r="P1316" i="13"/>
  <c r="L1321" i="13"/>
  <c r="O1321" i="13" s="1"/>
  <c r="L1329" i="13"/>
  <c r="Q1355" i="13"/>
  <c r="P1355" i="13"/>
  <c r="L1358" i="13"/>
  <c r="N1363" i="13"/>
  <c r="M1363" i="13"/>
  <c r="O1363" i="13"/>
  <c r="L1381" i="13"/>
  <c r="O1381" i="13" s="1"/>
  <c r="M1396" i="13"/>
  <c r="N1396" i="13" s="1"/>
  <c r="Q1408" i="13"/>
  <c r="P1408" i="13"/>
  <c r="P1456" i="13"/>
  <c r="Q1456" i="13" s="1"/>
  <c r="P1463" i="13"/>
  <c r="Q1463" i="13" s="1"/>
  <c r="P1480" i="13"/>
  <c r="Q1480" i="13" s="1"/>
  <c r="Q1520" i="13"/>
  <c r="P1520" i="13"/>
  <c r="M1530" i="13"/>
  <c r="N1530" i="13"/>
  <c r="O1532" i="13"/>
  <c r="L1532" i="13"/>
  <c r="P1648" i="13"/>
  <c r="Q1648" i="13" s="1"/>
  <c r="M1658" i="13"/>
  <c r="N1658" i="13" s="1"/>
  <c r="L1660" i="13"/>
  <c r="Q1682" i="13"/>
  <c r="P1682" i="13"/>
  <c r="N725" i="13"/>
  <c r="N733" i="13"/>
  <c r="N748" i="13"/>
  <c r="M748" i="13"/>
  <c r="N749" i="13"/>
  <c r="Q750" i="13"/>
  <c r="O753" i="13"/>
  <c r="N764" i="13"/>
  <c r="M764" i="13"/>
  <c r="N765" i="13"/>
  <c r="Q766" i="13"/>
  <c r="O769" i="13"/>
  <c r="M780" i="13"/>
  <c r="N780" i="13" s="1"/>
  <c r="N781" i="13"/>
  <c r="Q782" i="13"/>
  <c r="O785" i="13"/>
  <c r="N796" i="13"/>
  <c r="M796" i="13"/>
  <c r="N797" i="13"/>
  <c r="Q798" i="13"/>
  <c r="O801" i="13"/>
  <c r="N812" i="13"/>
  <c r="M812" i="13"/>
  <c r="N813" i="13"/>
  <c r="Q814" i="13"/>
  <c r="O817" i="13"/>
  <c r="N828" i="13"/>
  <c r="M828" i="13"/>
  <c r="N829" i="13"/>
  <c r="Q830" i="13"/>
  <c r="O833" i="13"/>
  <c r="M844" i="13"/>
  <c r="N844" i="13" s="1"/>
  <c r="N845" i="13"/>
  <c r="Q846" i="13"/>
  <c r="O849" i="13"/>
  <c r="N860" i="13"/>
  <c r="M860" i="13"/>
  <c r="N861" i="13"/>
  <c r="Q862" i="13"/>
  <c r="O865" i="13"/>
  <c r="N876" i="13"/>
  <c r="M876" i="13"/>
  <c r="N877" i="13"/>
  <c r="Q878" i="13"/>
  <c r="O881" i="13"/>
  <c r="N892" i="13"/>
  <c r="M892" i="13"/>
  <c r="N893" i="13"/>
  <c r="Q894" i="13"/>
  <c r="O897" i="13"/>
  <c r="M908" i="13"/>
  <c r="N908" i="13" s="1"/>
  <c r="N909" i="13"/>
  <c r="Q910" i="13"/>
  <c r="O913" i="13"/>
  <c r="N924" i="13"/>
  <c r="M924" i="13"/>
  <c r="N925" i="13"/>
  <c r="Q926" i="13"/>
  <c r="O929" i="13"/>
  <c r="N940" i="13"/>
  <c r="M940" i="13"/>
  <c r="N941" i="13"/>
  <c r="Q942" i="13"/>
  <c r="O945" i="13"/>
  <c r="N956" i="13"/>
  <c r="M956" i="13"/>
  <c r="N957" i="13"/>
  <c r="N960" i="13"/>
  <c r="M960" i="13"/>
  <c r="N961" i="13"/>
  <c r="N964" i="13"/>
  <c r="M964" i="13"/>
  <c r="N965" i="13"/>
  <c r="M968" i="13"/>
  <c r="N968" i="13" s="1"/>
  <c r="N969" i="13"/>
  <c r="N972" i="13"/>
  <c r="M972" i="13"/>
  <c r="N973" i="13"/>
  <c r="M976" i="13"/>
  <c r="N976" i="13" s="1"/>
  <c r="N977" i="13"/>
  <c r="N980" i="13"/>
  <c r="M980" i="13"/>
  <c r="N981" i="13"/>
  <c r="M984" i="13"/>
  <c r="N984" i="13" s="1"/>
  <c r="N985" i="13"/>
  <c r="N988" i="13"/>
  <c r="M988" i="13"/>
  <c r="N989" i="13"/>
  <c r="N992" i="13"/>
  <c r="M992" i="13"/>
  <c r="N993" i="13"/>
  <c r="N996" i="13"/>
  <c r="M996" i="13"/>
  <c r="N997" i="13"/>
  <c r="M1000" i="13"/>
  <c r="N1000" i="13" s="1"/>
  <c r="N1001" i="13"/>
  <c r="N1004" i="13"/>
  <c r="M1004" i="13"/>
  <c r="N1005" i="13"/>
  <c r="N1008" i="13"/>
  <c r="M1008" i="13"/>
  <c r="N1009" i="13"/>
  <c r="N1012" i="13"/>
  <c r="M1012" i="13"/>
  <c r="N1013" i="13"/>
  <c r="M1016" i="13"/>
  <c r="N1016" i="13" s="1"/>
  <c r="N1017" i="13"/>
  <c r="N1020" i="13"/>
  <c r="M1020" i="13"/>
  <c r="N1021" i="13"/>
  <c r="M1024" i="13"/>
  <c r="N1024" i="13" s="1"/>
  <c r="N1025" i="13"/>
  <c r="N1028" i="13"/>
  <c r="M1028" i="13"/>
  <c r="N1029" i="13"/>
  <c r="M1032" i="13"/>
  <c r="N1032" i="13" s="1"/>
  <c r="N1033" i="13"/>
  <c r="N1036" i="13"/>
  <c r="M1036" i="13"/>
  <c r="N1037" i="13"/>
  <c r="M1040" i="13"/>
  <c r="N1040" i="13" s="1"/>
  <c r="N1041" i="13"/>
  <c r="N1044" i="13"/>
  <c r="M1044" i="13"/>
  <c r="N1045" i="13"/>
  <c r="M1048" i="13"/>
  <c r="N1048" i="13" s="1"/>
  <c r="N1049" i="13"/>
  <c r="N1052" i="13"/>
  <c r="M1052" i="13"/>
  <c r="N1053" i="13"/>
  <c r="M1056" i="13"/>
  <c r="N1056" i="13" s="1"/>
  <c r="N1057" i="13"/>
  <c r="N1060" i="13"/>
  <c r="M1060" i="13"/>
  <c r="N1061" i="13"/>
  <c r="M1064" i="13"/>
  <c r="N1064" i="13" s="1"/>
  <c r="N1065" i="13"/>
  <c r="N1068" i="13"/>
  <c r="M1068" i="13"/>
  <c r="N1069" i="13"/>
  <c r="M1072" i="13"/>
  <c r="N1072" i="13" s="1"/>
  <c r="N1073" i="13"/>
  <c r="N1076" i="13"/>
  <c r="M1076" i="13"/>
  <c r="M1078" i="13"/>
  <c r="N1078" i="13" s="1"/>
  <c r="N1083" i="13"/>
  <c r="O1083" i="13"/>
  <c r="M1086" i="13"/>
  <c r="N1086" i="13" s="1"/>
  <c r="N1091" i="13"/>
  <c r="O1091" i="13"/>
  <c r="M1094" i="13"/>
  <c r="N1094" i="13" s="1"/>
  <c r="N1099" i="13"/>
  <c r="O1099" i="13"/>
  <c r="M1102" i="13"/>
  <c r="N1102" i="13" s="1"/>
  <c r="N1107" i="13"/>
  <c r="O1107" i="13"/>
  <c r="M1110" i="13"/>
  <c r="N1110" i="13" s="1"/>
  <c r="N1115" i="13"/>
  <c r="O1115" i="13"/>
  <c r="M1118" i="13"/>
  <c r="N1118" i="13" s="1"/>
  <c r="N1123" i="13"/>
  <c r="O1123" i="13"/>
  <c r="M1126" i="13"/>
  <c r="N1126" i="13" s="1"/>
  <c r="N1131" i="13"/>
  <c r="O1131" i="13"/>
  <c r="M1134" i="13"/>
  <c r="N1134" i="13" s="1"/>
  <c r="N1139" i="13"/>
  <c r="O1139" i="13"/>
  <c r="M1142" i="13"/>
  <c r="N1142" i="13" s="1"/>
  <c r="N1147" i="13"/>
  <c r="O1147" i="13"/>
  <c r="M1150" i="13"/>
  <c r="N1150" i="13" s="1"/>
  <c r="N1155" i="13"/>
  <c r="O1155" i="13"/>
  <c r="M1158" i="13"/>
  <c r="N1158" i="13" s="1"/>
  <c r="N1163" i="13"/>
  <c r="O1163" i="13"/>
  <c r="M1166" i="13"/>
  <c r="N1166" i="13" s="1"/>
  <c r="N1171" i="13"/>
  <c r="O1171" i="13"/>
  <c r="M1174" i="13"/>
  <c r="N1174" i="13" s="1"/>
  <c r="N1177" i="13"/>
  <c r="N1180" i="13"/>
  <c r="L1182" i="13"/>
  <c r="O1182" i="13" s="1"/>
  <c r="Q1183" i="13"/>
  <c r="P1183" i="13"/>
  <c r="N1185" i="13"/>
  <c r="N1188" i="13"/>
  <c r="L1190" i="13"/>
  <c r="Q1191" i="13"/>
  <c r="P1191" i="13"/>
  <c r="N1193" i="13"/>
  <c r="N1196" i="13"/>
  <c r="L1198" i="13"/>
  <c r="O1198" i="13" s="1"/>
  <c r="Q1199" i="13"/>
  <c r="P1199" i="13"/>
  <c r="N1201" i="13"/>
  <c r="N1204" i="13"/>
  <c r="L1206" i="13"/>
  <c r="Q1207" i="13"/>
  <c r="P1207" i="13"/>
  <c r="N1209" i="13"/>
  <c r="N1212" i="13"/>
  <c r="L1214" i="13"/>
  <c r="O1214" i="13" s="1"/>
  <c r="Q1215" i="13"/>
  <c r="P1215" i="13"/>
  <c r="N1217" i="13"/>
  <c r="N1220" i="13"/>
  <c r="L1222" i="13"/>
  <c r="Q1223" i="13"/>
  <c r="P1223" i="13"/>
  <c r="N1225" i="13"/>
  <c r="N1228" i="13"/>
  <c r="L1230" i="13"/>
  <c r="O1230" i="13" s="1"/>
  <c r="Q1231" i="13"/>
  <c r="P1231" i="13"/>
  <c r="N1233" i="13"/>
  <c r="N1236" i="13"/>
  <c r="L1238" i="13"/>
  <c r="Q1239" i="13"/>
  <c r="P1239" i="13"/>
  <c r="N1241" i="13"/>
  <c r="N1244" i="13"/>
  <c r="L1246" i="13"/>
  <c r="O1246" i="13" s="1"/>
  <c r="Q1247" i="13"/>
  <c r="P1247" i="13"/>
  <c r="N1249" i="13"/>
  <c r="M1254" i="13"/>
  <c r="N1254" i="13"/>
  <c r="M1258" i="13"/>
  <c r="N1258" i="13" s="1"/>
  <c r="O1258" i="13"/>
  <c r="M1270" i="13"/>
  <c r="N1270" i="13"/>
  <c r="M1274" i="13"/>
  <c r="N1274" i="13" s="1"/>
  <c r="O1274" i="13"/>
  <c r="M1286" i="13"/>
  <c r="N1286" i="13"/>
  <c r="Q1308" i="13"/>
  <c r="P1308" i="13"/>
  <c r="M1314" i="13"/>
  <c r="N1314" i="13" s="1"/>
  <c r="N1316" i="13"/>
  <c r="Q1340" i="13"/>
  <c r="P1340" i="13"/>
  <c r="N1348" i="13"/>
  <c r="M1348" i="13"/>
  <c r="Q1371" i="13"/>
  <c r="P1371" i="13"/>
  <c r="L1374" i="13"/>
  <c r="O1374" i="13" s="1"/>
  <c r="N1379" i="13"/>
  <c r="M1379" i="13"/>
  <c r="O1379" i="13"/>
  <c r="L1397" i="13"/>
  <c r="O1397" i="13"/>
  <c r="L1452" i="13"/>
  <c r="P1455" i="13"/>
  <c r="Q1455" i="13"/>
  <c r="L1476" i="13"/>
  <c r="L1516" i="13"/>
  <c r="P1519" i="13"/>
  <c r="Q1519" i="13"/>
  <c r="P1632" i="13"/>
  <c r="Q1632" i="13" s="1"/>
  <c r="M1642" i="13"/>
  <c r="N1642" i="13"/>
  <c r="L1644" i="13"/>
  <c r="O1644" i="13" s="1"/>
  <c r="O958" i="13"/>
  <c r="O962" i="13"/>
  <c r="O966" i="13"/>
  <c r="O970" i="13"/>
  <c r="O974" i="13"/>
  <c r="O978" i="13"/>
  <c r="O982" i="13"/>
  <c r="O986" i="13"/>
  <c r="O990" i="13"/>
  <c r="O994" i="13"/>
  <c r="O998" i="13"/>
  <c r="O1002" i="13"/>
  <c r="O1006" i="13"/>
  <c r="O1010" i="13"/>
  <c r="O1014" i="13"/>
  <c r="O1018" i="13"/>
  <c r="O1022" i="13"/>
  <c r="O1026" i="13"/>
  <c r="O1030" i="13"/>
  <c r="O1034" i="13"/>
  <c r="O1038" i="13"/>
  <c r="O1042" i="13"/>
  <c r="O1046" i="13"/>
  <c r="O1050" i="13"/>
  <c r="O1054" i="13"/>
  <c r="O1058" i="13"/>
  <c r="O1062" i="13"/>
  <c r="O1066" i="13"/>
  <c r="O1070" i="13"/>
  <c r="O1074" i="13"/>
  <c r="M1255" i="13"/>
  <c r="N1255" i="13" s="1"/>
  <c r="N1263" i="13"/>
  <c r="M1263" i="13"/>
  <c r="M1271" i="13"/>
  <c r="N1271" i="13" s="1"/>
  <c r="N1279" i="13"/>
  <c r="M1279" i="13"/>
  <c r="M1287" i="13"/>
  <c r="N1287" i="13" s="1"/>
  <c r="M1294" i="13"/>
  <c r="O1294" i="13"/>
  <c r="N1294" i="13"/>
  <c r="M1298" i="13"/>
  <c r="N1298" i="13"/>
  <c r="Q1300" i="13"/>
  <c r="O1303" i="13"/>
  <c r="L1303" i="13"/>
  <c r="L1313" i="13"/>
  <c r="O1313" i="13"/>
  <c r="O1315" i="13"/>
  <c r="M1326" i="13"/>
  <c r="N1326" i="13" s="1"/>
  <c r="O1326" i="13"/>
  <c r="M1330" i="13"/>
  <c r="N1330" i="13"/>
  <c r="Q1332" i="13"/>
  <c r="O1335" i="13"/>
  <c r="L1335" i="13"/>
  <c r="N1340" i="13"/>
  <c r="L1350" i="13"/>
  <c r="O1350" i="13"/>
  <c r="Q1352" i="13"/>
  <c r="N1356" i="13"/>
  <c r="M1356" i="13"/>
  <c r="L1366" i="13"/>
  <c r="O1366" i="13" s="1"/>
  <c r="Q1368" i="13"/>
  <c r="M1372" i="13"/>
  <c r="N1372" i="13" s="1"/>
  <c r="L1382" i="13"/>
  <c r="O1382" i="13"/>
  <c r="Q1384" i="13"/>
  <c r="N1388" i="13"/>
  <c r="M1388" i="13"/>
  <c r="L1398" i="13"/>
  <c r="Q1400" i="13"/>
  <c r="M1404" i="13"/>
  <c r="N1404" i="13" s="1"/>
  <c r="M1411" i="13"/>
  <c r="N1411" i="13" s="1"/>
  <c r="L1436" i="13"/>
  <c r="O1436" i="13" s="1"/>
  <c r="P1440" i="13"/>
  <c r="Q1440" i="13" s="1"/>
  <c r="P1447" i="13"/>
  <c r="Q1447" i="13"/>
  <c r="L1468" i="13"/>
  <c r="P1472" i="13"/>
  <c r="Q1472" i="13" s="1"/>
  <c r="P1479" i="13"/>
  <c r="Q1479" i="13"/>
  <c r="L1500" i="13"/>
  <c r="P1504" i="13"/>
  <c r="Q1504" i="13" s="1"/>
  <c r="P1511" i="13"/>
  <c r="Q1511" i="13"/>
  <c r="P1552" i="13"/>
  <c r="Q1552" i="13" s="1"/>
  <c r="M1562" i="13"/>
  <c r="N1562" i="13"/>
  <c r="L1564" i="13"/>
  <c r="P1616" i="13"/>
  <c r="Q1616" i="13" s="1"/>
  <c r="M1626" i="13"/>
  <c r="N1626" i="13"/>
  <c r="L1628" i="13"/>
  <c r="O1628" i="13" s="1"/>
  <c r="Q1077" i="13"/>
  <c r="O1080" i="13"/>
  <c r="Q1085" i="13"/>
  <c r="O1088" i="13"/>
  <c r="Q1093" i="13"/>
  <c r="O1096" i="13"/>
  <c r="Q1101" i="13"/>
  <c r="O1104" i="13"/>
  <c r="Q1109" i="13"/>
  <c r="O1112" i="13"/>
  <c r="Q1117" i="13"/>
  <c r="O1120" i="13"/>
  <c r="Q1125" i="13"/>
  <c r="O1128" i="13"/>
  <c r="Q1133" i="13"/>
  <c r="O1136" i="13"/>
  <c r="Q1141" i="13"/>
  <c r="O1144" i="13"/>
  <c r="Q1149" i="13"/>
  <c r="O1152" i="13"/>
  <c r="Q1157" i="13"/>
  <c r="O1160" i="13"/>
  <c r="Q1165" i="13"/>
  <c r="O1168" i="13"/>
  <c r="Q1173" i="13"/>
  <c r="O1176" i="13"/>
  <c r="O1180" i="13"/>
  <c r="O1184" i="13"/>
  <c r="O1188" i="13"/>
  <c r="O1192" i="13"/>
  <c r="O1196" i="13"/>
  <c r="O1200" i="13"/>
  <c r="O1204" i="13"/>
  <c r="O1208" i="13"/>
  <c r="O1212" i="13"/>
  <c r="O1216" i="13"/>
  <c r="O1220" i="13"/>
  <c r="O1224" i="13"/>
  <c r="O1228" i="13"/>
  <c r="O1232" i="13"/>
  <c r="O1236" i="13"/>
  <c r="O1240" i="13"/>
  <c r="O1244" i="13"/>
  <c r="O1248" i="13"/>
  <c r="Q1252" i="13"/>
  <c r="O1254" i="13"/>
  <c r="O1255" i="13"/>
  <c r="M1256" i="13"/>
  <c r="N1256" i="13" s="1"/>
  <c r="Q1260" i="13"/>
  <c r="O1262" i="13"/>
  <c r="O1263" i="13"/>
  <c r="M1264" i="13"/>
  <c r="N1264" i="13" s="1"/>
  <c r="Q1268" i="13"/>
  <c r="O1270" i="13"/>
  <c r="O1271" i="13"/>
  <c r="M1272" i="13"/>
  <c r="N1272" i="13" s="1"/>
  <c r="Q1276" i="13"/>
  <c r="O1278" i="13"/>
  <c r="O1279" i="13"/>
  <c r="M1280" i="13"/>
  <c r="N1280" i="13" s="1"/>
  <c r="Q1284" i="13"/>
  <c r="O1286" i="13"/>
  <c r="O1287" i="13"/>
  <c r="M1288" i="13"/>
  <c r="N1288" i="13" s="1"/>
  <c r="M1290" i="13"/>
  <c r="N1290" i="13"/>
  <c r="Q1292" i="13"/>
  <c r="O1295" i="13"/>
  <c r="L1295" i="13"/>
  <c r="O1298" i="13"/>
  <c r="L1305" i="13"/>
  <c r="N1307" i="13"/>
  <c r="O1307" i="13"/>
  <c r="Q1312" i="13"/>
  <c r="M1315" i="13"/>
  <c r="N1315" i="13" s="1"/>
  <c r="M1318" i="13"/>
  <c r="O1318" i="13"/>
  <c r="N1318" i="13"/>
  <c r="M1322" i="13"/>
  <c r="N1322" i="13"/>
  <c r="Q1324" i="13"/>
  <c r="O1327" i="13"/>
  <c r="L1327" i="13"/>
  <c r="O1330" i="13"/>
  <c r="L1337" i="13"/>
  <c r="N1339" i="13"/>
  <c r="O1339" i="13"/>
  <c r="N1355" i="13"/>
  <c r="M1355" i="13"/>
  <c r="L1357" i="13"/>
  <c r="O1357" i="13" s="1"/>
  <c r="N1371" i="13"/>
  <c r="M1371" i="13"/>
  <c r="L1373" i="13"/>
  <c r="O1373" i="13" s="1"/>
  <c r="N1387" i="13"/>
  <c r="M1387" i="13"/>
  <c r="L1389" i="13"/>
  <c r="O1389" i="13" s="1"/>
  <c r="N1403" i="13"/>
  <c r="M1403" i="13"/>
  <c r="L1405" i="13"/>
  <c r="O1405" i="13" s="1"/>
  <c r="Q1410" i="13"/>
  <c r="P1410" i="13"/>
  <c r="O1419" i="13"/>
  <c r="L1419" i="13"/>
  <c r="L1421" i="13"/>
  <c r="O1428" i="13"/>
  <c r="L1428" i="13"/>
  <c r="Q1432" i="13"/>
  <c r="P1432" i="13"/>
  <c r="P1439" i="13"/>
  <c r="Q1439" i="13" s="1"/>
  <c r="O1460" i="13"/>
  <c r="L1460" i="13"/>
  <c r="Q1464" i="13"/>
  <c r="P1464" i="13"/>
  <c r="P1471" i="13"/>
  <c r="Q1471" i="13" s="1"/>
  <c r="O1492" i="13"/>
  <c r="L1492" i="13"/>
  <c r="Q1496" i="13"/>
  <c r="P1496" i="13"/>
  <c r="P1503" i="13"/>
  <c r="Q1503" i="13" s="1"/>
  <c r="Q1536" i="13"/>
  <c r="P1536" i="13"/>
  <c r="M1546" i="13"/>
  <c r="N1546" i="13" s="1"/>
  <c r="O1548" i="13"/>
  <c r="L1548" i="13"/>
  <c r="Q1600" i="13"/>
  <c r="P1600" i="13"/>
  <c r="M1610" i="13"/>
  <c r="N1610" i="13" s="1"/>
  <c r="O1612" i="13"/>
  <c r="L1612" i="13"/>
  <c r="Q1664" i="13"/>
  <c r="P1664" i="13"/>
  <c r="N1674" i="13"/>
  <c r="M1674" i="13"/>
  <c r="L1727" i="13"/>
  <c r="O1177" i="13"/>
  <c r="O1181" i="13"/>
  <c r="O1185" i="13"/>
  <c r="O1189" i="13"/>
  <c r="O1193" i="13"/>
  <c r="O1197" i="13"/>
  <c r="O1201" i="13"/>
  <c r="O1205" i="13"/>
  <c r="O1209" i="13"/>
  <c r="O1213" i="13"/>
  <c r="O1217" i="13"/>
  <c r="O1221" i="13"/>
  <c r="O1225" i="13"/>
  <c r="O1229" i="13"/>
  <c r="O1233" i="13"/>
  <c r="O1237" i="13"/>
  <c r="O1241" i="13"/>
  <c r="O1245" i="13"/>
  <c r="O1249" i="13"/>
  <c r="P1345" i="13"/>
  <c r="Q1345" i="13" s="1"/>
  <c r="N1351" i="13"/>
  <c r="P1353" i="13"/>
  <c r="Q1353" i="13"/>
  <c r="P1361" i="13"/>
  <c r="Q1361" i="13" s="1"/>
  <c r="N1367" i="13"/>
  <c r="P1369" i="13"/>
  <c r="Q1369" i="13"/>
  <c r="P1377" i="13"/>
  <c r="Q1377" i="13" s="1"/>
  <c r="N1383" i="13"/>
  <c r="P1385" i="13"/>
  <c r="Q1385" i="13"/>
  <c r="P1393" i="13"/>
  <c r="Q1393" i="13" s="1"/>
  <c r="N1399" i="13"/>
  <c r="P1401" i="13"/>
  <c r="Q1401" i="13"/>
  <c r="M1408" i="13"/>
  <c r="N1408" i="13" s="1"/>
  <c r="P1418" i="13"/>
  <c r="Q1418" i="13" s="1"/>
  <c r="P1423" i="13"/>
  <c r="Q1423" i="13" s="1"/>
  <c r="P1425" i="13"/>
  <c r="Q1425" i="13"/>
  <c r="P1433" i="13"/>
  <c r="Q1433" i="13"/>
  <c r="P1441" i="13"/>
  <c r="Q1441" i="13"/>
  <c r="P1449" i="13"/>
  <c r="Q1449" i="13"/>
  <c r="P1457" i="13"/>
  <c r="Q1457" i="13"/>
  <c r="P1465" i="13"/>
  <c r="Q1465" i="13"/>
  <c r="P1473" i="13"/>
  <c r="Q1473" i="13"/>
  <c r="P1481" i="13"/>
  <c r="Q1481" i="13"/>
  <c r="P1489" i="13"/>
  <c r="Q1489" i="13"/>
  <c r="P1497" i="13"/>
  <c r="Q1497" i="13"/>
  <c r="P1505" i="13"/>
  <c r="Q1505" i="13"/>
  <c r="P1513" i="13"/>
  <c r="Q1513" i="13"/>
  <c r="L1533" i="13"/>
  <c r="O1533" i="13" s="1"/>
  <c r="P1535" i="13"/>
  <c r="Q1535" i="13"/>
  <c r="L1549" i="13"/>
  <c r="P1551" i="13"/>
  <c r="Q1551" i="13"/>
  <c r="L1565" i="13"/>
  <c r="O1565" i="13" s="1"/>
  <c r="P1567" i="13"/>
  <c r="Q1567" i="13"/>
  <c r="L1581" i="13"/>
  <c r="O1581" i="13" s="1"/>
  <c r="P1583" i="13"/>
  <c r="Q1583" i="13"/>
  <c r="L1597" i="13"/>
  <c r="P1599" i="13"/>
  <c r="Q1599" i="13"/>
  <c r="L1613" i="13"/>
  <c r="O1613" i="13" s="1"/>
  <c r="P1615" i="13"/>
  <c r="Q1615" i="13" s="1"/>
  <c r="L1629" i="13"/>
  <c r="P1631" i="13"/>
  <c r="Q1631" i="13" s="1"/>
  <c r="L1645" i="13"/>
  <c r="O1645" i="13" s="1"/>
  <c r="P1647" i="13"/>
  <c r="Q1647" i="13" s="1"/>
  <c r="L1661" i="13"/>
  <c r="O1661" i="13" s="1"/>
  <c r="P1663" i="13"/>
  <c r="Q1663" i="13" s="1"/>
  <c r="M1685" i="13"/>
  <c r="N1685" i="13" s="1"/>
  <c r="Q1689" i="13"/>
  <c r="P1689" i="13"/>
  <c r="L1695" i="13"/>
  <c r="O1695" i="13"/>
  <c r="L1704" i="13"/>
  <c r="O1704" i="13" s="1"/>
  <c r="M1708" i="13"/>
  <c r="N1708" i="13"/>
  <c r="Q1716" i="13"/>
  <c r="P1716" i="13"/>
  <c r="P1736" i="13"/>
  <c r="S1736" i="13" s="1"/>
  <c r="Q1738" i="13"/>
  <c r="P1740" i="13"/>
  <c r="S1740" i="13" s="1"/>
  <c r="P1743" i="13"/>
  <c r="S1743" i="13" s="1"/>
  <c r="L1760" i="13"/>
  <c r="O1760" i="13"/>
  <c r="P1825" i="13"/>
  <c r="Q1825" i="13" s="1"/>
  <c r="T1825" i="13" s="1"/>
  <c r="N1832" i="13"/>
  <c r="O1832" i="13"/>
  <c r="M1832" i="13"/>
  <c r="Q1253" i="13"/>
  <c r="O1256" i="13"/>
  <c r="Q1261" i="13"/>
  <c r="O1264" i="13"/>
  <c r="Q1269" i="13"/>
  <c r="O1272" i="13"/>
  <c r="Q1277" i="13"/>
  <c r="O1280" i="13"/>
  <c r="Q1285" i="13"/>
  <c r="O1288" i="13"/>
  <c r="M1292" i="13"/>
  <c r="N1292" i="13" s="1"/>
  <c r="Q1293" i="13"/>
  <c r="P1296" i="13"/>
  <c r="Q1296" i="13" s="1"/>
  <c r="M1300" i="13"/>
  <c r="N1300" i="13" s="1"/>
  <c r="Q1301" i="13"/>
  <c r="P1304" i="13"/>
  <c r="Q1304" i="13" s="1"/>
  <c r="M1308" i="13"/>
  <c r="N1308" i="13" s="1"/>
  <c r="Q1309" i="13"/>
  <c r="P1312" i="13"/>
  <c r="M1316" i="13"/>
  <c r="Q1317" i="13"/>
  <c r="P1320" i="13"/>
  <c r="Q1320" i="13" s="1"/>
  <c r="M1324" i="13"/>
  <c r="N1324" i="13" s="1"/>
  <c r="Q1325" i="13"/>
  <c r="P1328" i="13"/>
  <c r="Q1328" i="13" s="1"/>
  <c r="M1332" i="13"/>
  <c r="N1332" i="13" s="1"/>
  <c r="Q1333" i="13"/>
  <c r="P1336" i="13"/>
  <c r="Q1336" i="13" s="1"/>
  <c r="M1340" i="13"/>
  <c r="Q1341" i="13"/>
  <c r="M1343" i="13"/>
  <c r="N1343" i="13" s="1"/>
  <c r="M1351" i="13"/>
  <c r="M1359" i="13"/>
  <c r="N1359" i="13" s="1"/>
  <c r="O1362" i="13"/>
  <c r="M1367" i="13"/>
  <c r="O1370" i="13"/>
  <c r="M1375" i="13"/>
  <c r="N1375" i="13" s="1"/>
  <c r="M1383" i="13"/>
  <c r="M1391" i="13"/>
  <c r="N1391" i="13" s="1"/>
  <c r="O1394" i="13"/>
  <c r="M1399" i="13"/>
  <c r="O1402" i="13"/>
  <c r="N1410" i="13"/>
  <c r="M1414" i="13"/>
  <c r="N1414" i="13" s="1"/>
  <c r="N1416" i="13"/>
  <c r="M1416" i="13"/>
  <c r="O1445" i="13"/>
  <c r="O1453" i="13"/>
  <c r="O1477" i="13"/>
  <c r="O1485" i="13"/>
  <c r="O1509" i="13"/>
  <c r="O1517" i="13"/>
  <c r="M1522" i="13"/>
  <c r="N1522" i="13" s="1"/>
  <c r="O1524" i="13"/>
  <c r="L1524" i="13"/>
  <c r="Q1528" i="13"/>
  <c r="P1528" i="13"/>
  <c r="M1538" i="13"/>
  <c r="N1538" i="13" s="1"/>
  <c r="O1540" i="13"/>
  <c r="L1540" i="13"/>
  <c r="Q1544" i="13"/>
  <c r="P1544" i="13"/>
  <c r="M1554" i="13"/>
  <c r="N1554" i="13" s="1"/>
  <c r="O1556" i="13"/>
  <c r="L1556" i="13"/>
  <c r="Q1560" i="13"/>
  <c r="P1560" i="13"/>
  <c r="M1570" i="13"/>
  <c r="N1570" i="13" s="1"/>
  <c r="O1572" i="13"/>
  <c r="L1572" i="13"/>
  <c r="Q1576" i="13"/>
  <c r="P1576" i="13"/>
  <c r="M1586" i="13"/>
  <c r="N1586" i="13" s="1"/>
  <c r="O1588" i="13"/>
  <c r="L1588" i="13"/>
  <c r="Q1592" i="13"/>
  <c r="P1592" i="13"/>
  <c r="M1602" i="13"/>
  <c r="N1602" i="13" s="1"/>
  <c r="O1604" i="13"/>
  <c r="L1604" i="13"/>
  <c r="Q1608" i="13"/>
  <c r="P1608" i="13"/>
  <c r="M1618" i="13"/>
  <c r="N1618" i="13" s="1"/>
  <c r="O1620" i="13"/>
  <c r="L1620" i="13"/>
  <c r="Q1624" i="13"/>
  <c r="P1624" i="13"/>
  <c r="M1634" i="13"/>
  <c r="N1634" i="13" s="1"/>
  <c r="O1636" i="13"/>
  <c r="L1636" i="13"/>
  <c r="Q1640" i="13"/>
  <c r="P1640" i="13"/>
  <c r="M1650" i="13"/>
  <c r="N1650" i="13" s="1"/>
  <c r="O1652" i="13"/>
  <c r="L1652" i="13"/>
  <c r="Q1656" i="13"/>
  <c r="P1656" i="13"/>
  <c r="M1666" i="13"/>
  <c r="N1666" i="13" s="1"/>
  <c r="O1668" i="13"/>
  <c r="L1668" i="13"/>
  <c r="L1672" i="13"/>
  <c r="M1676" i="13"/>
  <c r="N1676" i="13" s="1"/>
  <c r="Q1684" i="13"/>
  <c r="P1684" i="13"/>
  <c r="Q1728" i="13"/>
  <c r="P1728" i="13"/>
  <c r="L1776" i="13"/>
  <c r="O1776" i="13"/>
  <c r="L1802" i="13"/>
  <c r="O1802" i="13" s="1"/>
  <c r="O1343" i="13"/>
  <c r="N1344" i="13"/>
  <c r="L1346" i="13"/>
  <c r="O1346" i="13" s="1"/>
  <c r="O1351" i="13"/>
  <c r="N1352" i="13"/>
  <c r="L1354" i="13"/>
  <c r="O1359" i="13"/>
  <c r="N1360" i="13"/>
  <c r="L1362" i="13"/>
  <c r="O1367" i="13"/>
  <c r="N1368" i="13"/>
  <c r="L1370" i="13"/>
  <c r="O1375" i="13"/>
  <c r="N1376" i="13"/>
  <c r="L1378" i="13"/>
  <c r="O1378" i="13" s="1"/>
  <c r="O1383" i="13"/>
  <c r="N1384" i="13"/>
  <c r="L1386" i="13"/>
  <c r="O1391" i="13"/>
  <c r="N1392" i="13"/>
  <c r="L1394" i="13"/>
  <c r="O1399" i="13"/>
  <c r="N1400" i="13"/>
  <c r="L1402" i="13"/>
  <c r="P1407" i="13"/>
  <c r="Q1407" i="13" s="1"/>
  <c r="P1409" i="13"/>
  <c r="Q1409" i="13" s="1"/>
  <c r="O1411" i="13"/>
  <c r="L1413" i="13"/>
  <c r="O1414" i="13"/>
  <c r="N1418" i="13"/>
  <c r="M1422" i="13"/>
  <c r="N1422" i="13" s="1"/>
  <c r="N1424" i="13"/>
  <c r="M1424" i="13"/>
  <c r="L1429" i="13"/>
  <c r="L1437" i="13"/>
  <c r="O1437" i="13" s="1"/>
  <c r="L1445" i="13"/>
  <c r="L1453" i="13"/>
  <c r="L1461" i="13"/>
  <c r="O1461" i="13" s="1"/>
  <c r="L1469" i="13"/>
  <c r="O1469" i="13" s="1"/>
  <c r="L1477" i="13"/>
  <c r="L1485" i="13"/>
  <c r="L1493" i="13"/>
  <c r="L1501" i="13"/>
  <c r="O1501" i="13" s="1"/>
  <c r="L1509" i="13"/>
  <c r="L1517" i="13"/>
  <c r="O1525" i="13"/>
  <c r="L1525" i="13"/>
  <c r="P1527" i="13"/>
  <c r="Q1527" i="13" s="1"/>
  <c r="O1541" i="13"/>
  <c r="L1541" i="13"/>
  <c r="P1543" i="13"/>
  <c r="Q1543" i="13" s="1"/>
  <c r="O1557" i="13"/>
  <c r="L1557" i="13"/>
  <c r="P1559" i="13"/>
  <c r="Q1559" i="13" s="1"/>
  <c r="O1573" i="13"/>
  <c r="L1573" i="13"/>
  <c r="P1575" i="13"/>
  <c r="Q1575" i="13" s="1"/>
  <c r="O1589" i="13"/>
  <c r="L1589" i="13"/>
  <c r="P1591" i="13"/>
  <c r="Q1591" i="13" s="1"/>
  <c r="O1605" i="13"/>
  <c r="L1605" i="13"/>
  <c r="P1607" i="13"/>
  <c r="Q1607" i="13" s="1"/>
  <c r="O1621" i="13"/>
  <c r="L1621" i="13"/>
  <c r="P1623" i="13"/>
  <c r="Q1623" i="13" s="1"/>
  <c r="O1637" i="13"/>
  <c r="L1637" i="13"/>
  <c r="P1639" i="13"/>
  <c r="Q1639" i="13" s="1"/>
  <c r="O1653" i="13"/>
  <c r="L1653" i="13"/>
  <c r="P1655" i="13"/>
  <c r="Q1655" i="13" s="1"/>
  <c r="O1669" i="13"/>
  <c r="L1669" i="13"/>
  <c r="Q1696" i="13"/>
  <c r="P1696" i="13"/>
  <c r="N1706" i="13"/>
  <c r="M1706" i="13"/>
  <c r="Q1714" i="13"/>
  <c r="P1714" i="13"/>
  <c r="P1723" i="13"/>
  <c r="Q1723" i="13" s="1"/>
  <c r="O1725" i="13"/>
  <c r="L1725" i="13"/>
  <c r="P1739" i="13"/>
  <c r="S1739" i="13" s="1"/>
  <c r="L1671" i="13"/>
  <c r="O1671" i="13" s="1"/>
  <c r="M1680" i="13"/>
  <c r="N1680" i="13" s="1"/>
  <c r="N1682" i="13"/>
  <c r="M1682" i="13"/>
  <c r="Q1692" i="13"/>
  <c r="P1692" i="13"/>
  <c r="Q1697" i="13"/>
  <c r="P1697" i="13"/>
  <c r="P1699" i="13"/>
  <c r="Q1699" i="13" s="1"/>
  <c r="L1703" i="13"/>
  <c r="O1703" i="13"/>
  <c r="M1712" i="13"/>
  <c r="N1712" i="13" s="1"/>
  <c r="M1714" i="13"/>
  <c r="N1714" i="13" s="1"/>
  <c r="Q1724" i="13"/>
  <c r="P1724" i="13"/>
  <c r="P1729" i="13"/>
  <c r="Q1729" i="13" s="1"/>
  <c r="P1731" i="13"/>
  <c r="Q1731" i="13" s="1"/>
  <c r="S1737" i="13"/>
  <c r="L1752" i="13"/>
  <c r="O1752" i="13" s="1"/>
  <c r="O1757" i="13"/>
  <c r="L1757" i="13"/>
  <c r="M1758" i="13"/>
  <c r="N1758" i="13" s="1"/>
  <c r="Q1761" i="13"/>
  <c r="P1761" i="13"/>
  <c r="S1761" i="13" s="1"/>
  <c r="N1763" i="13"/>
  <c r="M1763" i="13"/>
  <c r="N1766" i="13"/>
  <c r="M1766" i="13"/>
  <c r="M1768" i="13"/>
  <c r="N1768" i="13" s="1"/>
  <c r="N1773" i="13"/>
  <c r="M1773" i="13"/>
  <c r="N1781" i="13"/>
  <c r="M1781" i="13"/>
  <c r="N1789" i="13"/>
  <c r="M1789" i="13"/>
  <c r="L1796" i="13"/>
  <c r="O1796" i="13" s="1"/>
  <c r="P1841" i="13"/>
  <c r="O1348" i="13"/>
  <c r="O1356" i="13"/>
  <c r="O1364" i="13"/>
  <c r="O1372" i="13"/>
  <c r="O1380" i="13"/>
  <c r="O1388" i="13"/>
  <c r="O1396" i="13"/>
  <c r="O1404" i="13"/>
  <c r="O1412" i="13"/>
  <c r="O1420" i="13"/>
  <c r="N1431" i="13"/>
  <c r="N1439" i="13"/>
  <c r="N1447" i="13"/>
  <c r="N1455" i="13"/>
  <c r="N1463" i="13"/>
  <c r="N1471" i="13"/>
  <c r="N1479" i="13"/>
  <c r="N1487" i="13"/>
  <c r="N1495" i="13"/>
  <c r="N1503" i="13"/>
  <c r="N1511" i="13"/>
  <c r="N1519" i="13"/>
  <c r="Q1521" i="13"/>
  <c r="N1527" i="13"/>
  <c r="Q1529" i="13"/>
  <c r="N1535" i="13"/>
  <c r="Q1537" i="13"/>
  <c r="N1543" i="13"/>
  <c r="Q1545" i="13"/>
  <c r="N1551" i="13"/>
  <c r="Q1553" i="13"/>
  <c r="N1559" i="13"/>
  <c r="Q1561" i="13"/>
  <c r="N1567" i="13"/>
  <c r="Q1569" i="13"/>
  <c r="N1575" i="13"/>
  <c r="Q1577" i="13"/>
  <c r="N1583" i="13"/>
  <c r="Q1585" i="13"/>
  <c r="N1591" i="13"/>
  <c r="Q1593" i="13"/>
  <c r="N1599" i="13"/>
  <c r="Q1601" i="13"/>
  <c r="N1607" i="13"/>
  <c r="Q1609" i="13"/>
  <c r="N1615" i="13"/>
  <c r="Q1617" i="13"/>
  <c r="N1623" i="13"/>
  <c r="Q1625" i="13"/>
  <c r="N1631" i="13"/>
  <c r="Q1633" i="13"/>
  <c r="N1639" i="13"/>
  <c r="Q1641" i="13"/>
  <c r="N1647" i="13"/>
  <c r="Q1649" i="13"/>
  <c r="N1655" i="13"/>
  <c r="Q1657" i="13"/>
  <c r="N1663" i="13"/>
  <c r="Q1665" i="13"/>
  <c r="Q1673" i="13"/>
  <c r="P1673" i="13"/>
  <c r="P1675" i="13"/>
  <c r="Q1675" i="13"/>
  <c r="O1677" i="13"/>
  <c r="L1679" i="13"/>
  <c r="O1679" i="13" s="1"/>
  <c r="O1680" i="13"/>
  <c r="N1684" i="13"/>
  <c r="M1688" i="13"/>
  <c r="N1688" i="13" s="1"/>
  <c r="N1690" i="13"/>
  <c r="M1690" i="13"/>
  <c r="O1698" i="13"/>
  <c r="O1700" i="13"/>
  <c r="L1701" i="13"/>
  <c r="Q1705" i="13"/>
  <c r="P1705" i="13"/>
  <c r="P1707" i="13"/>
  <c r="Q1707" i="13"/>
  <c r="O1709" i="13"/>
  <c r="L1711" i="13"/>
  <c r="O1711" i="13" s="1"/>
  <c r="O1712" i="13"/>
  <c r="N1716" i="13"/>
  <c r="M1720" i="13"/>
  <c r="N1720" i="13" s="1"/>
  <c r="N1722" i="13"/>
  <c r="M1722" i="13"/>
  <c r="O1730" i="13"/>
  <c r="O1732" i="13"/>
  <c r="L1733" i="13"/>
  <c r="O1733" i="13" s="1"/>
  <c r="N1736" i="13"/>
  <c r="L1744" i="13"/>
  <c r="L1995" i="13" s="1"/>
  <c r="O1749" i="13"/>
  <c r="L1749" i="13"/>
  <c r="M1750" i="13"/>
  <c r="S1750" i="13" s="1"/>
  <c r="Q1753" i="13"/>
  <c r="P1753" i="13"/>
  <c r="S1753" i="13" s="1"/>
  <c r="L1755" i="13"/>
  <c r="P1759" i="13"/>
  <c r="S1759" i="13" s="1"/>
  <c r="Q1765" i="13"/>
  <c r="O1768" i="13"/>
  <c r="L1794" i="13"/>
  <c r="O1794" i="13" s="1"/>
  <c r="N1798" i="13"/>
  <c r="S1798" i="13"/>
  <c r="P1801" i="13"/>
  <c r="Q1801" i="13" s="1"/>
  <c r="N1814" i="13"/>
  <c r="S1814" i="13"/>
  <c r="L1818" i="13"/>
  <c r="O1818" i="13" s="1"/>
  <c r="N1415" i="13"/>
  <c r="N1423" i="13"/>
  <c r="O1426" i="13"/>
  <c r="P1427" i="13"/>
  <c r="Q1427" i="13"/>
  <c r="N1433" i="13"/>
  <c r="O1434" i="13"/>
  <c r="P1435" i="13"/>
  <c r="Q1435" i="13"/>
  <c r="N1441" i="13"/>
  <c r="O1442" i="13"/>
  <c r="P1443" i="13"/>
  <c r="Q1443" i="13"/>
  <c r="N1449" i="13"/>
  <c r="O1450" i="13"/>
  <c r="P1451" i="13"/>
  <c r="Q1451" i="13"/>
  <c r="N1457" i="13"/>
  <c r="O1458" i="13"/>
  <c r="P1459" i="13"/>
  <c r="Q1459" i="13"/>
  <c r="N1465" i="13"/>
  <c r="O1466" i="13"/>
  <c r="P1467" i="13"/>
  <c r="Q1467" i="13"/>
  <c r="N1473" i="13"/>
  <c r="O1474" i="13"/>
  <c r="P1475" i="13"/>
  <c r="Q1475" i="13"/>
  <c r="N1481" i="13"/>
  <c r="O1482" i="13"/>
  <c r="P1483" i="13"/>
  <c r="Q1483" i="13"/>
  <c r="N1489" i="13"/>
  <c r="O1490" i="13"/>
  <c r="P1491" i="13"/>
  <c r="Q1491" i="13"/>
  <c r="N1497" i="13"/>
  <c r="O1498" i="13"/>
  <c r="P1499" i="13"/>
  <c r="Q1499" i="13"/>
  <c r="N1505" i="13"/>
  <c r="O1506" i="13"/>
  <c r="P1507" i="13"/>
  <c r="Q1507" i="13"/>
  <c r="N1513" i="13"/>
  <c r="O1514" i="13"/>
  <c r="P1515" i="13"/>
  <c r="Q1515" i="13"/>
  <c r="N1521" i="13"/>
  <c r="O1522" i="13"/>
  <c r="P1523" i="13"/>
  <c r="Q1523" i="13"/>
  <c r="N1529" i="13"/>
  <c r="O1530" i="13"/>
  <c r="P1531" i="13"/>
  <c r="Q1531" i="13"/>
  <c r="N1537" i="13"/>
  <c r="O1538" i="13"/>
  <c r="P1539" i="13"/>
  <c r="Q1539" i="13"/>
  <c r="N1545" i="13"/>
  <c r="O1546" i="13"/>
  <c r="P1547" i="13"/>
  <c r="Q1547" i="13"/>
  <c r="N1553" i="13"/>
  <c r="O1554" i="13"/>
  <c r="P1555" i="13"/>
  <c r="Q1555" i="13"/>
  <c r="N1561" i="13"/>
  <c r="O1562" i="13"/>
  <c r="P1563" i="13"/>
  <c r="Q1563" i="13"/>
  <c r="N1569" i="13"/>
  <c r="O1570" i="13"/>
  <c r="P1571" i="13"/>
  <c r="Q1571" i="13"/>
  <c r="N1577" i="13"/>
  <c r="O1578" i="13"/>
  <c r="P1579" i="13"/>
  <c r="Q1579" i="13"/>
  <c r="N1585" i="13"/>
  <c r="O1586" i="13"/>
  <c r="P1587" i="13"/>
  <c r="Q1587" i="13"/>
  <c r="N1593" i="13"/>
  <c r="O1594" i="13"/>
  <c r="P1595" i="13"/>
  <c r="Q1595" i="13"/>
  <c r="N1601" i="13"/>
  <c r="O1602" i="13"/>
  <c r="P1603" i="13"/>
  <c r="Q1603" i="13"/>
  <c r="N1609" i="13"/>
  <c r="O1610" i="13"/>
  <c r="P1611" i="13"/>
  <c r="Q1611" i="13"/>
  <c r="N1617" i="13"/>
  <c r="O1618" i="13"/>
  <c r="P1619" i="13"/>
  <c r="Q1619" i="13"/>
  <c r="N1625" i="13"/>
  <c r="O1626" i="13"/>
  <c r="P1627" i="13"/>
  <c r="Q1627" i="13"/>
  <c r="N1633" i="13"/>
  <c r="O1634" i="13"/>
  <c r="P1635" i="13"/>
  <c r="Q1635" i="13"/>
  <c r="N1641" i="13"/>
  <c r="O1642" i="13"/>
  <c r="P1643" i="13"/>
  <c r="Q1643" i="13"/>
  <c r="N1649" i="13"/>
  <c r="O1650" i="13"/>
  <c r="P1651" i="13"/>
  <c r="Q1651" i="13"/>
  <c r="N1657" i="13"/>
  <c r="O1658" i="13"/>
  <c r="P1659" i="13"/>
  <c r="Q1659" i="13"/>
  <c r="N1665" i="13"/>
  <c r="O1666" i="13"/>
  <c r="P1667" i="13"/>
  <c r="Q1667" i="13"/>
  <c r="O1674" i="13"/>
  <c r="O1676" i="13"/>
  <c r="M1677" i="13"/>
  <c r="N1677" i="13" s="1"/>
  <c r="Q1681" i="13"/>
  <c r="P1681" i="13"/>
  <c r="P1683" i="13"/>
  <c r="Q1683" i="13"/>
  <c r="O1685" i="13"/>
  <c r="L1687" i="13"/>
  <c r="O1687" i="13" s="1"/>
  <c r="Q1688" i="13"/>
  <c r="M1696" i="13"/>
  <c r="N1696" i="13" s="1"/>
  <c r="M1698" i="13"/>
  <c r="N1698" i="13" s="1"/>
  <c r="O1706" i="13"/>
  <c r="O1708" i="13"/>
  <c r="M1709" i="13"/>
  <c r="N1709" i="13" s="1"/>
  <c r="Q1713" i="13"/>
  <c r="P1713" i="13"/>
  <c r="P1715" i="13"/>
  <c r="Q1715" i="13"/>
  <c r="O1717" i="13"/>
  <c r="L1719" i="13"/>
  <c r="O1719" i="13" s="1"/>
  <c r="Q1720" i="13"/>
  <c r="M1728" i="13"/>
  <c r="N1728" i="13" s="1"/>
  <c r="M1730" i="13"/>
  <c r="N1730" i="13" s="1"/>
  <c r="M1737" i="13"/>
  <c r="N1737" i="13" s="1"/>
  <c r="M1738" i="13"/>
  <c r="S1738" i="13" s="1"/>
  <c r="N1739" i="13"/>
  <c r="M1739" i="13"/>
  <c r="M1740" i="13"/>
  <c r="N1740" i="13"/>
  <c r="O1741" i="13"/>
  <c r="L1741" i="13"/>
  <c r="M1742" i="13"/>
  <c r="S1742" i="13" s="1"/>
  <c r="U1742" i="13" s="1"/>
  <c r="V1742" i="13" s="1"/>
  <c r="N1742" i="13"/>
  <c r="T1742" i="13" s="1"/>
  <c r="Q1745" i="13"/>
  <c r="P1745" i="13"/>
  <c r="S1745" i="13" s="1"/>
  <c r="L1747" i="13"/>
  <c r="O1747" i="13"/>
  <c r="Q1750" i="13"/>
  <c r="P1751" i="13"/>
  <c r="S1751" i="13" s="1"/>
  <c r="N1756" i="13"/>
  <c r="P1765" i="13"/>
  <c r="N1767" i="13"/>
  <c r="L1784" i="13"/>
  <c r="O1784" i="13"/>
  <c r="L1792" i="13"/>
  <c r="O1792" i="13" s="1"/>
  <c r="L1804" i="13"/>
  <c r="O1804" i="13"/>
  <c r="P1809" i="13"/>
  <c r="Q1809" i="13" s="1"/>
  <c r="T1809" i="13" s="1"/>
  <c r="P1889" i="13"/>
  <c r="Q1889" i="13"/>
  <c r="M1921" i="13"/>
  <c r="N1921" i="13" s="1"/>
  <c r="M1923" i="13"/>
  <c r="N1923" i="13" s="1"/>
  <c r="O1923" i="13"/>
  <c r="O1430" i="13"/>
  <c r="O1438" i="13"/>
  <c r="O1446" i="13"/>
  <c r="O1454" i="13"/>
  <c r="O1462" i="13"/>
  <c r="O1470" i="13"/>
  <c r="O1478" i="13"/>
  <c r="O1486" i="13"/>
  <c r="O1494" i="13"/>
  <c r="O1502" i="13"/>
  <c r="O1510" i="13"/>
  <c r="O1518" i="13"/>
  <c r="O1526" i="13"/>
  <c r="O1534" i="13"/>
  <c r="O1542" i="13"/>
  <c r="O1550" i="13"/>
  <c r="O1558" i="13"/>
  <c r="O1566" i="13"/>
  <c r="O1574" i="13"/>
  <c r="O1582" i="13"/>
  <c r="O1590" i="13"/>
  <c r="O1598" i="13"/>
  <c r="O1606" i="13"/>
  <c r="O1614" i="13"/>
  <c r="O1622" i="13"/>
  <c r="O1630" i="13"/>
  <c r="O1638" i="13"/>
  <c r="O1646" i="13"/>
  <c r="O1654" i="13"/>
  <c r="O1662" i="13"/>
  <c r="O1670" i="13"/>
  <c r="O1678" i="13"/>
  <c r="O1686" i="13"/>
  <c r="O1694" i="13"/>
  <c r="O1702" i="13"/>
  <c r="O1710" i="13"/>
  <c r="O1718" i="13"/>
  <c r="O1726" i="13"/>
  <c r="O1735" i="13"/>
  <c r="M1764" i="13"/>
  <c r="N1764" i="13"/>
  <c r="O1769" i="13"/>
  <c r="L1769" i="13"/>
  <c r="M1770" i="13"/>
  <c r="N1770" i="13" s="1"/>
  <c r="M1775" i="13"/>
  <c r="N1775" i="13" s="1"/>
  <c r="L1777" i="13"/>
  <c r="O1777" i="13" s="1"/>
  <c r="N1778" i="13"/>
  <c r="M1778" i="13"/>
  <c r="N1822" i="13"/>
  <c r="S1822" i="13"/>
  <c r="U1822" i="13" s="1"/>
  <c r="V1822" i="13" s="1"/>
  <c r="L1826" i="13"/>
  <c r="O1826" i="13" s="1"/>
  <c r="O1848" i="13"/>
  <c r="M1848" i="13"/>
  <c r="N1848" i="13" s="1"/>
  <c r="P1857" i="13"/>
  <c r="Q1857" i="13" s="1"/>
  <c r="T1857" i="13" s="1"/>
  <c r="N1864" i="13"/>
  <c r="O1864" i="13"/>
  <c r="M1864" i="13"/>
  <c r="N1673" i="13"/>
  <c r="N1681" i="13"/>
  <c r="N1689" i="13"/>
  <c r="N1697" i="13"/>
  <c r="N1705" i="13"/>
  <c r="N1713" i="13"/>
  <c r="N1721" i="13"/>
  <c r="N1729" i="13"/>
  <c r="N1745" i="13"/>
  <c r="O1748" i="13"/>
  <c r="N1753" i="13"/>
  <c r="O1756" i="13"/>
  <c r="N1761" i="13"/>
  <c r="Q1764" i="13"/>
  <c r="P1764" i="13"/>
  <c r="S1764" i="13" s="1"/>
  <c r="M1765" i="13"/>
  <c r="N1765" i="13" s="1"/>
  <c r="O1766" i="13"/>
  <c r="M1783" i="13"/>
  <c r="N1783" i="13"/>
  <c r="O1785" i="13"/>
  <c r="L1785" i="13"/>
  <c r="M1786" i="13"/>
  <c r="N1786" i="13" s="1"/>
  <c r="M1791" i="13"/>
  <c r="N1791" i="13" s="1"/>
  <c r="L1793" i="13"/>
  <c r="L1810" i="13"/>
  <c r="P1817" i="13"/>
  <c r="Q1817" i="13"/>
  <c r="P1873" i="13"/>
  <c r="S1873" i="13" s="1"/>
  <c r="O1880" i="13"/>
  <c r="M1880" i="13"/>
  <c r="N1880" i="13" s="1"/>
  <c r="O1773" i="13"/>
  <c r="P1780" i="13"/>
  <c r="S1780" i="13" s="1"/>
  <c r="N1782" i="13"/>
  <c r="O1789" i="13"/>
  <c r="M1799" i="13"/>
  <c r="N1799" i="13" s="1"/>
  <c r="O1799" i="13"/>
  <c r="N1800" i="13"/>
  <c r="O1800" i="13"/>
  <c r="M1801" i="13"/>
  <c r="N1801" i="13" s="1"/>
  <c r="M1807" i="13"/>
  <c r="N1807" i="13" s="1"/>
  <c r="O1807" i="13"/>
  <c r="N1808" i="13"/>
  <c r="O1808" i="13"/>
  <c r="N1809" i="13"/>
  <c r="M1809" i="13"/>
  <c r="M1815" i="13"/>
  <c r="O1815" i="13"/>
  <c r="N1816" i="13"/>
  <c r="O1816" i="13"/>
  <c r="M1817" i="13"/>
  <c r="N1817" i="13" s="1"/>
  <c r="M1823" i="13"/>
  <c r="N1823" i="13" s="1"/>
  <c r="O1823" i="13"/>
  <c r="O1824" i="13"/>
  <c r="N1825" i="13"/>
  <c r="M1825" i="13"/>
  <c r="L1834" i="13"/>
  <c r="O1834" i="13"/>
  <c r="L1836" i="13"/>
  <c r="O1836" i="13" s="1"/>
  <c r="M1841" i="13"/>
  <c r="N1841" i="13" s="1"/>
  <c r="L1843" i="13"/>
  <c r="O1843" i="13" s="1"/>
  <c r="L1850" i="13"/>
  <c r="L1852" i="13"/>
  <c r="O1852" i="13"/>
  <c r="N1857" i="13"/>
  <c r="M1857" i="13"/>
  <c r="L1859" i="13"/>
  <c r="O1859" i="13"/>
  <c r="S1862" i="13"/>
  <c r="U1862" i="13" s="1"/>
  <c r="V1862" i="13" s="1"/>
  <c r="L1866" i="13"/>
  <c r="O1866" i="13" s="1"/>
  <c r="L1868" i="13"/>
  <c r="O1868" i="13"/>
  <c r="N1873" i="13"/>
  <c r="M1873" i="13"/>
  <c r="L1875" i="13"/>
  <c r="O1875" i="13"/>
  <c r="S1878" i="13"/>
  <c r="L1882" i="13"/>
  <c r="O1882" i="13"/>
  <c r="L1884" i="13"/>
  <c r="M1889" i="13"/>
  <c r="N1889" i="13" s="1"/>
  <c r="L1891" i="13"/>
  <c r="L1897" i="13"/>
  <c r="O1897" i="13"/>
  <c r="Q1898" i="13"/>
  <c r="T1898" i="13" s="1"/>
  <c r="P1898" i="13"/>
  <c r="S1898" i="13" s="1"/>
  <c r="Q1912" i="13"/>
  <c r="N1913" i="13"/>
  <c r="M1913" i="13"/>
  <c r="L1915" i="13"/>
  <c r="L1934" i="13"/>
  <c r="P1992" i="13"/>
  <c r="Q1992" i="13"/>
  <c r="L1812" i="13"/>
  <c r="N1815" i="13"/>
  <c r="M1816" i="13"/>
  <c r="L1820" i="13"/>
  <c r="M1824" i="13"/>
  <c r="N1824" i="13" s="1"/>
  <c r="L1828" i="13"/>
  <c r="P1833" i="13"/>
  <c r="Q1833" i="13"/>
  <c r="O1840" i="13"/>
  <c r="P1849" i="13"/>
  <c r="Q1849" i="13"/>
  <c r="N1856" i="13"/>
  <c r="O1856" i="13"/>
  <c r="P1865" i="13"/>
  <c r="Q1865" i="13"/>
  <c r="O1872" i="13"/>
  <c r="P1881" i="13"/>
  <c r="Q1881" i="13"/>
  <c r="N1888" i="13"/>
  <c r="O1888" i="13"/>
  <c r="M1905" i="13"/>
  <c r="N1905" i="13" s="1"/>
  <c r="O1907" i="13"/>
  <c r="L1907" i="13"/>
  <c r="K1995" i="13"/>
  <c r="O1734" i="13"/>
  <c r="O1746" i="13"/>
  <c r="O1754" i="13"/>
  <c r="O1762" i="13"/>
  <c r="O1772" i="13"/>
  <c r="N1774" i="13"/>
  <c r="O1781" i="13"/>
  <c r="O1788" i="13"/>
  <c r="N1790" i="13"/>
  <c r="L1795" i="13"/>
  <c r="O1795" i="13" s="1"/>
  <c r="L1803" i="13"/>
  <c r="O1803" i="13"/>
  <c r="L1811" i="13"/>
  <c r="O1811" i="13" s="1"/>
  <c r="L1819" i="13"/>
  <c r="O1819" i="13"/>
  <c r="L1827" i="13"/>
  <c r="O1827" i="13" s="1"/>
  <c r="M1833" i="13"/>
  <c r="N1833" i="13" s="1"/>
  <c r="L1835" i="13"/>
  <c r="O1835" i="13" s="1"/>
  <c r="S1838" i="13"/>
  <c r="M1840" i="13"/>
  <c r="N1840" i="13" s="1"/>
  <c r="L1842" i="13"/>
  <c r="O1842" i="13" s="1"/>
  <c r="L1844" i="13"/>
  <c r="O1844" i="13"/>
  <c r="N1849" i="13"/>
  <c r="M1849" i="13"/>
  <c r="L1851" i="13"/>
  <c r="O1851" i="13"/>
  <c r="S1854" i="13"/>
  <c r="M1856" i="13"/>
  <c r="L1858" i="13"/>
  <c r="O1858" i="13"/>
  <c r="L1860" i="13"/>
  <c r="O1860" i="13" s="1"/>
  <c r="M1865" i="13"/>
  <c r="N1865" i="13" s="1"/>
  <c r="L1867" i="13"/>
  <c r="O1867" i="13" s="1"/>
  <c r="M1872" i="13"/>
  <c r="N1872" i="13" s="1"/>
  <c r="L1874" i="13"/>
  <c r="O1874" i="13" s="1"/>
  <c r="L1876" i="13"/>
  <c r="O1876" i="13"/>
  <c r="N1881" i="13"/>
  <c r="M1881" i="13"/>
  <c r="L1883" i="13"/>
  <c r="O1883" i="13"/>
  <c r="M1888" i="13"/>
  <c r="L1890" i="13"/>
  <c r="O1890" i="13"/>
  <c r="L1892" i="13"/>
  <c r="O1892" i="13" s="1"/>
  <c r="O1936" i="13"/>
  <c r="L1936" i="13"/>
  <c r="P1945" i="13"/>
  <c r="Q1945" i="13"/>
  <c r="N1975" i="13"/>
  <c r="M1975" i="13"/>
  <c r="M1831" i="13"/>
  <c r="N1831" i="13" s="1"/>
  <c r="O1831" i="13"/>
  <c r="M1839" i="13"/>
  <c r="N1839" i="13" s="1"/>
  <c r="O1839" i="13"/>
  <c r="M1847" i="13"/>
  <c r="N1847" i="13" s="1"/>
  <c r="O1847" i="13"/>
  <c r="M1855" i="13"/>
  <c r="N1855" i="13" s="1"/>
  <c r="O1855" i="13"/>
  <c r="M1863" i="13"/>
  <c r="N1863" i="13" s="1"/>
  <c r="O1863" i="13"/>
  <c r="M1871" i="13"/>
  <c r="N1871" i="13" s="1"/>
  <c r="O1871" i="13"/>
  <c r="M1879" i="13"/>
  <c r="N1879" i="13" s="1"/>
  <c r="O1879" i="13"/>
  <c r="M1887" i="13"/>
  <c r="N1887" i="13" s="1"/>
  <c r="O1887" i="13"/>
  <c r="L1894" i="13"/>
  <c r="N1895" i="13"/>
  <c r="T1896" i="13"/>
  <c r="L1899" i="13"/>
  <c r="O1899" i="13"/>
  <c r="N1900" i="13"/>
  <c r="M1900" i="13"/>
  <c r="N1909" i="13"/>
  <c r="T1916" i="13"/>
  <c r="N1917" i="13"/>
  <c r="P1939" i="13"/>
  <c r="S1939" i="13" s="1"/>
  <c r="L1946" i="13"/>
  <c r="M1948" i="13"/>
  <c r="N1948" i="13" s="1"/>
  <c r="P1958" i="13"/>
  <c r="S1958" i="13" s="1"/>
  <c r="M1983" i="13"/>
  <c r="N1983" i="13" s="1"/>
  <c r="O1994" i="13"/>
  <c r="L1994" i="13"/>
  <c r="P1977" i="13"/>
  <c r="S1977" i="13" s="1"/>
  <c r="Q1977" i="13"/>
  <c r="T1977" i="13" s="1"/>
  <c r="O1770" i="13"/>
  <c r="O1774" i="13"/>
  <c r="O1778" i="13"/>
  <c r="O1782" i="13"/>
  <c r="O1786" i="13"/>
  <c r="O1790" i="13"/>
  <c r="Q1805" i="13"/>
  <c r="T1805" i="13" s="1"/>
  <c r="Q1813" i="13"/>
  <c r="T1813" i="13" s="1"/>
  <c r="Q1837" i="13"/>
  <c r="T1837" i="13" s="1"/>
  <c r="Q1845" i="13"/>
  <c r="T1845" i="13" s="1"/>
  <c r="Q1869" i="13"/>
  <c r="T1869" i="13" s="1"/>
  <c r="Q1877" i="13"/>
  <c r="T1877" i="13" s="1"/>
  <c r="S1893" i="13"/>
  <c r="U1896" i="13"/>
  <c r="V1896" i="13" s="1"/>
  <c r="O1903" i="13"/>
  <c r="L1903" i="13"/>
  <c r="S1908" i="13"/>
  <c r="O1911" i="13"/>
  <c r="L1911" i="13"/>
  <c r="S1916" i="13"/>
  <c r="L1919" i="13"/>
  <c r="O1924" i="13"/>
  <c r="M1924" i="13"/>
  <c r="N1924" i="13" s="1"/>
  <c r="Q1931" i="13"/>
  <c r="T1931" i="13" s="1"/>
  <c r="P1931" i="13"/>
  <c r="S1931" i="13" s="1"/>
  <c r="P1932" i="13"/>
  <c r="S1932" i="13" s="1"/>
  <c r="Q1941" i="13"/>
  <c r="T1941" i="13" s="1"/>
  <c r="P1941" i="13"/>
  <c r="S1941" i="13" s="1"/>
  <c r="P1959" i="13"/>
  <c r="S1959" i="13" s="1"/>
  <c r="N1961" i="13"/>
  <c r="M1961" i="13"/>
  <c r="L1978" i="13"/>
  <c r="O1978" i="13"/>
  <c r="O1763" i="13"/>
  <c r="O1767" i="13"/>
  <c r="O1771" i="13"/>
  <c r="O1775" i="13"/>
  <c r="O1779" i="13"/>
  <c r="O1783" i="13"/>
  <c r="O1787" i="13"/>
  <c r="O1791" i="13"/>
  <c r="P1797" i="13"/>
  <c r="S1797" i="13" s="1"/>
  <c r="P1805" i="13"/>
  <c r="S1805" i="13" s="1"/>
  <c r="P1813" i="13"/>
  <c r="S1813" i="13" s="1"/>
  <c r="P1821" i="13"/>
  <c r="S1821" i="13" s="1"/>
  <c r="P1829" i="13"/>
  <c r="S1829" i="13" s="1"/>
  <c r="P1837" i="13"/>
  <c r="S1837" i="13" s="1"/>
  <c r="P1845" i="13"/>
  <c r="S1845" i="13" s="1"/>
  <c r="P1853" i="13"/>
  <c r="S1853" i="13" s="1"/>
  <c r="P1861" i="13"/>
  <c r="S1861" i="13" s="1"/>
  <c r="P1869" i="13"/>
  <c r="S1869" i="13" s="1"/>
  <c r="P1877" i="13"/>
  <c r="S1877" i="13" s="1"/>
  <c r="P1885" i="13"/>
  <c r="S1885" i="13" s="1"/>
  <c r="Q1893" i="13"/>
  <c r="T1893" i="13" s="1"/>
  <c r="Q1929" i="13"/>
  <c r="T1929" i="13" s="1"/>
  <c r="P1929" i="13"/>
  <c r="S1929" i="13" s="1"/>
  <c r="M1933" i="13"/>
  <c r="N1933" i="13" s="1"/>
  <c r="O1935" i="13"/>
  <c r="L1935" i="13"/>
  <c r="U1937" i="13"/>
  <c r="V1937" i="13" s="1"/>
  <c r="M1943" i="13"/>
  <c r="N1943" i="13" s="1"/>
  <c r="O1943" i="13"/>
  <c r="M1947" i="13"/>
  <c r="N1947" i="13"/>
  <c r="O1947" i="13"/>
  <c r="P1953" i="13"/>
  <c r="Q1953" i="13" s="1"/>
  <c r="M1956" i="13"/>
  <c r="N1956" i="13" s="1"/>
  <c r="O1960" i="13"/>
  <c r="M1960" i="13"/>
  <c r="N1960" i="13" s="1"/>
  <c r="M1974" i="13"/>
  <c r="N1974" i="13" s="1"/>
  <c r="M1984" i="13"/>
  <c r="N1984" i="13"/>
  <c r="P1985" i="13"/>
  <c r="S1985" i="13" s="1"/>
  <c r="Q1798" i="13"/>
  <c r="Q1806" i="13"/>
  <c r="T1806" i="13" s="1"/>
  <c r="U1806" i="13" s="1"/>
  <c r="V1806" i="13" s="1"/>
  <c r="Q1814" i="13"/>
  <c r="T1814" i="13" s="1"/>
  <c r="Q1822" i="13"/>
  <c r="T1822" i="13" s="1"/>
  <c r="Q1830" i="13"/>
  <c r="T1830" i="13" s="1"/>
  <c r="U1830" i="13" s="1"/>
  <c r="V1830" i="13" s="1"/>
  <c r="Q1838" i="13"/>
  <c r="T1838" i="13" s="1"/>
  <c r="Q1846" i="13"/>
  <c r="T1846" i="13" s="1"/>
  <c r="U1846" i="13" s="1"/>
  <c r="V1846" i="13" s="1"/>
  <c r="Q1854" i="13"/>
  <c r="T1854" i="13" s="1"/>
  <c r="Q1862" i="13"/>
  <c r="T1862" i="13" s="1"/>
  <c r="Q1870" i="13"/>
  <c r="T1870" i="13" s="1"/>
  <c r="U1870" i="13" s="1"/>
  <c r="V1870" i="13" s="1"/>
  <c r="Q1878" i="13"/>
  <c r="T1878" i="13" s="1"/>
  <c r="Q1886" i="13"/>
  <c r="T1886" i="13" s="1"/>
  <c r="U1886" i="13" s="1"/>
  <c r="V1886" i="13" s="1"/>
  <c r="O1895" i="13"/>
  <c r="L1901" i="13"/>
  <c r="O1901" i="13"/>
  <c r="Q1902" i="13"/>
  <c r="T1902" i="13" s="1"/>
  <c r="P1902" i="13"/>
  <c r="S1902" i="13" s="1"/>
  <c r="P1906" i="13"/>
  <c r="S1906" i="13" s="1"/>
  <c r="Q1910" i="13"/>
  <c r="T1910" i="13" s="1"/>
  <c r="P1910" i="13"/>
  <c r="S1910" i="13" s="1"/>
  <c r="P1914" i="13"/>
  <c r="S1914" i="13" s="1"/>
  <c r="Q1918" i="13"/>
  <c r="T1918" i="13" s="1"/>
  <c r="P1918" i="13"/>
  <c r="S1918" i="13" s="1"/>
  <c r="P1922" i="13"/>
  <c r="S1922" i="13" s="1"/>
  <c r="Q1922" i="13"/>
  <c r="T1922" i="13" s="1"/>
  <c r="M1927" i="13"/>
  <c r="N1927" i="13" s="1"/>
  <c r="M1928" i="13"/>
  <c r="N1928" i="13" s="1"/>
  <c r="O1948" i="13"/>
  <c r="M1953" i="13"/>
  <c r="N1953" i="13" s="1"/>
  <c r="O1955" i="13"/>
  <c r="L1955" i="13"/>
  <c r="O1956" i="13"/>
  <c r="Q1963" i="13"/>
  <c r="T1963" i="13" s="1"/>
  <c r="P1963" i="13"/>
  <c r="S1963" i="13" s="1"/>
  <c r="M1966" i="13"/>
  <c r="N1966" i="13"/>
  <c r="U1968" i="13"/>
  <c r="V1968" i="13" s="1"/>
  <c r="L1970" i="13"/>
  <c r="O1970" i="13" s="1"/>
  <c r="L1981" i="13"/>
  <c r="O1981" i="13"/>
  <c r="P1991" i="13"/>
  <c r="Q1991" i="13" s="1"/>
  <c r="O1900" i="13"/>
  <c r="N1904" i="13"/>
  <c r="T1904" i="13" s="1"/>
  <c r="U1904" i="13" s="1"/>
  <c r="V1904" i="13" s="1"/>
  <c r="N1908" i="13"/>
  <c r="T1908" i="13" s="1"/>
  <c r="N1912" i="13"/>
  <c r="N1916" i="13"/>
  <c r="N1920" i="13"/>
  <c r="T1920" i="13" s="1"/>
  <c r="U1920" i="13" s="1"/>
  <c r="V1920" i="13" s="1"/>
  <c r="N1925" i="13"/>
  <c r="L1926" i="13"/>
  <c r="O1926" i="13"/>
  <c r="O1927" i="13"/>
  <c r="O1928" i="13"/>
  <c r="Q1937" i="13"/>
  <c r="T1937" i="13" s="1"/>
  <c r="L1940" i="13"/>
  <c r="Q1951" i="13"/>
  <c r="T1951" i="13" s="1"/>
  <c r="P1951" i="13"/>
  <c r="S1951" i="13" s="1"/>
  <c r="S1952" i="13"/>
  <c r="P1954" i="13"/>
  <c r="S1954" i="13" s="1"/>
  <c r="L1967" i="13"/>
  <c r="Q1971" i="13"/>
  <c r="T1971" i="13" s="1"/>
  <c r="U1971" i="13" s="1"/>
  <c r="V1971" i="13" s="1"/>
  <c r="P1930" i="13"/>
  <c r="S1930" i="13" s="1"/>
  <c r="N1932" i="13"/>
  <c r="L1938" i="13"/>
  <c r="M1939" i="13"/>
  <c r="N1939" i="13"/>
  <c r="P1944" i="13"/>
  <c r="S1944" i="13" s="1"/>
  <c r="O1975" i="13"/>
  <c r="O1984" i="13"/>
  <c r="L1989" i="13"/>
  <c r="O1989" i="13"/>
  <c r="L1993" i="13"/>
  <c r="O1905" i="13"/>
  <c r="O1909" i="13"/>
  <c r="O1913" i="13"/>
  <c r="O1917" i="13"/>
  <c r="O1921" i="13"/>
  <c r="P1950" i="13"/>
  <c r="S1950" i="13" s="1"/>
  <c r="P1957" i="13"/>
  <c r="S1957" i="13" s="1"/>
  <c r="L1962" i="13"/>
  <c r="O1962" i="13" s="1"/>
  <c r="L1973" i="13"/>
  <c r="N1992" i="13"/>
  <c r="M1992" i="13"/>
  <c r="O1925" i="13"/>
  <c r="O1933" i="13"/>
  <c r="P1942" i="13"/>
  <c r="S1942" i="13" s="1"/>
  <c r="N1944" i="13"/>
  <c r="M1945" i="13"/>
  <c r="N1945" i="13" s="1"/>
  <c r="Q1949" i="13"/>
  <c r="T1949" i="13" s="1"/>
  <c r="P1949" i="13"/>
  <c r="S1949" i="13" s="1"/>
  <c r="M1952" i="13"/>
  <c r="N1952" i="13" s="1"/>
  <c r="T1952" i="13" s="1"/>
  <c r="N1954" i="13"/>
  <c r="N1959" i="13"/>
  <c r="O1961" i="13"/>
  <c r="L1965" i="13"/>
  <c r="O1965" i="13"/>
  <c r="Q1969" i="13"/>
  <c r="T1969" i="13" s="1"/>
  <c r="U1969" i="13" s="1"/>
  <c r="V1969" i="13" s="1"/>
  <c r="N1976" i="13"/>
  <c r="T1976" i="13" s="1"/>
  <c r="U1976" i="13" s="1"/>
  <c r="V1976" i="13" s="1"/>
  <c r="Q1979" i="13"/>
  <c r="O1983" i="13"/>
  <c r="L1986" i="13"/>
  <c r="P1987" i="13"/>
  <c r="S1987" i="13" s="1"/>
  <c r="N1990" i="13"/>
  <c r="M1991" i="13"/>
  <c r="N1991" i="13" s="1"/>
  <c r="N1963" i="13"/>
  <c r="O1966" i="13"/>
  <c r="N1971" i="13"/>
  <c r="O1974" i="13"/>
  <c r="N1979" i="13"/>
  <c r="O1982" i="13"/>
  <c r="N1987" i="13"/>
  <c r="O1990" i="13"/>
  <c r="O1964" i="13"/>
  <c r="O1972" i="13"/>
  <c r="O1980" i="13"/>
  <c r="O1988" i="13"/>
  <c r="P1970" i="13" l="1"/>
  <c r="P1892" i="13"/>
  <c r="S1892" i="13" s="1"/>
  <c r="P1835" i="13"/>
  <c r="P1719" i="13"/>
  <c r="Q1719" i="13"/>
  <c r="P1733" i="13"/>
  <c r="Q1733" i="13"/>
  <c r="P1613" i="13"/>
  <c r="Q1613" i="13"/>
  <c r="P1389" i="13"/>
  <c r="Q1389" i="13"/>
  <c r="P1628" i="13"/>
  <c r="Q1628" i="13" s="1"/>
  <c r="P1289" i="13"/>
  <c r="Q1289" i="13"/>
  <c r="P1186" i="13"/>
  <c r="Q1186" i="13" s="1"/>
  <c r="P1127" i="13"/>
  <c r="Q1127" i="13" s="1"/>
  <c r="P760" i="13"/>
  <c r="Q760" i="13" s="1"/>
  <c r="P1242" i="13"/>
  <c r="Q1242" i="13" s="1"/>
  <c r="P1210" i="13"/>
  <c r="Q1210" i="13" s="1"/>
  <c r="P1167" i="13"/>
  <c r="Q1167" i="13" s="1"/>
  <c r="P931" i="13"/>
  <c r="Q931" i="13" s="1"/>
  <c r="P867" i="13"/>
  <c r="Q867" i="13" s="1"/>
  <c r="P803" i="13"/>
  <c r="Q803" i="13" s="1"/>
  <c r="P660" i="13"/>
  <c r="Q660" i="13" s="1"/>
  <c r="P1111" i="13"/>
  <c r="Q1111" i="13" s="1"/>
  <c r="P688" i="13"/>
  <c r="Q688" i="13" s="1"/>
  <c r="P528" i="13"/>
  <c r="Q528" i="13" s="1"/>
  <c r="P332" i="13"/>
  <c r="Q332" i="13" s="1"/>
  <c r="P70" i="13"/>
  <c r="Q70" i="13" s="1"/>
  <c r="T1991" i="13"/>
  <c r="T1953" i="13"/>
  <c r="P1842" i="13"/>
  <c r="Q1842" i="13"/>
  <c r="P1811" i="13"/>
  <c r="P1866" i="13"/>
  <c r="Q1866" i="13"/>
  <c r="T1866" i="13" s="1"/>
  <c r="P1777" i="13"/>
  <c r="T1801" i="13"/>
  <c r="Q1752" i="13"/>
  <c r="P1752" i="13"/>
  <c r="P1501" i="13"/>
  <c r="Q1501" i="13" s="1"/>
  <c r="P1469" i="13"/>
  <c r="Q1469" i="13" s="1"/>
  <c r="P1437" i="13"/>
  <c r="Q1437" i="13" s="1"/>
  <c r="Q1378" i="13"/>
  <c r="P1378" i="13"/>
  <c r="Q1346" i="13"/>
  <c r="P1346" i="13"/>
  <c r="P1565" i="13"/>
  <c r="Q1565" i="13" s="1"/>
  <c r="P1405" i="13"/>
  <c r="Q1405" i="13" s="1"/>
  <c r="Q1644" i="13"/>
  <c r="P1644" i="13"/>
  <c r="Q1374" i="13"/>
  <c r="P1374" i="13"/>
  <c r="Q1246" i="13"/>
  <c r="P1246" i="13"/>
  <c r="Q1214" i="13"/>
  <c r="P1214" i="13"/>
  <c r="Q1182" i="13"/>
  <c r="P1182" i="13"/>
  <c r="Q1250" i="13"/>
  <c r="P1250" i="13"/>
  <c r="Q840" i="13"/>
  <c r="P840" i="13"/>
  <c r="Q776" i="13"/>
  <c r="P776" i="13"/>
  <c r="Q947" i="13"/>
  <c r="P947" i="13"/>
  <c r="Q883" i="13"/>
  <c r="P883" i="13"/>
  <c r="Q819" i="13"/>
  <c r="P819" i="13"/>
  <c r="Q755" i="13"/>
  <c r="P755" i="13"/>
  <c r="Q676" i="13"/>
  <c r="P676" i="13"/>
  <c r="Q624" i="13"/>
  <c r="P624" i="13"/>
  <c r="Q512" i="13"/>
  <c r="P512" i="13"/>
  <c r="Q292" i="13"/>
  <c r="P292" i="13"/>
  <c r="Q260" i="13"/>
  <c r="P260" i="13"/>
  <c r="Q220" i="13"/>
  <c r="P220" i="13"/>
  <c r="P1679" i="13"/>
  <c r="Q1679" i="13" s="1"/>
  <c r="P1461" i="13"/>
  <c r="Q1461" i="13" s="1"/>
  <c r="P1661" i="13"/>
  <c r="Q1661" i="13" s="1"/>
  <c r="P1581" i="13"/>
  <c r="Q1581" i="13" s="1"/>
  <c r="P1357" i="13"/>
  <c r="Q1357" i="13" s="1"/>
  <c r="P1381" i="13"/>
  <c r="Q1381" i="13" s="1"/>
  <c r="P1321" i="13"/>
  <c r="Q1321" i="13" s="1"/>
  <c r="P1257" i="13"/>
  <c r="Q1257" i="13" s="1"/>
  <c r="Q856" i="13"/>
  <c r="P856" i="13"/>
  <c r="Q792" i="13"/>
  <c r="P792" i="13"/>
  <c r="Q1406" i="13"/>
  <c r="P1406" i="13"/>
  <c r="P1281" i="13"/>
  <c r="Q1281" i="13" s="1"/>
  <c r="Q899" i="13"/>
  <c r="P899" i="13"/>
  <c r="Q835" i="13"/>
  <c r="P835" i="13"/>
  <c r="Q771" i="13"/>
  <c r="P771" i="13"/>
  <c r="Q628" i="13"/>
  <c r="P628" i="13"/>
  <c r="Q564" i="13"/>
  <c r="P564" i="13"/>
  <c r="Q1693" i="13"/>
  <c r="P1693" i="13"/>
  <c r="Q927" i="13"/>
  <c r="P927" i="13"/>
  <c r="Q863" i="13"/>
  <c r="P863" i="13"/>
  <c r="Q799" i="13"/>
  <c r="P799" i="13"/>
  <c r="Q100" i="13"/>
  <c r="P100" i="13"/>
  <c r="Q30" i="13"/>
  <c r="P30" i="13"/>
  <c r="Q14" i="13"/>
  <c r="P14" i="13"/>
  <c r="Q1867" i="13"/>
  <c r="P1867" i="13"/>
  <c r="Q1795" i="13"/>
  <c r="P1795" i="13"/>
  <c r="Q1836" i="13"/>
  <c r="T1836" i="13" s="1"/>
  <c r="P1836" i="13"/>
  <c r="P1826" i="13"/>
  <c r="Q1826" i="13" s="1"/>
  <c r="T1737" i="13"/>
  <c r="U1737" i="13" s="1"/>
  <c r="V1737" i="13" s="1"/>
  <c r="P1687" i="13"/>
  <c r="Q1687" i="13" s="1"/>
  <c r="P1794" i="13"/>
  <c r="S1794" i="13" s="1"/>
  <c r="P1711" i="13"/>
  <c r="Q1711" i="13" s="1"/>
  <c r="Q1796" i="13"/>
  <c r="T1796" i="13" s="1"/>
  <c r="P1796" i="13"/>
  <c r="P1802" i="13"/>
  <c r="Q1802" i="13" s="1"/>
  <c r="P1645" i="13"/>
  <c r="Q1645" i="13" s="1"/>
  <c r="P1874" i="13"/>
  <c r="Q1874" i="13" s="1"/>
  <c r="T1874" i="13" s="1"/>
  <c r="Q1860" i="13"/>
  <c r="P1860" i="13"/>
  <c r="Q1827" i="13"/>
  <c r="P1827" i="13"/>
  <c r="Q1843" i="13"/>
  <c r="P1843" i="13"/>
  <c r="P1818" i="13"/>
  <c r="Q1818" i="13" s="1"/>
  <c r="T1818" i="13" s="1"/>
  <c r="Q1962" i="13"/>
  <c r="P1962" i="13"/>
  <c r="Q1792" i="13"/>
  <c r="P1792" i="13"/>
  <c r="P1671" i="13"/>
  <c r="Q1671" i="13" s="1"/>
  <c r="Q1704" i="13"/>
  <c r="P1704" i="13"/>
  <c r="P1533" i="13"/>
  <c r="Q1533" i="13" s="1"/>
  <c r="P1373" i="13"/>
  <c r="Q1373" i="13" s="1"/>
  <c r="Q1436" i="13"/>
  <c r="P1436" i="13"/>
  <c r="Q1366" i="13"/>
  <c r="P1366" i="13"/>
  <c r="Q1230" i="13"/>
  <c r="P1230" i="13"/>
  <c r="Q1198" i="13"/>
  <c r="P1198" i="13"/>
  <c r="P1273" i="13"/>
  <c r="Q1273" i="13" s="1"/>
  <c r="Q808" i="13"/>
  <c r="P808" i="13"/>
  <c r="P1365" i="13"/>
  <c r="Q1365" i="13" s="1"/>
  <c r="Q915" i="13"/>
  <c r="P915" i="13"/>
  <c r="Q851" i="13"/>
  <c r="P851" i="13"/>
  <c r="Q787" i="13"/>
  <c r="P787" i="13"/>
  <c r="P1349" i="13"/>
  <c r="Q1349" i="13" s="1"/>
  <c r="Q464" i="13"/>
  <c r="P464" i="13"/>
  <c r="Q372" i="13"/>
  <c r="P372" i="13"/>
  <c r="Q340" i="13"/>
  <c r="P340" i="13"/>
  <c r="Q92" i="13"/>
  <c r="P92" i="13"/>
  <c r="Q66" i="13"/>
  <c r="P66" i="13"/>
  <c r="Q50" i="13"/>
  <c r="P50" i="13"/>
  <c r="Q34" i="13"/>
  <c r="P34" i="13"/>
  <c r="Q18" i="13"/>
  <c r="P18" i="13"/>
  <c r="Q1974" i="13"/>
  <c r="T1974" i="13" s="1"/>
  <c r="P1974" i="13"/>
  <c r="S1974" i="13" s="1"/>
  <c r="M1986" i="13"/>
  <c r="N1986" i="13" s="1"/>
  <c r="U1957" i="13"/>
  <c r="V1957" i="13" s="1"/>
  <c r="N1993" i="13"/>
  <c r="M1993" i="13"/>
  <c r="M1938" i="13"/>
  <c r="N1938" i="13" s="1"/>
  <c r="N1940" i="13"/>
  <c r="M1940" i="13"/>
  <c r="P1947" i="13"/>
  <c r="S1947" i="13" s="1"/>
  <c r="U1797" i="13"/>
  <c r="V1797" i="13" s="1"/>
  <c r="P1763" i="13"/>
  <c r="S1763" i="13" s="1"/>
  <c r="N1919" i="13"/>
  <c r="M1919" i="13"/>
  <c r="P1936" i="13"/>
  <c r="Q1936" i="13"/>
  <c r="Q1883" i="13"/>
  <c r="P1883" i="13"/>
  <c r="P1876" i="13"/>
  <c r="Q1876" i="13" s="1"/>
  <c r="T1876" i="13" s="1"/>
  <c r="P1858" i="13"/>
  <c r="S1858" i="13" s="1"/>
  <c r="P1844" i="13"/>
  <c r="Q1819" i="13"/>
  <c r="P1819" i="13"/>
  <c r="Q1734" i="13"/>
  <c r="P1734" i="13"/>
  <c r="N1828" i="13"/>
  <c r="M1828" i="13"/>
  <c r="Q1524" i="13"/>
  <c r="P1524" i="13"/>
  <c r="P1445" i="13"/>
  <c r="Q1445" i="13"/>
  <c r="Q1370" i="13"/>
  <c r="P1370" i="13"/>
  <c r="N1629" i="13"/>
  <c r="M1629" i="13"/>
  <c r="N1597" i="13"/>
  <c r="M1597" i="13"/>
  <c r="N1549" i="13"/>
  <c r="M1549" i="13"/>
  <c r="P1233" i="13"/>
  <c r="Q1233" i="13" s="1"/>
  <c r="P1185" i="13"/>
  <c r="Q1185" i="13" s="1"/>
  <c r="Q1548" i="13"/>
  <c r="P1548" i="13"/>
  <c r="N1305" i="13"/>
  <c r="M1305" i="13"/>
  <c r="Q1216" i="13"/>
  <c r="P1216" i="13"/>
  <c r="P1168" i="13"/>
  <c r="Q1168" i="13" s="1"/>
  <c r="P1104" i="13"/>
  <c r="Q1104" i="13" s="1"/>
  <c r="M1500" i="13"/>
  <c r="N1500" i="13" s="1"/>
  <c r="M1398" i="13"/>
  <c r="N1398" i="13" s="1"/>
  <c r="Q1303" i="13"/>
  <c r="P1303" i="13"/>
  <c r="P1034" i="13"/>
  <c r="Q1034" i="13" s="1"/>
  <c r="P986" i="13"/>
  <c r="Q986" i="13" s="1"/>
  <c r="P970" i="13"/>
  <c r="Q970" i="13" s="1"/>
  <c r="M1516" i="13"/>
  <c r="N1516" i="13" s="1"/>
  <c r="P1397" i="13"/>
  <c r="Q1397" i="13" s="1"/>
  <c r="M1206" i="13"/>
  <c r="N1206" i="13" s="1"/>
  <c r="Q865" i="13"/>
  <c r="P865" i="13"/>
  <c r="M1660" i="13"/>
  <c r="N1660" i="13" s="1"/>
  <c r="N1329" i="13"/>
  <c r="M1329" i="13"/>
  <c r="Q1049" i="13"/>
  <c r="P1049" i="13"/>
  <c r="Q985" i="13"/>
  <c r="P985" i="13"/>
  <c r="Q1323" i="13"/>
  <c r="P1323" i="13"/>
  <c r="Q1218" i="13"/>
  <c r="P1218" i="13"/>
  <c r="Q1159" i="13"/>
  <c r="P1159" i="13"/>
  <c r="Q900" i="13"/>
  <c r="P900" i="13"/>
  <c r="Q836" i="13"/>
  <c r="P836" i="13"/>
  <c r="Q621" i="13"/>
  <c r="P621" i="13"/>
  <c r="Q589" i="13"/>
  <c r="P589" i="13"/>
  <c r="Q557" i="13"/>
  <c r="P557" i="13"/>
  <c r="P294" i="13"/>
  <c r="Q294" i="13" s="1"/>
  <c r="P198" i="13"/>
  <c r="Q198" i="13" s="1"/>
  <c r="N872" i="13"/>
  <c r="M872" i="13"/>
  <c r="N824" i="13"/>
  <c r="M824" i="13"/>
  <c r="N744" i="13"/>
  <c r="M744" i="13"/>
  <c r="M1444" i="13"/>
  <c r="N1444" i="13" s="1"/>
  <c r="N1135" i="13"/>
  <c r="M1135" i="13"/>
  <c r="Q1103" i="13"/>
  <c r="P1103" i="13"/>
  <c r="Q699" i="13"/>
  <c r="P699" i="13"/>
  <c r="Q635" i="13"/>
  <c r="P635" i="13"/>
  <c r="Q617" i="13"/>
  <c r="P617" i="13"/>
  <c r="Q571" i="13"/>
  <c r="P571" i="13"/>
  <c r="Q553" i="13"/>
  <c r="P553" i="13"/>
  <c r="N436" i="13"/>
  <c r="M436" i="13"/>
  <c r="P395" i="13"/>
  <c r="Q395" i="13" s="1"/>
  <c r="P363" i="13"/>
  <c r="Q363" i="13" s="1"/>
  <c r="P235" i="13"/>
  <c r="Q235" i="13" s="1"/>
  <c r="P139" i="13"/>
  <c r="Q139" i="13" s="1"/>
  <c r="P107" i="13"/>
  <c r="Q107" i="13" s="1"/>
  <c r="T1758" i="13"/>
  <c r="P1143" i="13"/>
  <c r="Q1143" i="13" s="1"/>
  <c r="M943" i="13"/>
  <c r="N943" i="13" s="1"/>
  <c r="M767" i="13"/>
  <c r="N767" i="13"/>
  <c r="Q739" i="13"/>
  <c r="P739" i="13"/>
  <c r="M480" i="13"/>
  <c r="N480" i="13" s="1"/>
  <c r="Q460" i="13"/>
  <c r="P460" i="13"/>
  <c r="M396" i="13"/>
  <c r="N396" i="13"/>
  <c r="M324" i="13"/>
  <c r="N324" i="13" s="1"/>
  <c r="M212" i="13"/>
  <c r="N212" i="13"/>
  <c r="M164" i="13"/>
  <c r="N164" i="13" s="1"/>
  <c r="M140" i="13"/>
  <c r="N140" i="13"/>
  <c r="M124" i="13"/>
  <c r="N124" i="13" s="1"/>
  <c r="P49" i="13"/>
  <c r="Q49" i="13" s="1"/>
  <c r="N38" i="13"/>
  <c r="M38" i="13"/>
  <c r="P17" i="13"/>
  <c r="Q17" i="13" s="1"/>
  <c r="Q1226" i="13"/>
  <c r="P1226" i="13"/>
  <c r="P1194" i="13"/>
  <c r="Q1194" i="13" s="1"/>
  <c r="Q1119" i="13"/>
  <c r="P1119" i="13"/>
  <c r="P261" i="13"/>
  <c r="Q261" i="13" s="1"/>
  <c r="Q10" i="13"/>
  <c r="P10" i="13"/>
  <c r="P548" i="13"/>
  <c r="Q548" i="13" s="1"/>
  <c r="O324" i="13"/>
  <c r="Q228" i="13"/>
  <c r="P228" i="13"/>
  <c r="O164" i="13"/>
  <c r="Q46" i="13"/>
  <c r="P46" i="13"/>
  <c r="P592" i="13"/>
  <c r="Q592" i="13" s="1"/>
  <c r="Q560" i="13"/>
  <c r="P560" i="13"/>
  <c r="P236" i="13"/>
  <c r="Q236" i="13" s="1"/>
  <c r="Q172" i="13"/>
  <c r="P172" i="13"/>
  <c r="P108" i="13"/>
  <c r="Q108" i="13" s="1"/>
  <c r="O38" i="13"/>
  <c r="Q1957" i="13"/>
  <c r="T1957" i="13" s="1"/>
  <c r="P1989" i="13"/>
  <c r="Q1989" i="13"/>
  <c r="T1989" i="13" s="1"/>
  <c r="N1967" i="13"/>
  <c r="M1967" i="13"/>
  <c r="O1940" i="13"/>
  <c r="Q1956" i="13"/>
  <c r="T1956" i="13" s="1"/>
  <c r="P1956" i="13"/>
  <c r="S1956" i="13" s="1"/>
  <c r="O1919" i="13"/>
  <c r="U1893" i="13"/>
  <c r="V1893" i="13" s="1"/>
  <c r="Q1829" i="13"/>
  <c r="T1829" i="13" s="1"/>
  <c r="Q1797" i="13"/>
  <c r="T1797" i="13" s="1"/>
  <c r="Q1778" i="13"/>
  <c r="T1778" i="13" s="1"/>
  <c r="P1778" i="13"/>
  <c r="S1778" i="13" s="1"/>
  <c r="Q1899" i="13"/>
  <c r="P1899" i="13"/>
  <c r="Q1863" i="13"/>
  <c r="T1863" i="13" s="1"/>
  <c r="P1863" i="13"/>
  <c r="S1863" i="13" s="1"/>
  <c r="T1945" i="13"/>
  <c r="M1890" i="13"/>
  <c r="N1890" i="13" s="1"/>
  <c r="M1883" i="13"/>
  <c r="N1883" i="13" s="1"/>
  <c r="M1876" i="13"/>
  <c r="N1876" i="13" s="1"/>
  <c r="N1858" i="13"/>
  <c r="M1858" i="13"/>
  <c r="M1844" i="13"/>
  <c r="N1844" i="13" s="1"/>
  <c r="U1838" i="13"/>
  <c r="V1838" i="13" s="1"/>
  <c r="M1819" i="13"/>
  <c r="N1819" i="13" s="1"/>
  <c r="M1803" i="13"/>
  <c r="N1803" i="13" s="1"/>
  <c r="Q1788" i="13"/>
  <c r="T1788" i="13" s="1"/>
  <c r="P1788" i="13"/>
  <c r="S1788" i="13" s="1"/>
  <c r="P1762" i="13"/>
  <c r="S1762" i="13" s="1"/>
  <c r="T1881" i="13"/>
  <c r="T1865" i="13"/>
  <c r="T1849" i="13"/>
  <c r="T1833" i="13"/>
  <c r="T1992" i="13"/>
  <c r="M1915" i="13"/>
  <c r="N1915" i="13" s="1"/>
  <c r="T1912" i="13"/>
  <c r="U1912" i="13" s="1"/>
  <c r="V1912" i="13" s="1"/>
  <c r="P1897" i="13"/>
  <c r="Q1897" i="13" s="1"/>
  <c r="T1897" i="13" s="1"/>
  <c r="P1882" i="13"/>
  <c r="S1882" i="13" s="1"/>
  <c r="M1875" i="13"/>
  <c r="N1875" i="13" s="1"/>
  <c r="N1868" i="13"/>
  <c r="M1868" i="13"/>
  <c r="Q1859" i="13"/>
  <c r="P1859" i="13"/>
  <c r="Q1852" i="13"/>
  <c r="T1852" i="13" s="1"/>
  <c r="P1852" i="13"/>
  <c r="N1834" i="13"/>
  <c r="M1834" i="13"/>
  <c r="P1824" i="13"/>
  <c r="S1824" i="13" s="1"/>
  <c r="Q1815" i="13"/>
  <c r="T1815" i="13" s="1"/>
  <c r="P1815" i="13"/>
  <c r="S1815" i="13" s="1"/>
  <c r="P1808" i="13"/>
  <c r="S1808" i="13" s="1"/>
  <c r="Q1799" i="13"/>
  <c r="T1799" i="13" s="1"/>
  <c r="P1799" i="13"/>
  <c r="S1799" i="13" s="1"/>
  <c r="U1780" i="13"/>
  <c r="V1780" i="13" s="1"/>
  <c r="P1880" i="13"/>
  <c r="S1880" i="13" s="1"/>
  <c r="T1817" i="13"/>
  <c r="N1793" i="13"/>
  <c r="M1793" i="13"/>
  <c r="Q1756" i="13"/>
  <c r="T1756" i="13" s="1"/>
  <c r="P1756" i="13"/>
  <c r="S1756" i="13" s="1"/>
  <c r="Q1710" i="13"/>
  <c r="P1710" i="13"/>
  <c r="Q1678" i="13"/>
  <c r="P1678" i="13"/>
  <c r="P1646" i="13"/>
  <c r="Q1646" i="13" s="1"/>
  <c r="P1614" i="13"/>
  <c r="Q1614" i="13" s="1"/>
  <c r="P1582" i="13"/>
  <c r="Q1582" i="13" s="1"/>
  <c r="P1550" i="13"/>
  <c r="Q1550" i="13" s="1"/>
  <c r="P1518" i="13"/>
  <c r="Q1518" i="13" s="1"/>
  <c r="P1486" i="13"/>
  <c r="Q1486" i="13" s="1"/>
  <c r="P1454" i="13"/>
  <c r="Q1454" i="13" s="1"/>
  <c r="S1889" i="13"/>
  <c r="M1804" i="13"/>
  <c r="N1804" i="13" s="1"/>
  <c r="M1784" i="13"/>
  <c r="N1784" i="13" s="1"/>
  <c r="Q1751" i="13"/>
  <c r="T1751" i="13" s="1"/>
  <c r="N1747" i="13"/>
  <c r="M1747" i="13"/>
  <c r="N1738" i="13"/>
  <c r="Q1759" i="13"/>
  <c r="T1759" i="13" s="1"/>
  <c r="N1749" i="13"/>
  <c r="M1749" i="13"/>
  <c r="P1732" i="13"/>
  <c r="Q1732" i="13" s="1"/>
  <c r="Q1700" i="13"/>
  <c r="P1700" i="13"/>
  <c r="P1420" i="13"/>
  <c r="Q1420" i="13" s="1"/>
  <c r="P1388" i="13"/>
  <c r="Q1388" i="13" s="1"/>
  <c r="P1356" i="13"/>
  <c r="Q1356" i="13"/>
  <c r="N1703" i="13"/>
  <c r="M1703" i="13"/>
  <c r="M1725" i="13"/>
  <c r="N1725" i="13" s="1"/>
  <c r="N1517" i="13"/>
  <c r="M1517" i="13"/>
  <c r="M1485" i="13"/>
  <c r="N1485" i="13" s="1"/>
  <c r="N1453" i="13"/>
  <c r="M1453" i="13"/>
  <c r="P1411" i="13"/>
  <c r="Q1411" i="13" s="1"/>
  <c r="M1394" i="13"/>
  <c r="N1394" i="13" s="1"/>
  <c r="P1375" i="13"/>
  <c r="Q1375" i="13"/>
  <c r="M1362" i="13"/>
  <c r="N1362" i="13" s="1"/>
  <c r="P1343" i="13"/>
  <c r="Q1343" i="13"/>
  <c r="M1776" i="13"/>
  <c r="N1776" i="13" s="1"/>
  <c r="M1668" i="13"/>
  <c r="N1668" i="13"/>
  <c r="M1636" i="13"/>
  <c r="N1636" i="13" s="1"/>
  <c r="M1604" i="13"/>
  <c r="N1604" i="13"/>
  <c r="M1572" i="13"/>
  <c r="N1572" i="13" s="1"/>
  <c r="M1540" i="13"/>
  <c r="N1540" i="13"/>
  <c r="M1760" i="13"/>
  <c r="N1760" i="13" s="1"/>
  <c r="Q1740" i="13"/>
  <c r="T1740" i="13" s="1"/>
  <c r="U1740" i="13" s="1"/>
  <c r="V1740" i="13" s="1"/>
  <c r="Q1736" i="13"/>
  <c r="T1736" i="13" s="1"/>
  <c r="U1736" i="13" s="1"/>
  <c r="V1736" i="13" s="1"/>
  <c r="N1695" i="13"/>
  <c r="M1695" i="13"/>
  <c r="O1629" i="13"/>
  <c r="O1597" i="13"/>
  <c r="O1549" i="13"/>
  <c r="P1245" i="13"/>
  <c r="Q1245" i="13" s="1"/>
  <c r="P1229" i="13"/>
  <c r="Q1229" i="13" s="1"/>
  <c r="P1213" i="13"/>
  <c r="Q1213" i="13" s="1"/>
  <c r="P1197" i="13"/>
  <c r="Q1197" i="13" s="1"/>
  <c r="P1181" i="13"/>
  <c r="Q1181" i="13" s="1"/>
  <c r="M1612" i="13"/>
  <c r="N1612" i="13" s="1"/>
  <c r="M1492" i="13"/>
  <c r="N1492" i="13" s="1"/>
  <c r="M1428" i="13"/>
  <c r="N1428" i="13" s="1"/>
  <c r="N1419" i="13"/>
  <c r="M1419" i="13"/>
  <c r="Q1339" i="13"/>
  <c r="P1339" i="13"/>
  <c r="Q1318" i="13"/>
  <c r="P1318" i="13"/>
  <c r="Q1307" i="13"/>
  <c r="P1307" i="13"/>
  <c r="Q1287" i="13"/>
  <c r="P1287" i="13"/>
  <c r="Q1279" i="13"/>
  <c r="P1279" i="13"/>
  <c r="Q1271" i="13"/>
  <c r="P1271" i="13"/>
  <c r="Q1263" i="13"/>
  <c r="P1263" i="13"/>
  <c r="Q1255" i="13"/>
  <c r="P1255" i="13"/>
  <c r="Q1244" i="13"/>
  <c r="P1244" i="13"/>
  <c r="Q1228" i="13"/>
  <c r="P1228" i="13"/>
  <c r="Q1212" i="13"/>
  <c r="P1212" i="13"/>
  <c r="Q1196" i="13"/>
  <c r="P1196" i="13"/>
  <c r="Q1180" i="13"/>
  <c r="P1180" i="13"/>
  <c r="O1500" i="13"/>
  <c r="M1382" i="13"/>
  <c r="N1382" i="13"/>
  <c r="N1335" i="13"/>
  <c r="M1335" i="13"/>
  <c r="M1313" i="13"/>
  <c r="N1313" i="13" s="1"/>
  <c r="Q1294" i="13"/>
  <c r="P1294" i="13"/>
  <c r="P1062" i="13"/>
  <c r="Q1062" i="13"/>
  <c r="P1046" i="13"/>
  <c r="Q1046" i="13" s="1"/>
  <c r="P1030" i="13"/>
  <c r="Q1030" i="13"/>
  <c r="P1014" i="13"/>
  <c r="Q1014" i="13" s="1"/>
  <c r="P998" i="13"/>
  <c r="Q998" i="13"/>
  <c r="P982" i="13"/>
  <c r="Q982" i="13" s="1"/>
  <c r="P966" i="13"/>
  <c r="Q966" i="13"/>
  <c r="O1516" i="13"/>
  <c r="N1397" i="13"/>
  <c r="M1397" i="13"/>
  <c r="Q913" i="13"/>
  <c r="P913" i="13"/>
  <c r="Q849" i="13"/>
  <c r="P849" i="13"/>
  <c r="Q785" i="13"/>
  <c r="P785" i="13"/>
  <c r="O1660" i="13"/>
  <c r="M1311" i="13"/>
  <c r="N1311" i="13" s="1"/>
  <c r="Q1174" i="13"/>
  <c r="P1174" i="13"/>
  <c r="P1158" i="13"/>
  <c r="Q1158" i="13" s="1"/>
  <c r="Q1142" i="13"/>
  <c r="P1142" i="13"/>
  <c r="P1126" i="13"/>
  <c r="Q1126" i="13" s="1"/>
  <c r="Q1110" i="13"/>
  <c r="P1110" i="13"/>
  <c r="P1094" i="13"/>
  <c r="Q1094" i="13" s="1"/>
  <c r="Q1078" i="13"/>
  <c r="P1078" i="13"/>
  <c r="P1061" i="13"/>
  <c r="Q1061" i="13" s="1"/>
  <c r="Q1045" i="13"/>
  <c r="P1045" i="13"/>
  <c r="P1029" i="13"/>
  <c r="Q1029" i="13" s="1"/>
  <c r="Q1013" i="13"/>
  <c r="P1013" i="13"/>
  <c r="P997" i="13"/>
  <c r="Q997" i="13" s="1"/>
  <c r="Q981" i="13"/>
  <c r="P981" i="13"/>
  <c r="P965" i="13"/>
  <c r="Q965" i="13" s="1"/>
  <c r="Q925" i="13"/>
  <c r="P925" i="13"/>
  <c r="P861" i="13"/>
  <c r="Q861" i="13" s="1"/>
  <c r="Q797" i="13"/>
  <c r="P797" i="13"/>
  <c r="P738" i="13"/>
  <c r="Q738" i="13" s="1"/>
  <c r="Q1299" i="13"/>
  <c r="P1299" i="13"/>
  <c r="M1218" i="13"/>
  <c r="N1218" i="13"/>
  <c r="N1159" i="13"/>
  <c r="M1159" i="13"/>
  <c r="M1095" i="13"/>
  <c r="N1095" i="13" s="1"/>
  <c r="Q948" i="13"/>
  <c r="P948" i="13"/>
  <c r="P884" i="13"/>
  <c r="Q884" i="13" s="1"/>
  <c r="Q820" i="13"/>
  <c r="P820" i="13"/>
  <c r="P756" i="13"/>
  <c r="Q756" i="13" s="1"/>
  <c r="Q703" i="13"/>
  <c r="P703" i="13"/>
  <c r="P671" i="13"/>
  <c r="Q671" i="13" s="1"/>
  <c r="Q639" i="13"/>
  <c r="P639" i="13"/>
  <c r="P607" i="13"/>
  <c r="Q607" i="13" s="1"/>
  <c r="Q575" i="13"/>
  <c r="P575" i="13"/>
  <c r="P543" i="13"/>
  <c r="Q543" i="13" s="1"/>
  <c r="Q511" i="13"/>
  <c r="P511" i="13"/>
  <c r="P479" i="13"/>
  <c r="Q479" i="13" s="1"/>
  <c r="Q447" i="13"/>
  <c r="P447" i="13"/>
  <c r="P414" i="13"/>
  <c r="Q414" i="13"/>
  <c r="P382" i="13"/>
  <c r="Q382" i="13" s="1"/>
  <c r="P350" i="13"/>
  <c r="Q350" i="13"/>
  <c r="P318" i="13"/>
  <c r="Q318" i="13" s="1"/>
  <c r="P286" i="13"/>
  <c r="Q286" i="13"/>
  <c r="P254" i="13"/>
  <c r="Q254" i="13" s="1"/>
  <c r="P222" i="13"/>
  <c r="Q222" i="13"/>
  <c r="P190" i="13"/>
  <c r="Q190" i="13" s="1"/>
  <c r="P158" i="13"/>
  <c r="Q158" i="13"/>
  <c r="P126" i="13"/>
  <c r="Q126" i="13" s="1"/>
  <c r="P94" i="13"/>
  <c r="Q94" i="13"/>
  <c r="N1087" i="13"/>
  <c r="M1087" i="13"/>
  <c r="O872" i="13"/>
  <c r="O824" i="13"/>
  <c r="O744" i="13"/>
  <c r="O1444" i="13"/>
  <c r="P1338" i="13"/>
  <c r="Q1338" i="13" s="1"/>
  <c r="Q1219" i="13"/>
  <c r="P1219" i="13"/>
  <c r="P1169" i="13"/>
  <c r="Q1169" i="13"/>
  <c r="N1103" i="13"/>
  <c r="M1103" i="13"/>
  <c r="M737" i="13"/>
  <c r="N737" i="13" s="1"/>
  <c r="Q715" i="13"/>
  <c r="P715" i="13"/>
  <c r="M708" i="13"/>
  <c r="N708" i="13" s="1"/>
  <c r="Q697" i="13"/>
  <c r="P697" i="13"/>
  <c r="P651" i="13"/>
  <c r="Q651" i="13" s="1"/>
  <c r="N644" i="13"/>
  <c r="M644" i="13"/>
  <c r="P633" i="13"/>
  <c r="Q633" i="13" s="1"/>
  <c r="Q587" i="13"/>
  <c r="P587" i="13"/>
  <c r="M580" i="13"/>
  <c r="N580" i="13" s="1"/>
  <c r="Q569" i="13"/>
  <c r="P569" i="13"/>
  <c r="P523" i="13"/>
  <c r="Q523" i="13" s="1"/>
  <c r="N516" i="13"/>
  <c r="M516" i="13"/>
  <c r="P505" i="13"/>
  <c r="Q505" i="13" s="1"/>
  <c r="Q459" i="13"/>
  <c r="P459" i="13"/>
  <c r="M452" i="13"/>
  <c r="N452" i="13" s="1"/>
  <c r="Q441" i="13"/>
  <c r="P441" i="13"/>
  <c r="P403" i="13"/>
  <c r="Q403" i="13"/>
  <c r="P371" i="13"/>
  <c r="Q371" i="13" s="1"/>
  <c r="P339" i="13"/>
  <c r="Q339" i="13"/>
  <c r="P307" i="13"/>
  <c r="Q307" i="13" s="1"/>
  <c r="P275" i="13"/>
  <c r="Q275" i="13"/>
  <c r="P243" i="13"/>
  <c r="Q243" i="13" s="1"/>
  <c r="P211" i="13"/>
  <c r="Q211" i="13"/>
  <c r="P179" i="13"/>
  <c r="Q179" i="13" s="1"/>
  <c r="P147" i="13"/>
  <c r="Q147" i="13"/>
  <c r="P115" i="13"/>
  <c r="Q115" i="13" s="1"/>
  <c r="P83" i="13"/>
  <c r="Q83" i="13"/>
  <c r="S1758" i="13"/>
  <c r="U1758" i="13" s="1"/>
  <c r="V1758" i="13" s="1"/>
  <c r="Q1331" i="13"/>
  <c r="P1331" i="13"/>
  <c r="P1251" i="13"/>
  <c r="Q1251" i="13" s="1"/>
  <c r="Q1243" i="13"/>
  <c r="P1243" i="13"/>
  <c r="N1143" i="13"/>
  <c r="M1143" i="13"/>
  <c r="P1081" i="13"/>
  <c r="Q1081" i="13" s="1"/>
  <c r="M911" i="13"/>
  <c r="N911" i="13" s="1"/>
  <c r="M879" i="13"/>
  <c r="N879" i="13" s="1"/>
  <c r="M815" i="13"/>
  <c r="N815" i="13" s="1"/>
  <c r="M751" i="13"/>
  <c r="N751" i="13" s="1"/>
  <c r="N739" i="13"/>
  <c r="M739" i="13"/>
  <c r="N704" i="13"/>
  <c r="M704" i="13"/>
  <c r="N672" i="13"/>
  <c r="M672" i="13"/>
  <c r="N640" i="13"/>
  <c r="M640" i="13"/>
  <c r="N608" i="13"/>
  <c r="M608" i="13"/>
  <c r="N576" i="13"/>
  <c r="M576" i="13"/>
  <c r="N560" i="13"/>
  <c r="M560" i="13"/>
  <c r="N496" i="13"/>
  <c r="M496" i="13"/>
  <c r="M412" i="13"/>
  <c r="N412" i="13" s="1"/>
  <c r="M388" i="13"/>
  <c r="N388" i="13" s="1"/>
  <c r="M364" i="13"/>
  <c r="N364" i="13" s="1"/>
  <c r="M348" i="13"/>
  <c r="N348" i="13" s="1"/>
  <c r="M316" i="13"/>
  <c r="N316" i="13" s="1"/>
  <c r="M300" i="13"/>
  <c r="N300" i="13" s="1"/>
  <c r="M284" i="13"/>
  <c r="N284" i="13" s="1"/>
  <c r="M268" i="13"/>
  <c r="N268" i="13" s="1"/>
  <c r="M228" i="13"/>
  <c r="N228" i="13" s="1"/>
  <c r="M204" i="13"/>
  <c r="N204" i="13" s="1"/>
  <c r="M180" i="13"/>
  <c r="N180" i="13" s="1"/>
  <c r="M156" i="13"/>
  <c r="N156" i="13" s="1"/>
  <c r="M116" i="13"/>
  <c r="N116" i="13" s="1"/>
  <c r="N74" i="13"/>
  <c r="M74" i="13"/>
  <c r="Q69" i="13"/>
  <c r="P69" i="13"/>
  <c r="N58" i="13"/>
  <c r="M58" i="13"/>
  <c r="Q53" i="13"/>
  <c r="P53" i="13"/>
  <c r="N42" i="13"/>
  <c r="M42" i="13"/>
  <c r="Q37" i="13"/>
  <c r="P37" i="13"/>
  <c r="N26" i="13"/>
  <c r="M26" i="13"/>
  <c r="Q21" i="13"/>
  <c r="P21" i="13"/>
  <c r="N10" i="13"/>
  <c r="M10" i="13"/>
  <c r="M1508" i="13"/>
  <c r="N1508" i="13" s="1"/>
  <c r="M1484" i="13"/>
  <c r="N1484" i="13" s="1"/>
  <c r="Q1310" i="13"/>
  <c r="P1310" i="13"/>
  <c r="N1265" i="13"/>
  <c r="M1265" i="13"/>
  <c r="M1226" i="13"/>
  <c r="N1226" i="13" s="1"/>
  <c r="M1194" i="13"/>
  <c r="N1194" i="13" s="1"/>
  <c r="N1151" i="13"/>
  <c r="M1151" i="13"/>
  <c r="N1119" i="13"/>
  <c r="M1119" i="13"/>
  <c r="N952" i="13"/>
  <c r="M952" i="13"/>
  <c r="Q181" i="13"/>
  <c r="P181" i="13"/>
  <c r="Q165" i="13"/>
  <c r="P165" i="13"/>
  <c r="Q133" i="13"/>
  <c r="P133" i="13"/>
  <c r="Q101" i="13"/>
  <c r="P101" i="13"/>
  <c r="Q85" i="13"/>
  <c r="P85" i="13"/>
  <c r="O516" i="13"/>
  <c r="O672" i="13"/>
  <c r="O608" i="13"/>
  <c r="O412" i="13"/>
  <c r="O348" i="13"/>
  <c r="O284" i="13"/>
  <c r="O156" i="13"/>
  <c r="P405" i="13"/>
  <c r="Q405" i="13" s="1"/>
  <c r="Q389" i="13"/>
  <c r="P389" i="13"/>
  <c r="P373" i="13"/>
  <c r="Q373" i="13" s="1"/>
  <c r="Q357" i="13"/>
  <c r="P357" i="13"/>
  <c r="P341" i="13"/>
  <c r="Q341" i="13" s="1"/>
  <c r="Q325" i="13"/>
  <c r="P325" i="13"/>
  <c r="P309" i="13"/>
  <c r="Q309" i="13" s="1"/>
  <c r="Q277" i="13"/>
  <c r="P277" i="13"/>
  <c r="P245" i="13"/>
  <c r="Q245" i="13" s="1"/>
  <c r="O58" i="13"/>
  <c r="O26" i="13"/>
  <c r="O452" i="13"/>
  <c r="O212" i="13"/>
  <c r="P1988" i="13"/>
  <c r="S1988" i="13" s="1"/>
  <c r="N1973" i="13"/>
  <c r="M1973" i="13"/>
  <c r="P1927" i="13"/>
  <c r="S1927" i="13" s="1"/>
  <c r="P1981" i="13"/>
  <c r="S1981" i="13" s="1"/>
  <c r="U1829" i="13"/>
  <c r="V1829" i="13" s="1"/>
  <c r="Q1782" i="13"/>
  <c r="T1782" i="13" s="1"/>
  <c r="P1782" i="13"/>
  <c r="S1782" i="13" s="1"/>
  <c r="P1994" i="13"/>
  <c r="S1994" i="13" s="1"/>
  <c r="P1890" i="13"/>
  <c r="Q1890" i="13" s="1"/>
  <c r="T1890" i="13" s="1"/>
  <c r="P1803" i="13"/>
  <c r="S1803" i="13" s="1"/>
  <c r="Q1772" i="13"/>
  <c r="T1772" i="13" s="1"/>
  <c r="P1772" i="13"/>
  <c r="S1772" i="13" s="1"/>
  <c r="M1812" i="13"/>
  <c r="N1812" i="13" s="1"/>
  <c r="N1884" i="13"/>
  <c r="M1884" i="13"/>
  <c r="M1850" i="13"/>
  <c r="N1850" i="13" s="1"/>
  <c r="Q1718" i="13"/>
  <c r="P1718" i="13"/>
  <c r="P1654" i="13"/>
  <c r="Q1654" i="13"/>
  <c r="P1590" i="13"/>
  <c r="Q1590" i="13" s="1"/>
  <c r="P1526" i="13"/>
  <c r="Q1526" i="13"/>
  <c r="P1462" i="13"/>
  <c r="Q1462" i="13" s="1"/>
  <c r="P1804" i="13"/>
  <c r="S1804" i="13" s="1"/>
  <c r="N1755" i="13"/>
  <c r="M1755" i="13"/>
  <c r="M1744" i="13"/>
  <c r="N1744" i="13"/>
  <c r="N1701" i="13"/>
  <c r="M1701" i="13"/>
  <c r="P1680" i="13"/>
  <c r="Q1680" i="13" s="1"/>
  <c r="S1841" i="13"/>
  <c r="P1703" i="13"/>
  <c r="Q1703" i="13"/>
  <c r="P1669" i="13"/>
  <c r="Q1669" i="13" s="1"/>
  <c r="P1637" i="13"/>
  <c r="Q1637" i="13"/>
  <c r="P1605" i="13"/>
  <c r="Q1605" i="13" s="1"/>
  <c r="P1573" i="13"/>
  <c r="Q1573" i="13"/>
  <c r="P1541" i="13"/>
  <c r="Q1541" i="13" s="1"/>
  <c r="M1493" i="13"/>
  <c r="N1493" i="13" s="1"/>
  <c r="N1429" i="13"/>
  <c r="M1429" i="13"/>
  <c r="M1413" i="13"/>
  <c r="N1413" i="13" s="1"/>
  <c r="P1399" i="13"/>
  <c r="Q1399" i="13" s="1"/>
  <c r="P1367" i="13"/>
  <c r="Q1367" i="13"/>
  <c r="Q1776" i="13"/>
  <c r="P1776" i="13"/>
  <c r="S1776" i="13" s="1"/>
  <c r="P1620" i="13"/>
  <c r="Q1620" i="13" s="1"/>
  <c r="Q1588" i="13"/>
  <c r="P1588" i="13"/>
  <c r="P1556" i="13"/>
  <c r="Q1556" i="13" s="1"/>
  <c r="P1509" i="13"/>
  <c r="Q1509" i="13" s="1"/>
  <c r="P1402" i="13"/>
  <c r="Q1402" i="13" s="1"/>
  <c r="P1695" i="13"/>
  <c r="Q1695" i="13" s="1"/>
  <c r="N1645" i="13"/>
  <c r="M1645" i="13"/>
  <c r="N1581" i="13"/>
  <c r="M1581" i="13"/>
  <c r="N1533" i="13"/>
  <c r="M1533" i="13"/>
  <c r="P1249" i="13"/>
  <c r="Q1249" i="13" s="1"/>
  <c r="P1201" i="13"/>
  <c r="Q1201" i="13" s="1"/>
  <c r="N1421" i="13"/>
  <c r="M1421" i="13"/>
  <c r="Q1327" i="13"/>
  <c r="P1327" i="13"/>
  <c r="Q1295" i="13"/>
  <c r="P1295" i="13"/>
  <c r="Q1248" i="13"/>
  <c r="P1248" i="13"/>
  <c r="Q1200" i="13"/>
  <c r="P1200" i="13"/>
  <c r="P1136" i="13"/>
  <c r="Q1136" i="13" s="1"/>
  <c r="M1628" i="13"/>
  <c r="N1628" i="13" s="1"/>
  <c r="M1436" i="13"/>
  <c r="N1436" i="13" s="1"/>
  <c r="P1050" i="13"/>
  <c r="Q1050" i="13" s="1"/>
  <c r="P1002" i="13"/>
  <c r="Q1002" i="13" s="1"/>
  <c r="M1222" i="13"/>
  <c r="N1222" i="13" s="1"/>
  <c r="Q929" i="13"/>
  <c r="P929" i="13"/>
  <c r="Q1363" i="13"/>
  <c r="P1363" i="13"/>
  <c r="N1297" i="13"/>
  <c r="M1297" i="13"/>
  <c r="Q1065" i="13"/>
  <c r="P1065" i="13"/>
  <c r="Q1017" i="13"/>
  <c r="P1017" i="13"/>
  <c r="Q969" i="13"/>
  <c r="P969" i="13"/>
  <c r="Q909" i="13"/>
  <c r="P909" i="13"/>
  <c r="M1390" i="13"/>
  <c r="N1390" i="13" s="1"/>
  <c r="Q1282" i="13"/>
  <c r="P1282" i="13"/>
  <c r="Q772" i="13"/>
  <c r="P772" i="13"/>
  <c r="Q685" i="13"/>
  <c r="P685" i="13"/>
  <c r="Q653" i="13"/>
  <c r="P653" i="13"/>
  <c r="Q525" i="13"/>
  <c r="P525" i="13"/>
  <c r="Q493" i="13"/>
  <c r="P493" i="13"/>
  <c r="P358" i="13"/>
  <c r="Q358" i="13" s="1"/>
  <c r="P262" i="13"/>
  <c r="Q262" i="13" s="1"/>
  <c r="P134" i="13"/>
  <c r="Q134" i="13" s="1"/>
  <c r="N856" i="13"/>
  <c r="M856" i="13"/>
  <c r="N792" i="13"/>
  <c r="M792" i="13"/>
  <c r="N760" i="13"/>
  <c r="M760" i="13"/>
  <c r="N692" i="13"/>
  <c r="M692" i="13"/>
  <c r="N564" i="13"/>
  <c r="M564" i="13"/>
  <c r="N500" i="13"/>
  <c r="M500" i="13"/>
  <c r="Q425" i="13"/>
  <c r="P425" i="13"/>
  <c r="P331" i="13"/>
  <c r="Q331" i="13" s="1"/>
  <c r="P299" i="13"/>
  <c r="Q299" i="13" s="1"/>
  <c r="P267" i="13"/>
  <c r="Q267" i="13" s="1"/>
  <c r="P203" i="13"/>
  <c r="Q203" i="13" s="1"/>
  <c r="P171" i="13"/>
  <c r="Q171" i="13" s="1"/>
  <c r="N1693" i="13"/>
  <c r="M1693" i="13"/>
  <c r="M1202" i="13"/>
  <c r="N1202" i="13" s="1"/>
  <c r="Q879" i="13"/>
  <c r="P879" i="13"/>
  <c r="N544" i="13"/>
  <c r="M544" i="13"/>
  <c r="M420" i="13"/>
  <c r="N420" i="13" s="1"/>
  <c r="Q229" i="13"/>
  <c r="P229" i="13"/>
  <c r="Q149" i="13"/>
  <c r="P149" i="13"/>
  <c r="Q117" i="13"/>
  <c r="P117" i="13"/>
  <c r="O692" i="13"/>
  <c r="P580" i="13"/>
  <c r="Q580" i="13" s="1"/>
  <c r="Q484" i="13"/>
  <c r="P484" i="13"/>
  <c r="P244" i="13"/>
  <c r="Q244" i="13" s="1"/>
  <c r="Q62" i="13"/>
  <c r="P62" i="13"/>
  <c r="P1980" i="13"/>
  <c r="S1980" i="13" s="1"/>
  <c r="Q1980" i="13"/>
  <c r="T1980" i="13" s="1"/>
  <c r="Q1983" i="13"/>
  <c r="T1983" i="13" s="1"/>
  <c r="P1983" i="13"/>
  <c r="S1983" i="13" s="1"/>
  <c r="P1965" i="13"/>
  <c r="Q1965" i="13"/>
  <c r="P1933" i="13"/>
  <c r="S1933" i="13" s="1"/>
  <c r="P1909" i="13"/>
  <c r="S1909" i="13" s="1"/>
  <c r="Q1909" i="13"/>
  <c r="T1909" i="13" s="1"/>
  <c r="U1952" i="13"/>
  <c r="V1952" i="13" s="1"/>
  <c r="P1926" i="13"/>
  <c r="S1926" i="13" s="1"/>
  <c r="P1900" i="13"/>
  <c r="S1900" i="13" s="1"/>
  <c r="N1981" i="13"/>
  <c r="M1981" i="13"/>
  <c r="U1922" i="13"/>
  <c r="V1922" i="13" s="1"/>
  <c r="Q1914" i="13"/>
  <c r="T1914" i="13" s="1"/>
  <c r="Q1906" i="13"/>
  <c r="T1906" i="13" s="1"/>
  <c r="U1906" i="13" s="1"/>
  <c r="V1906" i="13" s="1"/>
  <c r="M1901" i="13"/>
  <c r="N1901" i="13"/>
  <c r="U1885" i="13"/>
  <c r="V1885" i="13" s="1"/>
  <c r="P1791" i="13"/>
  <c r="S1791" i="13" s="1"/>
  <c r="Q1791" i="13"/>
  <c r="T1791" i="13" s="1"/>
  <c r="P1775" i="13"/>
  <c r="S1775" i="13" s="1"/>
  <c r="P1978" i="13"/>
  <c r="S1978" i="13" s="1"/>
  <c r="U1908" i="13"/>
  <c r="V1908" i="13" s="1"/>
  <c r="Q1861" i="13"/>
  <c r="T1861" i="13" s="1"/>
  <c r="U1977" i="13"/>
  <c r="V1977" i="13" s="1"/>
  <c r="U1939" i="13"/>
  <c r="V1939" i="13" s="1"/>
  <c r="M1894" i="13"/>
  <c r="N1894" i="13" s="1"/>
  <c r="Q1879" i="13"/>
  <c r="T1879" i="13" s="1"/>
  <c r="P1879" i="13"/>
  <c r="S1879" i="13" s="1"/>
  <c r="Q1847" i="13"/>
  <c r="T1847" i="13" s="1"/>
  <c r="P1847" i="13"/>
  <c r="S1847" i="13" s="1"/>
  <c r="Q1831" i="13"/>
  <c r="T1831" i="13" s="1"/>
  <c r="P1831" i="13"/>
  <c r="S1831" i="13" s="1"/>
  <c r="M1851" i="13"/>
  <c r="N1851" i="13" s="1"/>
  <c r="P1972" i="13"/>
  <c r="S1972" i="13" s="1"/>
  <c r="Q1982" i="13"/>
  <c r="T1982" i="13" s="1"/>
  <c r="P1982" i="13"/>
  <c r="S1982" i="13" s="1"/>
  <c r="Q1966" i="13"/>
  <c r="T1966" i="13" s="1"/>
  <c r="P1966" i="13"/>
  <c r="S1966" i="13" s="1"/>
  <c r="T1979" i="13"/>
  <c r="U1979" i="13" s="1"/>
  <c r="V1979" i="13" s="1"/>
  <c r="N1965" i="13"/>
  <c r="M1965" i="13"/>
  <c r="P1925" i="13"/>
  <c r="S1925" i="13" s="1"/>
  <c r="Q1987" i="13"/>
  <c r="T1987" i="13" s="1"/>
  <c r="U1987" i="13" s="1"/>
  <c r="V1987" i="13" s="1"/>
  <c r="P1921" i="13"/>
  <c r="S1921" i="13" s="1"/>
  <c r="P1905" i="13"/>
  <c r="S1905" i="13" s="1"/>
  <c r="Q1905" i="13"/>
  <c r="T1905" i="13" s="1"/>
  <c r="N1989" i="13"/>
  <c r="M1989" i="13"/>
  <c r="Q1930" i="13"/>
  <c r="T1930" i="13" s="1"/>
  <c r="O1967" i="13"/>
  <c r="U1951" i="13"/>
  <c r="V1951" i="13" s="1"/>
  <c r="N1926" i="13"/>
  <c r="M1926" i="13"/>
  <c r="M1955" i="13"/>
  <c r="N1955" i="13" s="1"/>
  <c r="P1948" i="13"/>
  <c r="S1948" i="13" s="1"/>
  <c r="U1918" i="13"/>
  <c r="V1918" i="13" s="1"/>
  <c r="U1910" i="13"/>
  <c r="V1910" i="13" s="1"/>
  <c r="U1902" i="13"/>
  <c r="V1902" i="13" s="1"/>
  <c r="P1895" i="13"/>
  <c r="S1895" i="13" s="1"/>
  <c r="T1798" i="13"/>
  <c r="P1960" i="13"/>
  <c r="S1960" i="13" s="1"/>
  <c r="M1935" i="13"/>
  <c r="N1935" i="13" s="1"/>
  <c r="U1929" i="13"/>
  <c r="V1929" i="13" s="1"/>
  <c r="U1877" i="13"/>
  <c r="V1877" i="13" s="1"/>
  <c r="U1845" i="13"/>
  <c r="V1845" i="13" s="1"/>
  <c r="U1813" i="13"/>
  <c r="V1813" i="13" s="1"/>
  <c r="P1787" i="13"/>
  <c r="S1787" i="13" s="1"/>
  <c r="P1771" i="13"/>
  <c r="S1771" i="13" s="1"/>
  <c r="M1978" i="13"/>
  <c r="N1978" i="13" s="1"/>
  <c r="Q1959" i="13"/>
  <c r="T1959" i="13" s="1"/>
  <c r="U1959" i="13" s="1"/>
  <c r="V1959" i="13" s="1"/>
  <c r="Q1932" i="13"/>
  <c r="T1932" i="13" s="1"/>
  <c r="U1932" i="13" s="1"/>
  <c r="V1932" i="13" s="1"/>
  <c r="Q1924" i="13"/>
  <c r="T1924" i="13" s="1"/>
  <c r="P1924" i="13"/>
  <c r="S1924" i="13" s="1"/>
  <c r="U1916" i="13"/>
  <c r="V1916" i="13" s="1"/>
  <c r="N1903" i="13"/>
  <c r="M1903" i="13"/>
  <c r="Q1885" i="13"/>
  <c r="T1885" i="13" s="1"/>
  <c r="Q1853" i="13"/>
  <c r="T1853" i="13" s="1"/>
  <c r="U1853" i="13" s="1"/>
  <c r="V1853" i="13" s="1"/>
  <c r="Q1821" i="13"/>
  <c r="T1821" i="13" s="1"/>
  <c r="U1821" i="13" s="1"/>
  <c r="V1821" i="13" s="1"/>
  <c r="Q1790" i="13"/>
  <c r="T1790" i="13" s="1"/>
  <c r="P1790" i="13"/>
  <c r="S1790" i="13" s="1"/>
  <c r="Q1774" i="13"/>
  <c r="T1774" i="13" s="1"/>
  <c r="P1774" i="13"/>
  <c r="S1774" i="13" s="1"/>
  <c r="Q1939" i="13"/>
  <c r="T1939" i="13" s="1"/>
  <c r="M1899" i="13"/>
  <c r="N1899" i="13" s="1"/>
  <c r="O1894" i="13"/>
  <c r="S1945" i="13"/>
  <c r="U1945" i="13" s="1"/>
  <c r="V1945" i="13" s="1"/>
  <c r="P1781" i="13"/>
  <c r="S1781" i="13" s="1"/>
  <c r="P1754" i="13"/>
  <c r="S1754" i="13" s="1"/>
  <c r="M1907" i="13"/>
  <c r="N1907" i="13" s="1"/>
  <c r="S1881" i="13"/>
  <c r="U1881" i="13" s="1"/>
  <c r="V1881" i="13" s="1"/>
  <c r="S1865" i="13"/>
  <c r="U1865" i="13" s="1"/>
  <c r="V1865" i="13" s="1"/>
  <c r="S1849" i="13"/>
  <c r="S1833" i="13"/>
  <c r="U1833" i="13" s="1"/>
  <c r="V1833" i="13" s="1"/>
  <c r="S1992" i="13"/>
  <c r="U1992" i="13" s="1"/>
  <c r="V1992" i="13" s="1"/>
  <c r="O1915" i="13"/>
  <c r="M1897" i="13"/>
  <c r="N1897" i="13"/>
  <c r="N1882" i="13"/>
  <c r="M1882" i="13"/>
  <c r="M1859" i="13"/>
  <c r="N1859" i="13"/>
  <c r="N1852" i="13"/>
  <c r="M1852" i="13"/>
  <c r="Q1780" i="13"/>
  <c r="T1780" i="13" s="1"/>
  <c r="S1817" i="13"/>
  <c r="U1817" i="13" s="1"/>
  <c r="V1817" i="13" s="1"/>
  <c r="O1793" i="13"/>
  <c r="S1857" i="13"/>
  <c r="U1857" i="13" s="1"/>
  <c r="V1857" i="13" s="1"/>
  <c r="N1769" i="13"/>
  <c r="M1769" i="13"/>
  <c r="P1735" i="13"/>
  <c r="S1735" i="13" s="1"/>
  <c r="Q1702" i="13"/>
  <c r="P1702" i="13"/>
  <c r="Q1670" i="13"/>
  <c r="P1670" i="13"/>
  <c r="P1638" i="13"/>
  <c r="Q1638" i="13" s="1"/>
  <c r="P1606" i="13"/>
  <c r="Q1606" i="13" s="1"/>
  <c r="P1574" i="13"/>
  <c r="Q1574" i="13" s="1"/>
  <c r="P1542" i="13"/>
  <c r="Q1542" i="13" s="1"/>
  <c r="P1510" i="13"/>
  <c r="Q1510" i="13" s="1"/>
  <c r="P1478" i="13"/>
  <c r="Q1478" i="13" s="1"/>
  <c r="P1446" i="13"/>
  <c r="Q1446" i="13" s="1"/>
  <c r="Q1923" i="13"/>
  <c r="T1923" i="13" s="1"/>
  <c r="P1923" i="13"/>
  <c r="S1923" i="13" s="1"/>
  <c r="U1751" i="13"/>
  <c r="V1751" i="13" s="1"/>
  <c r="N1741" i="13"/>
  <c r="M1741" i="13"/>
  <c r="N1719" i="13"/>
  <c r="M1719" i="13"/>
  <c r="Q1708" i="13"/>
  <c r="P1708" i="13"/>
  <c r="N1687" i="13"/>
  <c r="M1687" i="13"/>
  <c r="Q1676" i="13"/>
  <c r="P1676" i="13"/>
  <c r="Q1666" i="13"/>
  <c r="P1666" i="13"/>
  <c r="Q1658" i="13"/>
  <c r="P1658" i="13"/>
  <c r="Q1650" i="13"/>
  <c r="P1650" i="13"/>
  <c r="Q1642" i="13"/>
  <c r="P1642" i="13"/>
  <c r="Q1634" i="13"/>
  <c r="P1634" i="13"/>
  <c r="Q1626" i="13"/>
  <c r="P1626" i="13"/>
  <c r="Q1618" i="13"/>
  <c r="P1618" i="13"/>
  <c r="Q1610" i="13"/>
  <c r="P1610" i="13"/>
  <c r="Q1602" i="13"/>
  <c r="P1602" i="13"/>
  <c r="Q1594" i="13"/>
  <c r="P1594" i="13"/>
  <c r="Q1586" i="13"/>
  <c r="P1586" i="13"/>
  <c r="Q1578" i="13"/>
  <c r="P1578" i="13"/>
  <c r="Q1570" i="13"/>
  <c r="P1570" i="13"/>
  <c r="Q1562" i="13"/>
  <c r="P1562" i="13"/>
  <c r="Q1554" i="13"/>
  <c r="P1554" i="13"/>
  <c r="Q1546" i="13"/>
  <c r="P1546" i="13"/>
  <c r="Q1538" i="13"/>
  <c r="P1538" i="13"/>
  <c r="Q1530" i="13"/>
  <c r="P1530" i="13"/>
  <c r="Q1522" i="13"/>
  <c r="P1522" i="13"/>
  <c r="Q1514" i="13"/>
  <c r="P1514" i="13"/>
  <c r="Q1506" i="13"/>
  <c r="P1506" i="13"/>
  <c r="Q1498" i="13"/>
  <c r="P1498" i="13"/>
  <c r="Q1490" i="13"/>
  <c r="P1490" i="13"/>
  <c r="Q1482" i="13"/>
  <c r="P1482" i="13"/>
  <c r="Q1474" i="13"/>
  <c r="P1474" i="13"/>
  <c r="Q1466" i="13"/>
  <c r="P1466" i="13"/>
  <c r="Q1458" i="13"/>
  <c r="P1458" i="13"/>
  <c r="Q1450" i="13"/>
  <c r="P1450" i="13"/>
  <c r="Q1442" i="13"/>
  <c r="P1442" i="13"/>
  <c r="Q1434" i="13"/>
  <c r="P1434" i="13"/>
  <c r="Q1426" i="13"/>
  <c r="P1426" i="13"/>
  <c r="N1818" i="13"/>
  <c r="M1818" i="13"/>
  <c r="S1801" i="13"/>
  <c r="U1801" i="13" s="1"/>
  <c r="V1801" i="13" s="1"/>
  <c r="N1794" i="13"/>
  <c r="M1794" i="13"/>
  <c r="U1759" i="13"/>
  <c r="V1759" i="13" s="1"/>
  <c r="T1753" i="13"/>
  <c r="U1753" i="13" s="1"/>
  <c r="V1753" i="13" s="1"/>
  <c r="P1749" i="13"/>
  <c r="S1749" i="13" s="1"/>
  <c r="P1730" i="13"/>
  <c r="Q1730" i="13" s="1"/>
  <c r="N1711" i="13"/>
  <c r="M1711" i="13"/>
  <c r="P1698" i="13"/>
  <c r="Q1698" i="13" s="1"/>
  <c r="N1679" i="13"/>
  <c r="M1679" i="13"/>
  <c r="P1412" i="13"/>
  <c r="Q1412" i="13" s="1"/>
  <c r="P1380" i="13"/>
  <c r="Q1380" i="13" s="1"/>
  <c r="P1348" i="13"/>
  <c r="Q1348" i="13"/>
  <c r="N1796" i="13"/>
  <c r="M1796" i="13"/>
  <c r="M1752" i="13"/>
  <c r="N1752" i="13"/>
  <c r="O1701" i="13"/>
  <c r="N1671" i="13"/>
  <c r="M1671" i="13"/>
  <c r="Q1725" i="13"/>
  <c r="P1725" i="13"/>
  <c r="N1509" i="13"/>
  <c r="M1509" i="13"/>
  <c r="N1477" i="13"/>
  <c r="M1477" i="13"/>
  <c r="N1445" i="13"/>
  <c r="M1445" i="13"/>
  <c r="Q1414" i="13"/>
  <c r="P1414" i="13"/>
  <c r="M1402" i="13"/>
  <c r="N1402" i="13" s="1"/>
  <c r="P1383" i="13"/>
  <c r="Q1383" i="13" s="1"/>
  <c r="M1370" i="13"/>
  <c r="N1370" i="13" s="1"/>
  <c r="P1351" i="13"/>
  <c r="Q1351" i="13" s="1"/>
  <c r="Q1668" i="13"/>
  <c r="P1668" i="13"/>
  <c r="Q1636" i="13"/>
  <c r="P1636" i="13"/>
  <c r="Q1604" i="13"/>
  <c r="P1604" i="13"/>
  <c r="Q1572" i="13"/>
  <c r="P1572" i="13"/>
  <c r="Q1540" i="13"/>
  <c r="P1540" i="13"/>
  <c r="O1493" i="13"/>
  <c r="O1429" i="13"/>
  <c r="Q1394" i="13"/>
  <c r="P1394" i="13"/>
  <c r="Q1362" i="13"/>
  <c r="P1362" i="13"/>
  <c r="P1280" i="13"/>
  <c r="Q1280" i="13" s="1"/>
  <c r="P1264" i="13"/>
  <c r="Q1264" i="13" s="1"/>
  <c r="S1825" i="13"/>
  <c r="U1825" i="13" s="1"/>
  <c r="V1825" i="13" s="1"/>
  <c r="Q1743" i="13"/>
  <c r="T1743" i="13" s="1"/>
  <c r="T1738" i="13"/>
  <c r="U1738" i="13" s="1"/>
  <c r="V1738" i="13" s="1"/>
  <c r="P1241" i="13"/>
  <c r="Q1241" i="13" s="1"/>
  <c r="P1225" i="13"/>
  <c r="Q1225" i="13"/>
  <c r="P1209" i="13"/>
  <c r="Q1209" i="13" s="1"/>
  <c r="P1193" i="13"/>
  <c r="Q1193" i="13"/>
  <c r="P1177" i="13"/>
  <c r="Q1177" i="13" s="1"/>
  <c r="P1612" i="13"/>
  <c r="Q1612" i="13" s="1"/>
  <c r="Q1492" i="13"/>
  <c r="P1492" i="13"/>
  <c r="P1428" i="13"/>
  <c r="Q1428" i="13" s="1"/>
  <c r="Q1419" i="13"/>
  <c r="P1419" i="13"/>
  <c r="M1405" i="13"/>
  <c r="N1405" i="13" s="1"/>
  <c r="N1389" i="13"/>
  <c r="M1389" i="13"/>
  <c r="M1373" i="13"/>
  <c r="N1373" i="13" s="1"/>
  <c r="N1357" i="13"/>
  <c r="M1357" i="13"/>
  <c r="P1330" i="13"/>
  <c r="Q1330" i="13" s="1"/>
  <c r="Q1298" i="13"/>
  <c r="P1298" i="13"/>
  <c r="P1286" i="13"/>
  <c r="Q1286" i="13" s="1"/>
  <c r="Q1278" i="13"/>
  <c r="P1278" i="13"/>
  <c r="P1270" i="13"/>
  <c r="Q1270" i="13" s="1"/>
  <c r="Q1262" i="13"/>
  <c r="P1262" i="13"/>
  <c r="P1254" i="13"/>
  <c r="Q1254" i="13" s="1"/>
  <c r="Q1240" i="13"/>
  <c r="P1240" i="13"/>
  <c r="P1224" i="13"/>
  <c r="Q1224" i="13" s="1"/>
  <c r="Q1208" i="13"/>
  <c r="P1208" i="13"/>
  <c r="P1192" i="13"/>
  <c r="Q1192" i="13" s="1"/>
  <c r="Q1176" i="13"/>
  <c r="P1176" i="13"/>
  <c r="P1160" i="13"/>
  <c r="Q1160" i="13"/>
  <c r="P1144" i="13"/>
  <c r="Q1144" i="13" s="1"/>
  <c r="P1128" i="13"/>
  <c r="Q1128" i="13"/>
  <c r="P1112" i="13"/>
  <c r="Q1112" i="13" s="1"/>
  <c r="P1096" i="13"/>
  <c r="Q1096" i="13"/>
  <c r="P1080" i="13"/>
  <c r="Q1080" i="13" s="1"/>
  <c r="M1564" i="13"/>
  <c r="N1564" i="13"/>
  <c r="M1468" i="13"/>
  <c r="N1468" i="13" s="1"/>
  <c r="M1366" i="13"/>
  <c r="N1366" i="13"/>
  <c r="Q1350" i="13"/>
  <c r="P1350" i="13"/>
  <c r="P1335" i="13"/>
  <c r="Q1335" i="13" s="1"/>
  <c r="Q1315" i="13"/>
  <c r="P1315" i="13"/>
  <c r="P1074" i="13"/>
  <c r="Q1074" i="13"/>
  <c r="P1058" i="13"/>
  <c r="Q1058" i="13" s="1"/>
  <c r="P1042" i="13"/>
  <c r="Q1042" i="13"/>
  <c r="P1026" i="13"/>
  <c r="Q1026" i="13" s="1"/>
  <c r="P1010" i="13"/>
  <c r="Q1010" i="13"/>
  <c r="P994" i="13"/>
  <c r="Q994" i="13" s="1"/>
  <c r="P978" i="13"/>
  <c r="Q978" i="13"/>
  <c r="P962" i="13"/>
  <c r="Q962" i="13" s="1"/>
  <c r="M1476" i="13"/>
  <c r="N1476" i="13"/>
  <c r="M1452" i="13"/>
  <c r="N1452" i="13" s="1"/>
  <c r="P1379" i="13"/>
  <c r="Q1379" i="13" s="1"/>
  <c r="M1374" i="13"/>
  <c r="N1374" i="13" s="1"/>
  <c r="P1274" i="13"/>
  <c r="Q1274" i="13" s="1"/>
  <c r="Q1258" i="13"/>
  <c r="P1258" i="13"/>
  <c r="M1246" i="13"/>
  <c r="N1246" i="13"/>
  <c r="M1230" i="13"/>
  <c r="N1230" i="13" s="1"/>
  <c r="M1214" i="13"/>
  <c r="N1214" i="13"/>
  <c r="M1198" i="13"/>
  <c r="N1198" i="13" s="1"/>
  <c r="M1182" i="13"/>
  <c r="N1182" i="13"/>
  <c r="Q897" i="13"/>
  <c r="P897" i="13"/>
  <c r="P833" i="13"/>
  <c r="Q833" i="13" s="1"/>
  <c r="Q769" i="13"/>
  <c r="P769" i="13"/>
  <c r="M1532" i="13"/>
  <c r="N1532" i="13"/>
  <c r="N1321" i="13"/>
  <c r="M1321" i="13"/>
  <c r="P1311" i="13"/>
  <c r="Q1311" i="13" s="1"/>
  <c r="N1289" i="13"/>
  <c r="M1289" i="13"/>
  <c r="M1273" i="13"/>
  <c r="N1273" i="13" s="1"/>
  <c r="N1257" i="13"/>
  <c r="M1257" i="13"/>
  <c r="P1073" i="13"/>
  <c r="Q1073" i="13" s="1"/>
  <c r="Q1057" i="13"/>
  <c r="P1057" i="13"/>
  <c r="P1041" i="13"/>
  <c r="Q1041" i="13" s="1"/>
  <c r="Q1025" i="13"/>
  <c r="P1025" i="13"/>
  <c r="P1009" i="13"/>
  <c r="Q1009" i="13" s="1"/>
  <c r="Q993" i="13"/>
  <c r="P993" i="13"/>
  <c r="P977" i="13"/>
  <c r="Q977" i="13" s="1"/>
  <c r="Q961" i="13"/>
  <c r="P961" i="13"/>
  <c r="P941" i="13"/>
  <c r="Q941" i="13" s="1"/>
  <c r="Q877" i="13"/>
  <c r="P877" i="13"/>
  <c r="P813" i="13"/>
  <c r="Q813" i="13" s="1"/>
  <c r="Q749" i="13"/>
  <c r="P749" i="13"/>
  <c r="P730" i="13"/>
  <c r="Q730" i="13" s="1"/>
  <c r="P1267" i="13"/>
  <c r="Q1267" i="13" s="1"/>
  <c r="P932" i="13"/>
  <c r="Q932" i="13" s="1"/>
  <c r="Q868" i="13"/>
  <c r="P868" i="13"/>
  <c r="P804" i="13"/>
  <c r="Q804" i="13" s="1"/>
  <c r="Q740" i="13"/>
  <c r="P740" i="13"/>
  <c r="P701" i="13"/>
  <c r="Q701" i="13" s="1"/>
  <c r="Q669" i="13"/>
  <c r="P669" i="13"/>
  <c r="P637" i="13"/>
  <c r="Q637" i="13" s="1"/>
  <c r="Q605" i="13"/>
  <c r="P605" i="13"/>
  <c r="P573" i="13"/>
  <c r="Q573" i="13" s="1"/>
  <c r="Q541" i="13"/>
  <c r="P541" i="13"/>
  <c r="P509" i="13"/>
  <c r="Q509" i="13" s="1"/>
  <c r="Q477" i="13"/>
  <c r="P477" i="13"/>
  <c r="P445" i="13"/>
  <c r="Q445" i="13" s="1"/>
  <c r="P406" i="13"/>
  <c r="Q406" i="13" s="1"/>
  <c r="P374" i="13"/>
  <c r="Q374" i="13"/>
  <c r="P342" i="13"/>
  <c r="Q342" i="13" s="1"/>
  <c r="P310" i="13"/>
  <c r="Q310" i="13"/>
  <c r="P278" i="13"/>
  <c r="Q278" i="13" s="1"/>
  <c r="P246" i="13"/>
  <c r="Q246" i="13"/>
  <c r="P214" i="13"/>
  <c r="Q214" i="13" s="1"/>
  <c r="P182" i="13"/>
  <c r="Q182" i="13"/>
  <c r="P150" i="13"/>
  <c r="Q150" i="13" s="1"/>
  <c r="P118" i="13"/>
  <c r="Q118" i="13"/>
  <c r="P86" i="13"/>
  <c r="Q86" i="13" s="1"/>
  <c r="P731" i="13"/>
  <c r="Q731" i="13"/>
  <c r="M1596" i="13"/>
  <c r="N1596" i="13" s="1"/>
  <c r="P1395" i="13"/>
  <c r="Q1395" i="13" s="1"/>
  <c r="N1365" i="13"/>
  <c r="M1365" i="13"/>
  <c r="M1242" i="13"/>
  <c r="N1242" i="13"/>
  <c r="Q1187" i="13"/>
  <c r="P1187" i="13"/>
  <c r="P1137" i="13"/>
  <c r="Q1137" i="13"/>
  <c r="M947" i="13"/>
  <c r="N947" i="13" s="1"/>
  <c r="M931" i="13"/>
  <c r="N931" i="13"/>
  <c r="M915" i="13"/>
  <c r="N915" i="13" s="1"/>
  <c r="M899" i="13"/>
  <c r="N899" i="13"/>
  <c r="M883" i="13"/>
  <c r="N883" i="13" s="1"/>
  <c r="M867" i="13"/>
  <c r="N867" i="13"/>
  <c r="M851" i="13"/>
  <c r="N851" i="13" s="1"/>
  <c r="M835" i="13"/>
  <c r="N835" i="13"/>
  <c r="M819" i="13"/>
  <c r="N819" i="13" s="1"/>
  <c r="M803" i="13"/>
  <c r="N803" i="13"/>
  <c r="M787" i="13"/>
  <c r="N787" i="13" s="1"/>
  <c r="M771" i="13"/>
  <c r="N771" i="13"/>
  <c r="M755" i="13"/>
  <c r="N755" i="13" s="1"/>
  <c r="P736" i="13"/>
  <c r="Q736" i="13" s="1"/>
  <c r="N724" i="13"/>
  <c r="M724" i="13"/>
  <c r="P713" i="13"/>
  <c r="Q713" i="13" s="1"/>
  <c r="Q667" i="13"/>
  <c r="P667" i="13"/>
  <c r="M660" i="13"/>
  <c r="N660" i="13" s="1"/>
  <c r="Q649" i="13"/>
  <c r="P649" i="13"/>
  <c r="P603" i="13"/>
  <c r="Q603" i="13" s="1"/>
  <c r="N596" i="13"/>
  <c r="M596" i="13"/>
  <c r="P585" i="13"/>
  <c r="Q585" i="13" s="1"/>
  <c r="Q539" i="13"/>
  <c r="P539" i="13"/>
  <c r="M532" i="13"/>
  <c r="N532" i="13" s="1"/>
  <c r="Q521" i="13"/>
  <c r="P521" i="13"/>
  <c r="P475" i="13"/>
  <c r="Q475" i="13" s="1"/>
  <c r="N468" i="13"/>
  <c r="M468" i="13"/>
  <c r="P457" i="13"/>
  <c r="Q457" i="13" s="1"/>
  <c r="P411" i="13"/>
  <c r="Q411" i="13" s="1"/>
  <c r="P379" i="13"/>
  <c r="Q379" i="13"/>
  <c r="P347" i="13"/>
  <c r="Q347" i="13" s="1"/>
  <c r="P315" i="13"/>
  <c r="Q315" i="13"/>
  <c r="P283" i="13"/>
  <c r="Q283" i="13" s="1"/>
  <c r="P251" i="13"/>
  <c r="Q251" i="13"/>
  <c r="P219" i="13"/>
  <c r="Q219" i="13" s="1"/>
  <c r="P187" i="13"/>
  <c r="Q187" i="13"/>
  <c r="P155" i="13"/>
  <c r="Q155" i="13" s="1"/>
  <c r="P123" i="13"/>
  <c r="Q123" i="13"/>
  <c r="P91" i="13"/>
  <c r="Q91" i="13" s="1"/>
  <c r="P1283" i="13"/>
  <c r="Q1283" i="13"/>
  <c r="Q1234" i="13"/>
  <c r="P1234" i="13"/>
  <c r="P1211" i="13"/>
  <c r="Q1211" i="13" s="1"/>
  <c r="N1111" i="13"/>
  <c r="M1111" i="13"/>
  <c r="P1079" i="13"/>
  <c r="Q1079" i="13" s="1"/>
  <c r="Q944" i="13"/>
  <c r="P944" i="13"/>
  <c r="M927" i="13"/>
  <c r="N927" i="13"/>
  <c r="Q895" i="13"/>
  <c r="P895" i="13"/>
  <c r="M863" i="13"/>
  <c r="N863" i="13"/>
  <c r="Q847" i="13"/>
  <c r="P847" i="13"/>
  <c r="M799" i="13"/>
  <c r="N799" i="13"/>
  <c r="Q783" i="13"/>
  <c r="P783" i="13"/>
  <c r="O737" i="13"/>
  <c r="Q572" i="13"/>
  <c r="P572" i="13"/>
  <c r="N512" i="13"/>
  <c r="M512" i="13"/>
  <c r="M404" i="13"/>
  <c r="N404" i="13" s="1"/>
  <c r="M380" i="13"/>
  <c r="N380" i="13" s="1"/>
  <c r="M340" i="13"/>
  <c r="N340" i="13" s="1"/>
  <c r="M260" i="13"/>
  <c r="N260" i="13" s="1"/>
  <c r="M244" i="13"/>
  <c r="N244" i="13" s="1"/>
  <c r="M220" i="13"/>
  <c r="N220" i="13" s="1"/>
  <c r="M172" i="13"/>
  <c r="N172" i="13" s="1"/>
  <c r="M148" i="13"/>
  <c r="N148" i="13" s="1"/>
  <c r="M132" i="13"/>
  <c r="N132" i="13" s="1"/>
  <c r="M92" i="13"/>
  <c r="N92" i="13" s="1"/>
  <c r="Q73" i="13"/>
  <c r="P73" i="13"/>
  <c r="N62" i="13"/>
  <c r="M62" i="13"/>
  <c r="Q57" i="13"/>
  <c r="P57" i="13"/>
  <c r="N46" i="13"/>
  <c r="M46" i="13"/>
  <c r="Q41" i="13"/>
  <c r="P41" i="13"/>
  <c r="N30" i="13"/>
  <c r="M30" i="13"/>
  <c r="Q25" i="13"/>
  <c r="P25" i="13"/>
  <c r="N14" i="13"/>
  <c r="M14" i="13"/>
  <c r="Q9" i="13"/>
  <c r="P9" i="13"/>
  <c r="Q1508" i="13"/>
  <c r="P1508" i="13"/>
  <c r="Q1484" i="13"/>
  <c r="P1484" i="13"/>
  <c r="N1319" i="13"/>
  <c r="M1319" i="13"/>
  <c r="Q952" i="13"/>
  <c r="P952" i="13"/>
  <c r="N920" i="13"/>
  <c r="M920" i="13"/>
  <c r="N888" i="13"/>
  <c r="M888" i="13"/>
  <c r="Q42" i="13"/>
  <c r="P42" i="13"/>
  <c r="O468" i="13"/>
  <c r="O388" i="13"/>
  <c r="O180" i="13"/>
  <c r="O148" i="13"/>
  <c r="O396" i="13"/>
  <c r="O268" i="13"/>
  <c r="O204" i="13"/>
  <c r="O140" i="13"/>
  <c r="O644" i="13"/>
  <c r="O532" i="13"/>
  <c r="O436" i="13"/>
  <c r="O132" i="13"/>
  <c r="Q1990" i="13"/>
  <c r="T1990" i="13" s="1"/>
  <c r="P1990" i="13"/>
  <c r="S1990" i="13" s="1"/>
  <c r="P1913" i="13"/>
  <c r="S1913" i="13" s="1"/>
  <c r="Q1913" i="13"/>
  <c r="T1913" i="13" s="1"/>
  <c r="Q1975" i="13"/>
  <c r="T1975" i="13" s="1"/>
  <c r="P1975" i="13"/>
  <c r="S1975" i="13" s="1"/>
  <c r="U1914" i="13"/>
  <c r="V1914" i="13" s="1"/>
  <c r="P1901" i="13"/>
  <c r="S1901" i="13" s="1"/>
  <c r="U1861" i="13"/>
  <c r="V1861" i="13" s="1"/>
  <c r="P1779" i="13"/>
  <c r="S1779" i="13" s="1"/>
  <c r="P1911" i="13"/>
  <c r="S1911" i="13" s="1"/>
  <c r="N1946" i="13"/>
  <c r="M1946" i="13"/>
  <c r="P1851" i="13"/>
  <c r="S1851" i="13" s="1"/>
  <c r="N1820" i="13"/>
  <c r="M1820" i="13"/>
  <c r="M1934" i="13"/>
  <c r="N1934" i="13" s="1"/>
  <c r="M1891" i="13"/>
  <c r="N1891" i="13" s="1"/>
  <c r="P1875" i="13"/>
  <c r="S1875" i="13" s="1"/>
  <c r="Q1868" i="13"/>
  <c r="P1868" i="13"/>
  <c r="S1868" i="13" s="1"/>
  <c r="P1834" i="13"/>
  <c r="S1834" i="13" s="1"/>
  <c r="Q1834" i="13"/>
  <c r="T1834" i="13" s="1"/>
  <c r="N1810" i="13"/>
  <c r="M1810" i="13"/>
  <c r="P1785" i="13"/>
  <c r="S1785" i="13" s="1"/>
  <c r="P1848" i="13"/>
  <c r="S1848" i="13" s="1"/>
  <c r="M1777" i="13"/>
  <c r="N1777" i="13" s="1"/>
  <c r="Q1686" i="13"/>
  <c r="P1686" i="13"/>
  <c r="P1622" i="13"/>
  <c r="Q1622" i="13"/>
  <c r="P1558" i="13"/>
  <c r="Q1558" i="13" s="1"/>
  <c r="P1494" i="13"/>
  <c r="Q1494" i="13"/>
  <c r="P1430" i="13"/>
  <c r="Q1430" i="13" s="1"/>
  <c r="T1889" i="13"/>
  <c r="Q1784" i="13"/>
  <c r="P1784" i="13"/>
  <c r="S1784" i="13" s="1"/>
  <c r="P1747" i="13"/>
  <c r="S1747" i="13" s="1"/>
  <c r="T1765" i="13"/>
  <c r="N1733" i="13"/>
  <c r="M1733" i="13"/>
  <c r="P1712" i="13"/>
  <c r="Q1712" i="13" s="1"/>
  <c r="P1396" i="13"/>
  <c r="Q1396" i="13" s="1"/>
  <c r="P1364" i="13"/>
  <c r="Q1364" i="13"/>
  <c r="T1761" i="13"/>
  <c r="Q1757" i="13"/>
  <c r="P1757" i="13"/>
  <c r="U1739" i="13"/>
  <c r="V1739" i="13" s="1"/>
  <c r="P1653" i="13"/>
  <c r="Q1653" i="13" s="1"/>
  <c r="P1621" i="13"/>
  <c r="Q1621" i="13"/>
  <c r="P1589" i="13"/>
  <c r="Q1589" i="13" s="1"/>
  <c r="P1557" i="13"/>
  <c r="Q1557" i="13"/>
  <c r="P1525" i="13"/>
  <c r="Q1525" i="13" s="1"/>
  <c r="M1461" i="13"/>
  <c r="N1461" i="13" s="1"/>
  <c r="M1386" i="13"/>
  <c r="N1386" i="13" s="1"/>
  <c r="M1354" i="13"/>
  <c r="N1354" i="13"/>
  <c r="M1672" i="13"/>
  <c r="N1672" i="13" s="1"/>
  <c r="P1652" i="13"/>
  <c r="Q1652" i="13" s="1"/>
  <c r="P1477" i="13"/>
  <c r="Q1477" i="13" s="1"/>
  <c r="O1386" i="13"/>
  <c r="O1354" i="13"/>
  <c r="P1288" i="13"/>
  <c r="Q1288" i="13" s="1"/>
  <c r="P1272" i="13"/>
  <c r="Q1272" i="13"/>
  <c r="P1256" i="13"/>
  <c r="Q1256" i="13" s="1"/>
  <c r="P1760" i="13"/>
  <c r="S1760" i="13" s="1"/>
  <c r="N1661" i="13"/>
  <c r="M1661" i="13"/>
  <c r="M1613" i="13"/>
  <c r="N1613" i="13" s="1"/>
  <c r="N1565" i="13"/>
  <c r="M1565" i="13"/>
  <c r="P1217" i="13"/>
  <c r="Q1217" i="13"/>
  <c r="N1727" i="13"/>
  <c r="M1727" i="13"/>
  <c r="P1460" i="13"/>
  <c r="Q1460" i="13" s="1"/>
  <c r="N1337" i="13"/>
  <c r="M1337" i="13"/>
  <c r="P1232" i="13"/>
  <c r="Q1232" i="13" s="1"/>
  <c r="Q1184" i="13"/>
  <c r="P1184" i="13"/>
  <c r="P1152" i="13"/>
  <c r="Q1152" i="13"/>
  <c r="P1120" i="13"/>
  <c r="Q1120" i="13" s="1"/>
  <c r="P1088" i="13"/>
  <c r="Q1088" i="13"/>
  <c r="Q1382" i="13"/>
  <c r="P1382" i="13"/>
  <c r="P1313" i="13"/>
  <c r="Q1313" i="13"/>
  <c r="P1066" i="13"/>
  <c r="Q1066" i="13" s="1"/>
  <c r="P1018" i="13"/>
  <c r="Q1018" i="13"/>
  <c r="M1644" i="13"/>
  <c r="N1644" i="13" s="1"/>
  <c r="M1238" i="13"/>
  <c r="N1238" i="13"/>
  <c r="M1190" i="13"/>
  <c r="N1190" i="13" s="1"/>
  <c r="P801" i="13"/>
  <c r="Q801" i="13" s="1"/>
  <c r="M1358" i="13"/>
  <c r="N1358" i="13" s="1"/>
  <c r="P1033" i="13"/>
  <c r="Q1033" i="13" s="1"/>
  <c r="Q1001" i="13"/>
  <c r="P1001" i="13"/>
  <c r="P845" i="13"/>
  <c r="Q845" i="13" s="1"/>
  <c r="Q781" i="13"/>
  <c r="P781" i="13"/>
  <c r="P1580" i="13"/>
  <c r="Q1580" i="13" s="1"/>
  <c r="Q1095" i="13"/>
  <c r="P1095" i="13"/>
  <c r="P717" i="13"/>
  <c r="Q717" i="13" s="1"/>
  <c r="Q461" i="13"/>
  <c r="P461" i="13"/>
  <c r="P429" i="13"/>
  <c r="Q429" i="13" s="1"/>
  <c r="P390" i="13"/>
  <c r="Q390" i="13" s="1"/>
  <c r="P326" i="13"/>
  <c r="Q326" i="13"/>
  <c r="P230" i="13"/>
  <c r="Q230" i="13" s="1"/>
  <c r="P166" i="13"/>
  <c r="Q166" i="13"/>
  <c r="P102" i="13"/>
  <c r="Q102" i="13" s="1"/>
  <c r="P1087" i="13"/>
  <c r="Q1087" i="13" s="1"/>
  <c r="Q904" i="13"/>
  <c r="P904" i="13"/>
  <c r="M840" i="13"/>
  <c r="N840" i="13" s="1"/>
  <c r="N808" i="13"/>
  <c r="M808" i="13"/>
  <c r="M776" i="13"/>
  <c r="N776" i="13" s="1"/>
  <c r="Q729" i="13"/>
  <c r="P729" i="13"/>
  <c r="M1178" i="13"/>
  <c r="N1178" i="13"/>
  <c r="Q681" i="13"/>
  <c r="P681" i="13"/>
  <c r="M628" i="13"/>
  <c r="N628" i="13" s="1"/>
  <c r="Q507" i="13"/>
  <c r="P507" i="13"/>
  <c r="P489" i="13"/>
  <c r="Q489" i="13" s="1"/>
  <c r="Q443" i="13"/>
  <c r="P443" i="13"/>
  <c r="P1291" i="13"/>
  <c r="Q1291" i="13" s="1"/>
  <c r="N1175" i="13"/>
  <c r="M1175" i="13"/>
  <c r="P1113" i="13"/>
  <c r="Q1113" i="13"/>
  <c r="Q928" i="13"/>
  <c r="P928" i="13"/>
  <c r="P911" i="13"/>
  <c r="Q911" i="13" s="1"/>
  <c r="M831" i="13"/>
  <c r="N831" i="13" s="1"/>
  <c r="P815" i="13"/>
  <c r="Q815" i="13" s="1"/>
  <c r="Q751" i="13"/>
  <c r="P751" i="13"/>
  <c r="P444" i="13"/>
  <c r="Q444" i="13" s="1"/>
  <c r="M252" i="13"/>
  <c r="N252" i="13" s="1"/>
  <c r="M188" i="13"/>
  <c r="N188" i="13"/>
  <c r="M100" i="13"/>
  <c r="N100" i="13" s="1"/>
  <c r="M70" i="13"/>
  <c r="N70" i="13" s="1"/>
  <c r="Q65" i="13"/>
  <c r="P65" i="13"/>
  <c r="M54" i="13"/>
  <c r="N54" i="13" s="1"/>
  <c r="Q33" i="13"/>
  <c r="P33" i="13"/>
  <c r="M22" i="13"/>
  <c r="N22" i="13" s="1"/>
  <c r="Q1334" i="13"/>
  <c r="P1334" i="13"/>
  <c r="P1265" i="13"/>
  <c r="Q1265" i="13"/>
  <c r="Q1151" i="13"/>
  <c r="P1151" i="13"/>
  <c r="P936" i="13"/>
  <c r="Q936" i="13" s="1"/>
  <c r="Q293" i="13"/>
  <c r="P293" i="13"/>
  <c r="P708" i="13"/>
  <c r="Q708" i="13" s="1"/>
  <c r="Q404" i="13"/>
  <c r="P404" i="13"/>
  <c r="P196" i="13"/>
  <c r="Q196" i="13" s="1"/>
  <c r="Q84" i="13"/>
  <c r="P84" i="13"/>
  <c r="P720" i="13"/>
  <c r="Q720" i="13" s="1"/>
  <c r="Q656" i="13"/>
  <c r="P656" i="13"/>
  <c r="P496" i="13"/>
  <c r="Q496" i="13" s="1"/>
  <c r="Q432" i="13"/>
  <c r="P432" i="13"/>
  <c r="P364" i="13"/>
  <c r="Q364" i="13" s="1"/>
  <c r="Q300" i="13"/>
  <c r="P300" i="13"/>
  <c r="O54" i="13"/>
  <c r="O22" i="13"/>
  <c r="P1964" i="13"/>
  <c r="S1964" i="13" s="1"/>
  <c r="O1986" i="13"/>
  <c r="Q1961" i="13"/>
  <c r="T1961" i="13" s="1"/>
  <c r="P1961" i="13"/>
  <c r="S1961" i="13" s="1"/>
  <c r="U1949" i="13"/>
  <c r="V1949" i="13" s="1"/>
  <c r="Q1942" i="13"/>
  <c r="T1942" i="13" s="1"/>
  <c r="U1942" i="13" s="1"/>
  <c r="V1942" i="13" s="1"/>
  <c r="O1973" i="13"/>
  <c r="M1962" i="13"/>
  <c r="N1962" i="13" s="1"/>
  <c r="Q1950" i="13"/>
  <c r="T1950" i="13" s="1"/>
  <c r="U1950" i="13" s="1"/>
  <c r="V1950" i="13" s="1"/>
  <c r="P1917" i="13"/>
  <c r="S1917" i="13" s="1"/>
  <c r="O1993" i="13"/>
  <c r="P1984" i="13"/>
  <c r="S1984" i="13" s="1"/>
  <c r="Q1984" i="13"/>
  <c r="T1984" i="13" s="1"/>
  <c r="Q1944" i="13"/>
  <c r="T1944" i="13" s="1"/>
  <c r="U1944" i="13" s="1"/>
  <c r="V1944" i="13" s="1"/>
  <c r="O1938" i="13"/>
  <c r="U1930" i="13"/>
  <c r="V1930" i="13" s="1"/>
  <c r="Q1954" i="13"/>
  <c r="T1954" i="13" s="1"/>
  <c r="U1954" i="13" s="1"/>
  <c r="V1954" i="13" s="1"/>
  <c r="P1928" i="13"/>
  <c r="S1928" i="13" s="1"/>
  <c r="S1991" i="13"/>
  <c r="U1991" i="13" s="1"/>
  <c r="V1991" i="13" s="1"/>
  <c r="M1970" i="13"/>
  <c r="N1970" i="13" s="1"/>
  <c r="U1963" i="13"/>
  <c r="V1963" i="13" s="1"/>
  <c r="P1955" i="13"/>
  <c r="S1955" i="13" s="1"/>
  <c r="Q1985" i="13"/>
  <c r="T1985" i="13" s="1"/>
  <c r="U1985" i="13" s="1"/>
  <c r="V1985" i="13" s="1"/>
  <c r="S1953" i="13"/>
  <c r="U1953" i="13" s="1"/>
  <c r="V1953" i="13" s="1"/>
  <c r="P1943" i="13"/>
  <c r="S1943" i="13" s="1"/>
  <c r="Q1935" i="13"/>
  <c r="P1935" i="13"/>
  <c r="U1869" i="13"/>
  <c r="V1869" i="13" s="1"/>
  <c r="U1837" i="13"/>
  <c r="V1837" i="13" s="1"/>
  <c r="U1805" i="13"/>
  <c r="V1805" i="13" s="1"/>
  <c r="P1783" i="13"/>
  <c r="S1783" i="13" s="1"/>
  <c r="P1767" i="13"/>
  <c r="S1767" i="13" s="1"/>
  <c r="U1941" i="13"/>
  <c r="V1941" i="13" s="1"/>
  <c r="U1931" i="13"/>
  <c r="V1931" i="13" s="1"/>
  <c r="N1911" i="13"/>
  <c r="M1911" i="13"/>
  <c r="Q1903" i="13"/>
  <c r="T1903" i="13" s="1"/>
  <c r="P1903" i="13"/>
  <c r="S1903" i="13" s="1"/>
  <c r="Q1786" i="13"/>
  <c r="T1786" i="13" s="1"/>
  <c r="P1786" i="13"/>
  <c r="S1786" i="13" s="1"/>
  <c r="Q1770" i="13"/>
  <c r="T1770" i="13" s="1"/>
  <c r="P1770" i="13"/>
  <c r="S1770" i="13" s="1"/>
  <c r="N1994" i="13"/>
  <c r="M1994" i="13"/>
  <c r="Q1958" i="13"/>
  <c r="T1958" i="13" s="1"/>
  <c r="U1958" i="13" s="1"/>
  <c r="V1958" i="13" s="1"/>
  <c r="O1946" i="13"/>
  <c r="Q1887" i="13"/>
  <c r="T1887" i="13" s="1"/>
  <c r="P1887" i="13"/>
  <c r="S1887" i="13" s="1"/>
  <c r="Q1871" i="13"/>
  <c r="T1871" i="13" s="1"/>
  <c r="P1871" i="13"/>
  <c r="S1871" i="13" s="1"/>
  <c r="Q1855" i="13"/>
  <c r="T1855" i="13" s="1"/>
  <c r="P1855" i="13"/>
  <c r="S1855" i="13" s="1"/>
  <c r="Q1839" i="13"/>
  <c r="T1839" i="13" s="1"/>
  <c r="P1839" i="13"/>
  <c r="S1839" i="13" s="1"/>
  <c r="N1936" i="13"/>
  <c r="M1936" i="13"/>
  <c r="N1892" i="13"/>
  <c r="M1892" i="13"/>
  <c r="N1874" i="13"/>
  <c r="M1874" i="13"/>
  <c r="M1867" i="13"/>
  <c r="N1867" i="13" s="1"/>
  <c r="N1860" i="13"/>
  <c r="M1860" i="13"/>
  <c r="U1854" i="13"/>
  <c r="V1854" i="13" s="1"/>
  <c r="M1842" i="13"/>
  <c r="N1842" i="13" s="1"/>
  <c r="M1835" i="13"/>
  <c r="N1835" i="13" s="1"/>
  <c r="M1827" i="13"/>
  <c r="N1827" i="13"/>
  <c r="M1811" i="13"/>
  <c r="N1811" i="13" s="1"/>
  <c r="M1795" i="13"/>
  <c r="N1795" i="13"/>
  <c r="P1746" i="13"/>
  <c r="S1746" i="13" s="1"/>
  <c r="P1907" i="13"/>
  <c r="S1907" i="13" s="1"/>
  <c r="P1888" i="13"/>
  <c r="S1888" i="13" s="1"/>
  <c r="P1872" i="13"/>
  <c r="S1872" i="13" s="1"/>
  <c r="Q1872" i="13"/>
  <c r="T1872" i="13" s="1"/>
  <c r="P1856" i="13"/>
  <c r="S1856" i="13" s="1"/>
  <c r="P1840" i="13"/>
  <c r="S1840" i="13" s="1"/>
  <c r="Q1840" i="13"/>
  <c r="T1840" i="13" s="1"/>
  <c r="O1828" i="13"/>
  <c r="O1820" i="13"/>
  <c r="O1812" i="13"/>
  <c r="O1934" i="13"/>
  <c r="U1898" i="13"/>
  <c r="V1898" i="13" s="1"/>
  <c r="O1891" i="13"/>
  <c r="O1884" i="13"/>
  <c r="U1878" i="13"/>
  <c r="V1878" i="13" s="1"/>
  <c r="N1866" i="13"/>
  <c r="M1866" i="13"/>
  <c r="O1850" i="13"/>
  <c r="M1843" i="13"/>
  <c r="N1843" i="13" s="1"/>
  <c r="N1836" i="13"/>
  <c r="M1836" i="13"/>
  <c r="Q1823" i="13"/>
  <c r="T1823" i="13" s="1"/>
  <c r="P1823" i="13"/>
  <c r="S1823" i="13" s="1"/>
  <c r="P1816" i="13"/>
  <c r="S1816" i="13" s="1"/>
  <c r="Q1807" i="13"/>
  <c r="T1807" i="13" s="1"/>
  <c r="P1807" i="13"/>
  <c r="S1807" i="13" s="1"/>
  <c r="P1800" i="13"/>
  <c r="S1800" i="13" s="1"/>
  <c r="Q1789" i="13"/>
  <c r="T1789" i="13" s="1"/>
  <c r="P1789" i="13"/>
  <c r="S1789" i="13" s="1"/>
  <c r="Q1773" i="13"/>
  <c r="T1773" i="13" s="1"/>
  <c r="P1773" i="13"/>
  <c r="S1773" i="13" s="1"/>
  <c r="Q1873" i="13"/>
  <c r="T1873" i="13" s="1"/>
  <c r="U1873" i="13" s="1"/>
  <c r="V1873" i="13" s="1"/>
  <c r="O1810" i="13"/>
  <c r="N1785" i="13"/>
  <c r="M1785" i="13"/>
  <c r="Q1766" i="13"/>
  <c r="T1766" i="13" s="1"/>
  <c r="P1766" i="13"/>
  <c r="S1766" i="13" s="1"/>
  <c r="T1764" i="13"/>
  <c r="U1764" i="13" s="1"/>
  <c r="V1764" i="13" s="1"/>
  <c r="P1748" i="13"/>
  <c r="S1748" i="13" s="1"/>
  <c r="P1864" i="13"/>
  <c r="S1864" i="13" s="1"/>
  <c r="M1826" i="13"/>
  <c r="N1826" i="13" s="1"/>
  <c r="Q1769" i="13"/>
  <c r="P1769" i="13"/>
  <c r="S1769" i="13" s="1"/>
  <c r="P1726" i="13"/>
  <c r="Q1726" i="13" s="1"/>
  <c r="Q1694" i="13"/>
  <c r="P1694" i="13"/>
  <c r="P1662" i="13"/>
  <c r="Q1662" i="13"/>
  <c r="P1630" i="13"/>
  <c r="Q1630" i="13" s="1"/>
  <c r="P1598" i="13"/>
  <c r="Q1598" i="13"/>
  <c r="P1566" i="13"/>
  <c r="Q1566" i="13" s="1"/>
  <c r="P1534" i="13"/>
  <c r="Q1534" i="13"/>
  <c r="P1502" i="13"/>
  <c r="Q1502" i="13" s="1"/>
  <c r="P1470" i="13"/>
  <c r="Q1470" i="13"/>
  <c r="P1438" i="13"/>
  <c r="Q1438" i="13" s="1"/>
  <c r="S1809" i="13"/>
  <c r="U1809" i="13" s="1"/>
  <c r="V1809" i="13" s="1"/>
  <c r="M1792" i="13"/>
  <c r="N1792" i="13" s="1"/>
  <c r="S1765" i="13"/>
  <c r="T1745" i="13"/>
  <c r="U1745" i="13" s="1"/>
  <c r="V1745" i="13" s="1"/>
  <c r="Q1741" i="13"/>
  <c r="T1741" i="13" s="1"/>
  <c r="P1741" i="13"/>
  <c r="S1741" i="13" s="1"/>
  <c r="Q1717" i="13"/>
  <c r="P1717" i="13"/>
  <c r="Q1706" i="13"/>
  <c r="P1706" i="13"/>
  <c r="Q1685" i="13"/>
  <c r="P1685" i="13"/>
  <c r="Q1674" i="13"/>
  <c r="P1674" i="13"/>
  <c r="U1814" i="13"/>
  <c r="V1814" i="13" s="1"/>
  <c r="U1798" i="13"/>
  <c r="V1798" i="13" s="1"/>
  <c r="Q1768" i="13"/>
  <c r="T1768" i="13" s="1"/>
  <c r="P1768" i="13"/>
  <c r="S1768" i="13" s="1"/>
  <c r="O1755" i="13"/>
  <c r="N1750" i="13"/>
  <c r="T1750" i="13" s="1"/>
  <c r="U1750" i="13" s="1"/>
  <c r="V1750" i="13" s="1"/>
  <c r="O1744" i="13"/>
  <c r="O1995" i="13" s="1"/>
  <c r="P1709" i="13"/>
  <c r="Q1709" i="13" s="1"/>
  <c r="Q1677" i="13"/>
  <c r="P1677" i="13"/>
  <c r="P1404" i="13"/>
  <c r="Q1404" i="13"/>
  <c r="P1372" i="13"/>
  <c r="Q1372" i="13" s="1"/>
  <c r="Q1841" i="13"/>
  <c r="T1841" i="13" s="1"/>
  <c r="U1761" i="13"/>
  <c r="V1761" i="13" s="1"/>
  <c r="N1757" i="13"/>
  <c r="M1757" i="13"/>
  <c r="M1995" i="13" s="1"/>
  <c r="Q1739" i="13"/>
  <c r="T1739" i="13" s="1"/>
  <c r="N1669" i="13"/>
  <c r="M1669" i="13"/>
  <c r="N1653" i="13"/>
  <c r="M1653" i="13"/>
  <c r="N1637" i="13"/>
  <c r="M1637" i="13"/>
  <c r="N1621" i="13"/>
  <c r="M1621" i="13"/>
  <c r="N1605" i="13"/>
  <c r="M1605" i="13"/>
  <c r="N1589" i="13"/>
  <c r="M1589" i="13"/>
  <c r="N1573" i="13"/>
  <c r="M1573" i="13"/>
  <c r="N1557" i="13"/>
  <c r="M1557" i="13"/>
  <c r="N1541" i="13"/>
  <c r="M1541" i="13"/>
  <c r="N1525" i="13"/>
  <c r="M1525" i="13"/>
  <c r="N1501" i="13"/>
  <c r="M1501" i="13"/>
  <c r="N1469" i="13"/>
  <c r="M1469" i="13"/>
  <c r="N1437" i="13"/>
  <c r="M1437" i="13"/>
  <c r="O1413" i="13"/>
  <c r="P1391" i="13"/>
  <c r="Q1391" i="13"/>
  <c r="M1378" i="13"/>
  <c r="N1378" i="13" s="1"/>
  <c r="P1359" i="13"/>
  <c r="Q1359" i="13"/>
  <c r="M1346" i="13"/>
  <c r="N1346" i="13" s="1"/>
  <c r="M1802" i="13"/>
  <c r="N1802" i="13" s="1"/>
  <c r="O1672" i="13"/>
  <c r="M1652" i="13"/>
  <c r="N1652" i="13" s="1"/>
  <c r="M1620" i="13"/>
  <c r="N1620" i="13" s="1"/>
  <c r="M1588" i="13"/>
  <c r="N1588" i="13" s="1"/>
  <c r="M1556" i="13"/>
  <c r="N1556" i="13" s="1"/>
  <c r="M1524" i="13"/>
  <c r="N1524" i="13" s="1"/>
  <c r="P1517" i="13"/>
  <c r="Q1517" i="13" s="1"/>
  <c r="P1485" i="13"/>
  <c r="Q1485" i="13" s="1"/>
  <c r="P1453" i="13"/>
  <c r="Q1453" i="13" s="1"/>
  <c r="P1832" i="13"/>
  <c r="S1832" i="13" s="1"/>
  <c r="U1743" i="13"/>
  <c r="V1743" i="13" s="1"/>
  <c r="M1704" i="13"/>
  <c r="N1704" i="13" s="1"/>
  <c r="P1237" i="13"/>
  <c r="Q1237" i="13"/>
  <c r="P1221" i="13"/>
  <c r="Q1221" i="13" s="1"/>
  <c r="P1205" i="13"/>
  <c r="Q1205" i="13"/>
  <c r="P1189" i="13"/>
  <c r="Q1189" i="13" s="1"/>
  <c r="O1727" i="13"/>
  <c r="M1548" i="13"/>
  <c r="N1548" i="13" s="1"/>
  <c r="M1460" i="13"/>
  <c r="N1460" i="13" s="1"/>
  <c r="O1421" i="13"/>
  <c r="O1337" i="13"/>
  <c r="N1327" i="13"/>
  <c r="M1327" i="13"/>
  <c r="O1305" i="13"/>
  <c r="N1295" i="13"/>
  <c r="M1295" i="13"/>
  <c r="P1236" i="13"/>
  <c r="Q1236" i="13" s="1"/>
  <c r="Q1220" i="13"/>
  <c r="P1220" i="13"/>
  <c r="P1204" i="13"/>
  <c r="Q1204" i="13" s="1"/>
  <c r="Q1188" i="13"/>
  <c r="P1188" i="13"/>
  <c r="O1564" i="13"/>
  <c r="O1468" i="13"/>
  <c r="O1398" i="13"/>
  <c r="M1350" i="13"/>
  <c r="N1350" i="13" s="1"/>
  <c r="Q1326" i="13"/>
  <c r="P1326" i="13"/>
  <c r="N1303" i="13"/>
  <c r="M1303" i="13"/>
  <c r="P1070" i="13"/>
  <c r="Q1070" i="13" s="1"/>
  <c r="P1054" i="13"/>
  <c r="Q1054" i="13" s="1"/>
  <c r="P1038" i="13"/>
  <c r="Q1038" i="13" s="1"/>
  <c r="P1022" i="13"/>
  <c r="Q1022" i="13" s="1"/>
  <c r="P1006" i="13"/>
  <c r="Q1006" i="13" s="1"/>
  <c r="P990" i="13"/>
  <c r="Q990" i="13" s="1"/>
  <c r="P974" i="13"/>
  <c r="Q974" i="13" s="1"/>
  <c r="P958" i="13"/>
  <c r="Q958" i="13" s="1"/>
  <c r="O1476" i="13"/>
  <c r="O1452" i="13"/>
  <c r="O1238" i="13"/>
  <c r="O1222" i="13"/>
  <c r="O1206" i="13"/>
  <c r="O1190" i="13"/>
  <c r="P1171" i="13"/>
  <c r="Q1171" i="13" s="1"/>
  <c r="P1163" i="13"/>
  <c r="Q1163" i="13" s="1"/>
  <c r="P1155" i="13"/>
  <c r="Q1155" i="13" s="1"/>
  <c r="P1147" i="13"/>
  <c r="Q1147" i="13" s="1"/>
  <c r="P1139" i="13"/>
  <c r="Q1139" i="13" s="1"/>
  <c r="P1131" i="13"/>
  <c r="Q1131" i="13" s="1"/>
  <c r="P1123" i="13"/>
  <c r="Q1123" i="13" s="1"/>
  <c r="P1115" i="13"/>
  <c r="Q1115" i="13" s="1"/>
  <c r="P1107" i="13"/>
  <c r="Q1107" i="13" s="1"/>
  <c r="P1099" i="13"/>
  <c r="Q1099" i="13" s="1"/>
  <c r="P1091" i="13"/>
  <c r="Q1091" i="13" s="1"/>
  <c r="P1083" i="13"/>
  <c r="Q1083" i="13" s="1"/>
  <c r="Q945" i="13"/>
  <c r="P945" i="13"/>
  <c r="Q881" i="13"/>
  <c r="P881" i="13"/>
  <c r="Q817" i="13"/>
  <c r="P817" i="13"/>
  <c r="Q753" i="13"/>
  <c r="P753" i="13"/>
  <c r="Q1532" i="13"/>
  <c r="P1532" i="13"/>
  <c r="N1381" i="13"/>
  <c r="M1381" i="13"/>
  <c r="O1358" i="13"/>
  <c r="O1329" i="13"/>
  <c r="O1297" i="13"/>
  <c r="P1275" i="13"/>
  <c r="Q1275" i="13" s="1"/>
  <c r="P1259" i="13"/>
  <c r="Q1259" i="13"/>
  <c r="Q1166" i="13"/>
  <c r="P1166" i="13"/>
  <c r="P1150" i="13"/>
  <c r="Q1150" i="13" s="1"/>
  <c r="Q1134" i="13"/>
  <c r="P1134" i="13"/>
  <c r="P1118" i="13"/>
  <c r="Q1118" i="13" s="1"/>
  <c r="Q1102" i="13"/>
  <c r="P1102" i="13"/>
  <c r="P1086" i="13"/>
  <c r="Q1086" i="13" s="1"/>
  <c r="Q1069" i="13"/>
  <c r="P1069" i="13"/>
  <c r="P1053" i="13"/>
  <c r="Q1053" i="13" s="1"/>
  <c r="Q1037" i="13"/>
  <c r="P1037" i="13"/>
  <c r="P1021" i="13"/>
  <c r="Q1021" i="13" s="1"/>
  <c r="Q1005" i="13"/>
  <c r="P1005" i="13"/>
  <c r="P989" i="13"/>
  <c r="Q989" i="13" s="1"/>
  <c r="Q973" i="13"/>
  <c r="P973" i="13"/>
  <c r="P957" i="13"/>
  <c r="Q957" i="13" s="1"/>
  <c r="Q893" i="13"/>
  <c r="P893" i="13"/>
  <c r="P829" i="13"/>
  <c r="Q829" i="13" s="1"/>
  <c r="Q765" i="13"/>
  <c r="P765" i="13"/>
  <c r="M1580" i="13"/>
  <c r="N1580" i="13"/>
  <c r="O1390" i="13"/>
  <c r="M1250" i="13"/>
  <c r="N1250" i="13" s="1"/>
  <c r="M1186" i="13"/>
  <c r="N1186" i="13" s="1"/>
  <c r="N1127" i="13"/>
  <c r="M1127" i="13"/>
  <c r="Q916" i="13"/>
  <c r="P916" i="13"/>
  <c r="Q852" i="13"/>
  <c r="P852" i="13"/>
  <c r="Q788" i="13"/>
  <c r="P788" i="13"/>
  <c r="Q719" i="13"/>
  <c r="P719" i="13"/>
  <c r="Q687" i="13"/>
  <c r="P687" i="13"/>
  <c r="Q655" i="13"/>
  <c r="P655" i="13"/>
  <c r="Q623" i="13"/>
  <c r="P623" i="13"/>
  <c r="Q591" i="13"/>
  <c r="P591" i="13"/>
  <c r="Q559" i="13"/>
  <c r="P559" i="13"/>
  <c r="Q527" i="13"/>
  <c r="P527" i="13"/>
  <c r="Q495" i="13"/>
  <c r="P495" i="13"/>
  <c r="Q463" i="13"/>
  <c r="P463" i="13"/>
  <c r="Q431" i="13"/>
  <c r="P431" i="13"/>
  <c r="P398" i="13"/>
  <c r="Q398" i="13" s="1"/>
  <c r="P366" i="13"/>
  <c r="Q366" i="13" s="1"/>
  <c r="P334" i="13"/>
  <c r="Q334" i="13" s="1"/>
  <c r="P302" i="13"/>
  <c r="Q302" i="13" s="1"/>
  <c r="P270" i="13"/>
  <c r="Q270" i="13" s="1"/>
  <c r="P238" i="13"/>
  <c r="Q238" i="13" s="1"/>
  <c r="P206" i="13"/>
  <c r="Q206" i="13" s="1"/>
  <c r="P174" i="13"/>
  <c r="Q174" i="13" s="1"/>
  <c r="P142" i="13"/>
  <c r="Q142" i="13" s="1"/>
  <c r="P110" i="13"/>
  <c r="Q110" i="13" s="1"/>
  <c r="P78" i="13"/>
  <c r="Q78" i="13" s="1"/>
  <c r="N904" i="13"/>
  <c r="M904" i="13"/>
  <c r="N731" i="13"/>
  <c r="M731" i="13"/>
  <c r="Q1596" i="13"/>
  <c r="P1596" i="13"/>
  <c r="M1406" i="13"/>
  <c r="N1406" i="13" s="1"/>
  <c r="Q1347" i="13"/>
  <c r="P1347" i="13"/>
  <c r="Q1342" i="13"/>
  <c r="P1342" i="13"/>
  <c r="Q1302" i="13"/>
  <c r="P1302" i="13"/>
  <c r="N1281" i="13"/>
  <c r="M1281" i="13"/>
  <c r="M1210" i="13"/>
  <c r="N1210" i="13" s="1"/>
  <c r="O1178" i="13"/>
  <c r="M1167" i="13"/>
  <c r="N1167" i="13" s="1"/>
  <c r="O1135" i="13"/>
  <c r="P1105" i="13"/>
  <c r="Q1105" i="13" s="1"/>
  <c r="P734" i="13"/>
  <c r="Q734" i="13" s="1"/>
  <c r="Q683" i="13"/>
  <c r="P683" i="13"/>
  <c r="N676" i="13"/>
  <c r="M676" i="13"/>
  <c r="Q665" i="13"/>
  <c r="P665" i="13"/>
  <c r="Q619" i="13"/>
  <c r="P619" i="13"/>
  <c r="N612" i="13"/>
  <c r="M612" i="13"/>
  <c r="Q601" i="13"/>
  <c r="P601" i="13"/>
  <c r="Q555" i="13"/>
  <c r="P555" i="13"/>
  <c r="N548" i="13"/>
  <c r="M548" i="13"/>
  <c r="Q537" i="13"/>
  <c r="P537" i="13"/>
  <c r="Q491" i="13"/>
  <c r="P491" i="13"/>
  <c r="N484" i="13"/>
  <c r="M484" i="13"/>
  <c r="Q473" i="13"/>
  <c r="P473" i="13"/>
  <c r="Q427" i="13"/>
  <c r="P427" i="13"/>
  <c r="P419" i="13"/>
  <c r="Q419" i="13" s="1"/>
  <c r="P387" i="13"/>
  <c r="Q387" i="13" s="1"/>
  <c r="P355" i="13"/>
  <c r="Q355" i="13" s="1"/>
  <c r="P323" i="13"/>
  <c r="Q323" i="13" s="1"/>
  <c r="P291" i="13"/>
  <c r="Q291" i="13" s="1"/>
  <c r="P259" i="13"/>
  <c r="Q259" i="13" s="1"/>
  <c r="P227" i="13"/>
  <c r="Q227" i="13" s="1"/>
  <c r="P195" i="13"/>
  <c r="Q195" i="13" s="1"/>
  <c r="P163" i="13"/>
  <c r="Q163" i="13" s="1"/>
  <c r="P131" i="13"/>
  <c r="Q131" i="13" s="1"/>
  <c r="P99" i="13"/>
  <c r="Q99" i="13" s="1"/>
  <c r="N1349" i="13"/>
  <c r="M1349" i="13"/>
  <c r="Q1266" i="13"/>
  <c r="P1266" i="13"/>
  <c r="M1234" i="13"/>
  <c r="N1234" i="13" s="1"/>
  <c r="O1202" i="13"/>
  <c r="O1175" i="13"/>
  <c r="P1145" i="13"/>
  <c r="Q1145" i="13" s="1"/>
  <c r="N1079" i="13"/>
  <c r="M1079" i="13"/>
  <c r="O943" i="13"/>
  <c r="P912" i="13"/>
  <c r="Q912" i="13" s="1"/>
  <c r="M895" i="13"/>
  <c r="N895" i="13" s="1"/>
  <c r="P880" i="13"/>
  <c r="Q880" i="13" s="1"/>
  <c r="M847" i="13"/>
  <c r="N847" i="13" s="1"/>
  <c r="O831" i="13"/>
  <c r="M783" i="13"/>
  <c r="N783" i="13" s="1"/>
  <c r="O767" i="13"/>
  <c r="M720" i="13"/>
  <c r="N720" i="13" s="1"/>
  <c r="N688" i="13"/>
  <c r="M688" i="13"/>
  <c r="M656" i="13"/>
  <c r="N656" i="13" s="1"/>
  <c r="N624" i="13"/>
  <c r="M624" i="13"/>
  <c r="M592" i="13"/>
  <c r="N592" i="13" s="1"/>
  <c r="N528" i="13"/>
  <c r="M528" i="13"/>
  <c r="M464" i="13"/>
  <c r="N464" i="13" s="1"/>
  <c r="N448" i="13"/>
  <c r="M448" i="13"/>
  <c r="M432" i="13"/>
  <c r="N432" i="13" s="1"/>
  <c r="M372" i="13"/>
  <c r="N372" i="13" s="1"/>
  <c r="M356" i="13"/>
  <c r="N356" i="13"/>
  <c r="M332" i="13"/>
  <c r="N332" i="13" s="1"/>
  <c r="M308" i="13"/>
  <c r="N308" i="13"/>
  <c r="M292" i="13"/>
  <c r="N292" i="13" s="1"/>
  <c r="M276" i="13"/>
  <c r="N276" i="13"/>
  <c r="M236" i="13"/>
  <c r="N236" i="13" s="1"/>
  <c r="M196" i="13"/>
  <c r="N196" i="13"/>
  <c r="M108" i="13"/>
  <c r="N108" i="13" s="1"/>
  <c r="M84" i="13"/>
  <c r="N84" i="13"/>
  <c r="N66" i="13"/>
  <c r="M66" i="13"/>
  <c r="P61" i="13"/>
  <c r="Q61" i="13" s="1"/>
  <c r="N50" i="13"/>
  <c r="M50" i="13"/>
  <c r="P45" i="13"/>
  <c r="Q45" i="13" s="1"/>
  <c r="N34" i="13"/>
  <c r="M34" i="13"/>
  <c r="P29" i="13"/>
  <c r="Q29" i="13" s="1"/>
  <c r="N18" i="13"/>
  <c r="M18" i="13"/>
  <c r="P13" i="13"/>
  <c r="Q13" i="13" s="1"/>
  <c r="O1319" i="13"/>
  <c r="Q1306" i="13"/>
  <c r="P1306" i="13"/>
  <c r="N936" i="13"/>
  <c r="M936" i="13"/>
  <c r="O920" i="13"/>
  <c r="O888" i="13"/>
  <c r="Q413" i="13"/>
  <c r="P413" i="13"/>
  <c r="Q397" i="13"/>
  <c r="P397" i="13"/>
  <c r="Q381" i="13"/>
  <c r="P381" i="13"/>
  <c r="Q365" i="13"/>
  <c r="P365" i="13"/>
  <c r="Q349" i="13"/>
  <c r="P349" i="13"/>
  <c r="Q333" i="13"/>
  <c r="P333" i="13"/>
  <c r="Q317" i="13"/>
  <c r="P317" i="13"/>
  <c r="Q301" i="13"/>
  <c r="P301" i="13"/>
  <c r="Q285" i="13"/>
  <c r="P285" i="13"/>
  <c r="Q269" i="13"/>
  <c r="P269" i="13"/>
  <c r="Q253" i="13"/>
  <c r="P253" i="13"/>
  <c r="Q237" i="13"/>
  <c r="P237" i="13"/>
  <c r="Q221" i="13"/>
  <c r="P221" i="13"/>
  <c r="Q205" i="13"/>
  <c r="P205" i="13"/>
  <c r="Q189" i="13"/>
  <c r="P189" i="13"/>
  <c r="Q173" i="13"/>
  <c r="P173" i="13"/>
  <c r="Q157" i="13"/>
  <c r="P157" i="13"/>
  <c r="Q141" i="13"/>
  <c r="P141" i="13"/>
  <c r="Q125" i="13"/>
  <c r="P125" i="13"/>
  <c r="Q109" i="13"/>
  <c r="P109" i="13"/>
  <c r="Q93" i="13"/>
  <c r="P93" i="13"/>
  <c r="Q77" i="13"/>
  <c r="P77" i="13"/>
  <c r="O724" i="13"/>
  <c r="O596" i="13"/>
  <c r="O420" i="13"/>
  <c r="O116" i="13"/>
  <c r="O704" i="13"/>
  <c r="O640" i="13"/>
  <c r="O576" i="13"/>
  <c r="O544" i="13"/>
  <c r="O480" i="13"/>
  <c r="O448" i="13"/>
  <c r="O380" i="13"/>
  <c r="O316" i="13"/>
  <c r="O252" i="13"/>
  <c r="O188" i="13"/>
  <c r="O124" i="13"/>
  <c r="P213" i="13"/>
  <c r="Q213" i="13" s="1"/>
  <c r="Q197" i="13"/>
  <c r="P197" i="13"/>
  <c r="O74" i="13"/>
  <c r="O612" i="13"/>
  <c r="O500" i="13"/>
  <c r="O356" i="13"/>
  <c r="O308" i="13"/>
  <c r="O276" i="13"/>
  <c r="N1995" i="13" l="1"/>
  <c r="T1826" i="13"/>
  <c r="T1802" i="13"/>
  <c r="Q704" i="13"/>
  <c r="P704" i="13"/>
  <c r="Q1202" i="13"/>
  <c r="P1202" i="13"/>
  <c r="Q1476" i="13"/>
  <c r="P1476" i="13"/>
  <c r="Q1468" i="13"/>
  <c r="P1468" i="13"/>
  <c r="P1421" i="13"/>
  <c r="Q1421" i="13" s="1"/>
  <c r="U1748" i="13"/>
  <c r="V1748" i="13" s="1"/>
  <c r="Q22" i="13"/>
  <c r="P22" i="13"/>
  <c r="U1785" i="13"/>
  <c r="V1785" i="13" s="1"/>
  <c r="P468" i="13"/>
  <c r="Q468" i="13" s="1"/>
  <c r="P1493" i="13"/>
  <c r="Q1493" i="13" s="1"/>
  <c r="P1967" i="13"/>
  <c r="S1967" i="13" s="1"/>
  <c r="Q1967" i="13"/>
  <c r="T1967" i="13" s="1"/>
  <c r="Q516" i="13"/>
  <c r="P516" i="13"/>
  <c r="Q824" i="13"/>
  <c r="P824" i="13"/>
  <c r="Q1919" i="13"/>
  <c r="T1919" i="13" s="1"/>
  <c r="P1919" i="13"/>
  <c r="S1919" i="13" s="1"/>
  <c r="S1844" i="13"/>
  <c r="U1844" i="13" s="1"/>
  <c r="V1844" i="13" s="1"/>
  <c r="T1843" i="13"/>
  <c r="T1867" i="13"/>
  <c r="T1752" i="13"/>
  <c r="T1842" i="13"/>
  <c r="U1892" i="13"/>
  <c r="V1892" i="13" s="1"/>
  <c r="P308" i="13"/>
  <c r="Q308" i="13" s="1"/>
  <c r="Q74" i="13"/>
  <c r="P74" i="13"/>
  <c r="P316" i="13"/>
  <c r="Q316" i="13" s="1"/>
  <c r="Q544" i="13"/>
  <c r="P544" i="13"/>
  <c r="P116" i="13"/>
  <c r="Q116" i="13" s="1"/>
  <c r="Q888" i="13"/>
  <c r="P888" i="13"/>
  <c r="P831" i="13"/>
  <c r="Q831" i="13" s="1"/>
  <c r="P1329" i="13"/>
  <c r="Q1329" i="13" s="1"/>
  <c r="P1222" i="13"/>
  <c r="Q1222" i="13" s="1"/>
  <c r="Q1564" i="13"/>
  <c r="P1564" i="13"/>
  <c r="P1727" i="13"/>
  <c r="Q1727" i="13"/>
  <c r="Q1832" i="13"/>
  <c r="T1832" i="13" s="1"/>
  <c r="U1768" i="13"/>
  <c r="V1768" i="13" s="1"/>
  <c r="Q1748" i="13"/>
  <c r="T1748" i="13" s="1"/>
  <c r="U1773" i="13"/>
  <c r="V1773" i="13" s="1"/>
  <c r="Q1800" i="13"/>
  <c r="T1800" i="13" s="1"/>
  <c r="Q1816" i="13"/>
  <c r="T1816" i="13" s="1"/>
  <c r="P1850" i="13"/>
  <c r="S1850" i="13" s="1"/>
  <c r="Q1850" i="13"/>
  <c r="T1850" i="13" s="1"/>
  <c r="Q1884" i="13"/>
  <c r="T1884" i="13" s="1"/>
  <c r="P1884" i="13"/>
  <c r="S1884" i="13" s="1"/>
  <c r="P1812" i="13"/>
  <c r="S1812" i="13" s="1"/>
  <c r="U1840" i="13"/>
  <c r="V1840" i="13" s="1"/>
  <c r="U1872" i="13"/>
  <c r="V1872" i="13" s="1"/>
  <c r="Q1907" i="13"/>
  <c r="T1907" i="13" s="1"/>
  <c r="U1839" i="13"/>
  <c r="V1839" i="13" s="1"/>
  <c r="U1871" i="13"/>
  <c r="V1871" i="13" s="1"/>
  <c r="P1946" i="13"/>
  <c r="S1946" i="13" s="1"/>
  <c r="U1770" i="13"/>
  <c r="V1770" i="13" s="1"/>
  <c r="U1903" i="13"/>
  <c r="V1903" i="13" s="1"/>
  <c r="Q1783" i="13"/>
  <c r="T1783" i="13" s="1"/>
  <c r="Q1943" i="13"/>
  <c r="T1943" i="13" s="1"/>
  <c r="Q1955" i="13"/>
  <c r="T1955" i="13" s="1"/>
  <c r="U1955" i="13" s="1"/>
  <c r="V1955" i="13" s="1"/>
  <c r="U1984" i="13"/>
  <c r="V1984" i="13" s="1"/>
  <c r="Q1986" i="13"/>
  <c r="T1986" i="13" s="1"/>
  <c r="P1986" i="13"/>
  <c r="S1986" i="13" s="1"/>
  <c r="Q54" i="13"/>
  <c r="P54" i="13"/>
  <c r="Q1760" i="13"/>
  <c r="T1760" i="13" s="1"/>
  <c r="P1386" i="13"/>
  <c r="Q1386" i="13" s="1"/>
  <c r="S1757" i="13"/>
  <c r="U1757" i="13" s="1"/>
  <c r="V1757" i="13" s="1"/>
  <c r="Q1747" i="13"/>
  <c r="T1747" i="13" s="1"/>
  <c r="U1747" i="13" s="1"/>
  <c r="V1747" i="13" s="1"/>
  <c r="Q1785" i="13"/>
  <c r="T1785" i="13" s="1"/>
  <c r="U1834" i="13"/>
  <c r="V1834" i="13" s="1"/>
  <c r="Q1875" i="13"/>
  <c r="T1875" i="13" s="1"/>
  <c r="Q1851" i="13"/>
  <c r="T1851" i="13" s="1"/>
  <c r="Q1911" i="13"/>
  <c r="T1911" i="13" s="1"/>
  <c r="U1913" i="13"/>
  <c r="V1913" i="13" s="1"/>
  <c r="Q132" i="13"/>
  <c r="P132" i="13"/>
  <c r="P140" i="13"/>
  <c r="Q140" i="13" s="1"/>
  <c r="Q148" i="13"/>
  <c r="P148" i="13"/>
  <c r="P737" i="13"/>
  <c r="Q737" i="13"/>
  <c r="U1923" i="13"/>
  <c r="V1923" i="13" s="1"/>
  <c r="Q1735" i="13"/>
  <c r="T1735" i="13" s="1"/>
  <c r="U1849" i="13"/>
  <c r="V1849" i="13" s="1"/>
  <c r="Q1781" i="13"/>
  <c r="T1781" i="13" s="1"/>
  <c r="U1790" i="13"/>
  <c r="V1790" i="13" s="1"/>
  <c r="U1924" i="13"/>
  <c r="V1924" i="13" s="1"/>
  <c r="Q1787" i="13"/>
  <c r="T1787" i="13" s="1"/>
  <c r="Q1960" i="13"/>
  <c r="T1960" i="13" s="1"/>
  <c r="U1960" i="13" s="1"/>
  <c r="V1960" i="13" s="1"/>
  <c r="Q1895" i="13"/>
  <c r="T1895" i="13" s="1"/>
  <c r="Q1948" i="13"/>
  <c r="T1948" i="13" s="1"/>
  <c r="U1905" i="13"/>
  <c r="V1905" i="13" s="1"/>
  <c r="Q1925" i="13"/>
  <c r="T1925" i="13" s="1"/>
  <c r="U1982" i="13"/>
  <c r="V1982" i="13" s="1"/>
  <c r="U1847" i="13"/>
  <c r="V1847" i="13" s="1"/>
  <c r="Q1978" i="13"/>
  <c r="T1978" i="13" s="1"/>
  <c r="U1791" i="13"/>
  <c r="V1791" i="13" s="1"/>
  <c r="Q1926" i="13"/>
  <c r="T1926" i="13" s="1"/>
  <c r="U1926" i="13" s="1"/>
  <c r="V1926" i="13" s="1"/>
  <c r="U1909" i="13"/>
  <c r="V1909" i="13" s="1"/>
  <c r="S1965" i="13"/>
  <c r="U1980" i="13"/>
  <c r="V1980" i="13" s="1"/>
  <c r="Q1804" i="13"/>
  <c r="T1804" i="13" s="1"/>
  <c r="U1804" i="13" s="1"/>
  <c r="V1804" i="13" s="1"/>
  <c r="Q1803" i="13"/>
  <c r="T1803" i="13" s="1"/>
  <c r="U1803" i="13" s="1"/>
  <c r="V1803" i="13" s="1"/>
  <c r="Q1994" i="13"/>
  <c r="T1994" i="13" s="1"/>
  <c r="Q1927" i="13"/>
  <c r="T1927" i="13" s="1"/>
  <c r="U1927" i="13" s="1"/>
  <c r="V1927" i="13" s="1"/>
  <c r="Q452" i="13"/>
  <c r="P452" i="13"/>
  <c r="P412" i="13"/>
  <c r="Q412" i="13" s="1"/>
  <c r="Q872" i="13"/>
  <c r="P872" i="13"/>
  <c r="P1629" i="13"/>
  <c r="Q1629" i="13"/>
  <c r="U1756" i="13"/>
  <c r="V1756" i="13" s="1"/>
  <c r="U1799" i="13"/>
  <c r="V1799" i="13" s="1"/>
  <c r="U1815" i="13"/>
  <c r="V1815" i="13" s="1"/>
  <c r="S1859" i="13"/>
  <c r="U1859" i="13" s="1"/>
  <c r="V1859" i="13" s="1"/>
  <c r="U1788" i="13"/>
  <c r="V1788" i="13" s="1"/>
  <c r="S1899" i="13"/>
  <c r="P1940" i="13"/>
  <c r="S1940" i="13" s="1"/>
  <c r="Q1940" i="13"/>
  <c r="T1940" i="13" s="1"/>
  <c r="S1989" i="13"/>
  <c r="U1989" i="13" s="1"/>
  <c r="V1989" i="13" s="1"/>
  <c r="Q1844" i="13"/>
  <c r="T1844" i="13" s="1"/>
  <c r="S1936" i="13"/>
  <c r="Q1763" i="13"/>
  <c r="T1763" i="13" s="1"/>
  <c r="Q1947" i="13"/>
  <c r="T1947" i="13" s="1"/>
  <c r="S1792" i="13"/>
  <c r="S1827" i="13"/>
  <c r="S1795" i="13"/>
  <c r="U1795" i="13" s="1"/>
  <c r="V1795" i="13" s="1"/>
  <c r="S1866" i="13"/>
  <c r="U1866" i="13" s="1"/>
  <c r="V1866" i="13" s="1"/>
  <c r="S1842" i="13"/>
  <c r="Q1892" i="13"/>
  <c r="T1892" i="13" s="1"/>
  <c r="Q276" i="13"/>
  <c r="P276" i="13"/>
  <c r="Q252" i="13"/>
  <c r="P252" i="13"/>
  <c r="Q724" i="13"/>
  <c r="P724" i="13"/>
  <c r="P1305" i="13"/>
  <c r="Q1305" i="13" s="1"/>
  <c r="U1907" i="13"/>
  <c r="V1907" i="13" s="1"/>
  <c r="P1973" i="13"/>
  <c r="S1973" i="13" s="1"/>
  <c r="Q1973" i="13"/>
  <c r="T1973" i="13" s="1"/>
  <c r="U1760" i="13"/>
  <c r="V1760" i="13" s="1"/>
  <c r="Q1354" i="13"/>
  <c r="P1354" i="13"/>
  <c r="T1784" i="13"/>
  <c r="U1784" i="13" s="1"/>
  <c r="V1784" i="13" s="1"/>
  <c r="U1875" i="13"/>
  <c r="V1875" i="13" s="1"/>
  <c r="U1911" i="13"/>
  <c r="V1911" i="13" s="1"/>
  <c r="P396" i="13"/>
  <c r="Q396" i="13" s="1"/>
  <c r="T1965" i="13"/>
  <c r="Q212" i="13"/>
  <c r="P212" i="13"/>
  <c r="Q348" i="13"/>
  <c r="P348" i="13"/>
  <c r="T1734" i="13"/>
  <c r="S1876" i="13"/>
  <c r="U1876" i="13" s="1"/>
  <c r="V1876" i="13" s="1"/>
  <c r="T1936" i="13"/>
  <c r="T1860" i="13"/>
  <c r="Q356" i="13"/>
  <c r="P356" i="13"/>
  <c r="Q124" i="13"/>
  <c r="P124" i="13"/>
  <c r="Q380" i="13"/>
  <c r="P380" i="13"/>
  <c r="Q576" i="13"/>
  <c r="P576" i="13"/>
  <c r="Q420" i="13"/>
  <c r="P420" i="13"/>
  <c r="Q920" i="13"/>
  <c r="P920" i="13"/>
  <c r="Q767" i="13"/>
  <c r="P767" i="13"/>
  <c r="Q943" i="13"/>
  <c r="P943" i="13"/>
  <c r="Q1178" i="13"/>
  <c r="P1178" i="13"/>
  <c r="Q1358" i="13"/>
  <c r="P1358" i="13"/>
  <c r="Q1238" i="13"/>
  <c r="P1238" i="13"/>
  <c r="U1832" i="13"/>
  <c r="V1832" i="13" s="1"/>
  <c r="P1413" i="13"/>
  <c r="Q1413" i="13" s="1"/>
  <c r="P1744" i="13"/>
  <c r="S1744" i="13" s="1"/>
  <c r="U1741" i="13"/>
  <c r="V1741" i="13" s="1"/>
  <c r="U1765" i="13"/>
  <c r="V1765" i="13" s="1"/>
  <c r="Q1864" i="13"/>
  <c r="T1864" i="13" s="1"/>
  <c r="U1864" i="13" s="1"/>
  <c r="V1864" i="13" s="1"/>
  <c r="U1800" i="13"/>
  <c r="V1800" i="13" s="1"/>
  <c r="U1816" i="13"/>
  <c r="V1816" i="13" s="1"/>
  <c r="P1891" i="13"/>
  <c r="S1891" i="13" s="1"/>
  <c r="Q1820" i="13"/>
  <c r="T1820" i="13" s="1"/>
  <c r="P1820" i="13"/>
  <c r="S1820" i="13" s="1"/>
  <c r="Q1856" i="13"/>
  <c r="T1856" i="13" s="1"/>
  <c r="Q1888" i="13"/>
  <c r="T1888" i="13" s="1"/>
  <c r="U1888" i="13" s="1"/>
  <c r="V1888" i="13" s="1"/>
  <c r="Q1746" i="13"/>
  <c r="T1746" i="13" s="1"/>
  <c r="U1783" i="13"/>
  <c r="V1783" i="13" s="1"/>
  <c r="S1935" i="13"/>
  <c r="Q1928" i="13"/>
  <c r="T1928" i="13" s="1"/>
  <c r="U1928" i="13" s="1"/>
  <c r="V1928" i="13" s="1"/>
  <c r="P1938" i="13"/>
  <c r="S1938" i="13" s="1"/>
  <c r="P1993" i="13"/>
  <c r="S1993" i="13" s="1"/>
  <c r="Q1993" i="13"/>
  <c r="T1993" i="13" s="1"/>
  <c r="Q1964" i="13"/>
  <c r="T1964" i="13" s="1"/>
  <c r="T1757" i="13"/>
  <c r="Q1848" i="13"/>
  <c r="T1848" i="13" s="1"/>
  <c r="U1848" i="13" s="1"/>
  <c r="V1848" i="13" s="1"/>
  <c r="Q1779" i="13"/>
  <c r="T1779" i="13" s="1"/>
  <c r="Q1901" i="13"/>
  <c r="T1901" i="13" s="1"/>
  <c r="U1975" i="13"/>
  <c r="V1975" i="13" s="1"/>
  <c r="Q436" i="13"/>
  <c r="P436" i="13"/>
  <c r="P204" i="13"/>
  <c r="Q204" i="13" s="1"/>
  <c r="Q180" i="13"/>
  <c r="P180" i="13"/>
  <c r="Q1749" i="13"/>
  <c r="T1749" i="13" s="1"/>
  <c r="U1735" i="13"/>
  <c r="V1735" i="13" s="1"/>
  <c r="Q1915" i="13"/>
  <c r="T1915" i="13" s="1"/>
  <c r="P1915" i="13"/>
  <c r="S1915" i="13" s="1"/>
  <c r="Q1754" i="13"/>
  <c r="T1754" i="13" s="1"/>
  <c r="U1787" i="13"/>
  <c r="V1787" i="13" s="1"/>
  <c r="U1948" i="13"/>
  <c r="V1948" i="13" s="1"/>
  <c r="Q1921" i="13"/>
  <c r="T1921" i="13" s="1"/>
  <c r="U1925" i="13"/>
  <c r="V1925" i="13" s="1"/>
  <c r="Q1775" i="13"/>
  <c r="T1775" i="13" s="1"/>
  <c r="U1775" i="13" s="1"/>
  <c r="V1775" i="13" s="1"/>
  <c r="Q1933" i="13"/>
  <c r="T1933" i="13" s="1"/>
  <c r="U1983" i="13"/>
  <c r="V1983" i="13" s="1"/>
  <c r="Q692" i="13"/>
  <c r="P692" i="13"/>
  <c r="U1772" i="13"/>
  <c r="V1772" i="13" s="1"/>
  <c r="U1782" i="13"/>
  <c r="V1782" i="13" s="1"/>
  <c r="Q1981" i="13"/>
  <c r="T1981" i="13" s="1"/>
  <c r="Q1988" i="13"/>
  <c r="T1988" i="13" s="1"/>
  <c r="Q26" i="13"/>
  <c r="P26" i="13"/>
  <c r="Q156" i="13"/>
  <c r="P156" i="13"/>
  <c r="Q608" i="13"/>
  <c r="P608" i="13"/>
  <c r="Q1444" i="13"/>
  <c r="P1444" i="13"/>
  <c r="Q1660" i="13"/>
  <c r="P1660" i="13"/>
  <c r="Q1500" i="13"/>
  <c r="P1500" i="13"/>
  <c r="U1889" i="13"/>
  <c r="V1889" i="13" s="1"/>
  <c r="Q1880" i="13"/>
  <c r="T1880" i="13" s="1"/>
  <c r="U1880" i="13" s="1"/>
  <c r="V1880" i="13" s="1"/>
  <c r="T1859" i="13"/>
  <c r="S1897" i="13"/>
  <c r="U1897" i="13" s="1"/>
  <c r="V1897" i="13" s="1"/>
  <c r="T1899" i="13"/>
  <c r="S1819" i="13"/>
  <c r="U1819" i="13" s="1"/>
  <c r="V1819" i="13" s="1"/>
  <c r="Q1858" i="13"/>
  <c r="T1858" i="13" s="1"/>
  <c r="U1858" i="13" s="1"/>
  <c r="V1858" i="13" s="1"/>
  <c r="S1883" i="13"/>
  <c r="U1763" i="13"/>
  <c r="V1763" i="13" s="1"/>
  <c r="T1792" i="13"/>
  <c r="S1818" i="13"/>
  <c r="U1818" i="13" s="1"/>
  <c r="V1818" i="13" s="1"/>
  <c r="T1827" i="13"/>
  <c r="S1874" i="13"/>
  <c r="U1874" i="13" s="1"/>
  <c r="V1874" i="13" s="1"/>
  <c r="S1802" i="13"/>
  <c r="U1802" i="13" s="1"/>
  <c r="V1802" i="13" s="1"/>
  <c r="S1826" i="13"/>
  <c r="U1826" i="13" s="1"/>
  <c r="V1826" i="13" s="1"/>
  <c r="T1795" i="13"/>
  <c r="S1777" i="13"/>
  <c r="U1777" i="13" s="1"/>
  <c r="V1777" i="13" s="1"/>
  <c r="S1811" i="13"/>
  <c r="U1811" i="13" s="1"/>
  <c r="V1811" i="13" s="1"/>
  <c r="S1835" i="13"/>
  <c r="S1970" i="13"/>
  <c r="Q612" i="13"/>
  <c r="P612" i="13"/>
  <c r="Q480" i="13"/>
  <c r="P480" i="13"/>
  <c r="P1297" i="13"/>
  <c r="Q1297" i="13" s="1"/>
  <c r="Q1206" i="13"/>
  <c r="P1206" i="13"/>
  <c r="P1755" i="13"/>
  <c r="S1755" i="13" s="1"/>
  <c r="P1934" i="13"/>
  <c r="S1934" i="13" s="1"/>
  <c r="U1943" i="13"/>
  <c r="V1943" i="13" s="1"/>
  <c r="U1851" i="13"/>
  <c r="V1851" i="13" s="1"/>
  <c r="Q644" i="13"/>
  <c r="P644" i="13"/>
  <c r="U1781" i="13"/>
  <c r="V1781" i="13" s="1"/>
  <c r="U1895" i="13"/>
  <c r="V1895" i="13" s="1"/>
  <c r="U1978" i="13"/>
  <c r="V1978" i="13" s="1"/>
  <c r="U1994" i="13"/>
  <c r="V1994" i="13" s="1"/>
  <c r="P1597" i="13"/>
  <c r="Q1597" i="13" s="1"/>
  <c r="Q164" i="13"/>
  <c r="P164" i="13"/>
  <c r="U1947" i="13"/>
  <c r="V1947" i="13" s="1"/>
  <c r="T1962" i="13"/>
  <c r="Q500" i="13"/>
  <c r="P500" i="13"/>
  <c r="Q188" i="13"/>
  <c r="P188" i="13"/>
  <c r="Q448" i="13"/>
  <c r="P448" i="13"/>
  <c r="Q640" i="13"/>
  <c r="P640" i="13"/>
  <c r="Q596" i="13"/>
  <c r="P596" i="13"/>
  <c r="Q1319" i="13"/>
  <c r="P1319" i="13"/>
  <c r="Q1175" i="13"/>
  <c r="P1175" i="13"/>
  <c r="Q1135" i="13"/>
  <c r="P1135" i="13"/>
  <c r="Q1390" i="13"/>
  <c r="P1390" i="13"/>
  <c r="Q1190" i="13"/>
  <c r="P1190" i="13"/>
  <c r="Q1452" i="13"/>
  <c r="P1452" i="13"/>
  <c r="Q1398" i="13"/>
  <c r="P1398" i="13"/>
  <c r="P1337" i="13"/>
  <c r="Q1337" i="13" s="1"/>
  <c r="Q1672" i="13"/>
  <c r="P1672" i="13"/>
  <c r="T1769" i="13"/>
  <c r="U1769" i="13" s="1"/>
  <c r="V1769" i="13" s="1"/>
  <c r="U1766" i="13"/>
  <c r="V1766" i="13" s="1"/>
  <c r="P1810" i="13"/>
  <c r="S1810" i="13" s="1"/>
  <c r="Q1810" i="13"/>
  <c r="T1810" i="13" s="1"/>
  <c r="U1789" i="13"/>
  <c r="V1789" i="13" s="1"/>
  <c r="U1807" i="13"/>
  <c r="V1807" i="13" s="1"/>
  <c r="U1823" i="13"/>
  <c r="V1823" i="13" s="1"/>
  <c r="Q1828" i="13"/>
  <c r="T1828" i="13" s="1"/>
  <c r="P1828" i="13"/>
  <c r="S1828" i="13" s="1"/>
  <c r="U1856" i="13"/>
  <c r="V1856" i="13" s="1"/>
  <c r="U1746" i="13"/>
  <c r="V1746" i="13" s="1"/>
  <c r="U1855" i="13"/>
  <c r="V1855" i="13" s="1"/>
  <c r="U1887" i="13"/>
  <c r="V1887" i="13" s="1"/>
  <c r="U1786" i="13"/>
  <c r="V1786" i="13" s="1"/>
  <c r="Q1767" i="13"/>
  <c r="T1767" i="13" s="1"/>
  <c r="U1767" i="13" s="1"/>
  <c r="V1767" i="13" s="1"/>
  <c r="T1935" i="13"/>
  <c r="Q1917" i="13"/>
  <c r="T1917" i="13" s="1"/>
  <c r="U1917" i="13" s="1"/>
  <c r="V1917" i="13" s="1"/>
  <c r="U1961" i="13"/>
  <c r="V1961" i="13" s="1"/>
  <c r="U1964" i="13"/>
  <c r="V1964" i="13" s="1"/>
  <c r="T1868" i="13"/>
  <c r="U1868" i="13" s="1"/>
  <c r="V1868" i="13" s="1"/>
  <c r="U1779" i="13"/>
  <c r="V1779" i="13" s="1"/>
  <c r="U1901" i="13"/>
  <c r="V1901" i="13" s="1"/>
  <c r="U1990" i="13"/>
  <c r="V1990" i="13" s="1"/>
  <c r="Q532" i="13"/>
  <c r="P532" i="13"/>
  <c r="Q268" i="13"/>
  <c r="P268" i="13"/>
  <c r="Q388" i="13"/>
  <c r="P388" i="13"/>
  <c r="P1429" i="13"/>
  <c r="Q1429" i="13" s="1"/>
  <c r="P1701" i="13"/>
  <c r="Q1701" i="13" s="1"/>
  <c r="U1749" i="13"/>
  <c r="V1749" i="13" s="1"/>
  <c r="P1793" i="13"/>
  <c r="S1793" i="13" s="1"/>
  <c r="Q1793" i="13"/>
  <c r="T1793" i="13" s="1"/>
  <c r="U1754" i="13"/>
  <c r="V1754" i="13" s="1"/>
  <c r="Q1894" i="13"/>
  <c r="T1894" i="13" s="1"/>
  <c r="P1894" i="13"/>
  <c r="S1894" i="13" s="1"/>
  <c r="U1774" i="13"/>
  <c r="V1774" i="13" s="1"/>
  <c r="Q1771" i="13"/>
  <c r="T1771" i="13" s="1"/>
  <c r="U1771" i="13" s="1"/>
  <c r="V1771" i="13" s="1"/>
  <c r="U1921" i="13"/>
  <c r="V1921" i="13" s="1"/>
  <c r="U1966" i="13"/>
  <c r="V1966" i="13" s="1"/>
  <c r="Q1972" i="13"/>
  <c r="T1972" i="13" s="1"/>
  <c r="U1972" i="13" s="1"/>
  <c r="V1972" i="13" s="1"/>
  <c r="U1831" i="13"/>
  <c r="V1831" i="13" s="1"/>
  <c r="U1879" i="13"/>
  <c r="V1879" i="13" s="1"/>
  <c r="Q1900" i="13"/>
  <c r="T1900" i="13" s="1"/>
  <c r="U1900" i="13" s="1"/>
  <c r="V1900" i="13" s="1"/>
  <c r="U1933" i="13"/>
  <c r="V1933" i="13" s="1"/>
  <c r="T1776" i="13"/>
  <c r="U1776" i="13" s="1"/>
  <c r="V1776" i="13" s="1"/>
  <c r="U1841" i="13"/>
  <c r="V1841" i="13" s="1"/>
  <c r="S1890" i="13"/>
  <c r="U1890" i="13" s="1"/>
  <c r="V1890" i="13" s="1"/>
  <c r="U1981" i="13"/>
  <c r="V1981" i="13" s="1"/>
  <c r="U1988" i="13"/>
  <c r="V1988" i="13" s="1"/>
  <c r="P58" i="13"/>
  <c r="Q58" i="13" s="1"/>
  <c r="Q284" i="13"/>
  <c r="P284" i="13"/>
  <c r="P672" i="13"/>
  <c r="Q672" i="13" s="1"/>
  <c r="Q744" i="13"/>
  <c r="P744" i="13"/>
  <c r="P1516" i="13"/>
  <c r="Q1516" i="13" s="1"/>
  <c r="P1549" i="13"/>
  <c r="Q1549" i="13" s="1"/>
  <c r="Q1808" i="13"/>
  <c r="T1808" i="13" s="1"/>
  <c r="U1808" i="13" s="1"/>
  <c r="V1808" i="13" s="1"/>
  <c r="Q1824" i="13"/>
  <c r="T1824" i="13" s="1"/>
  <c r="U1824" i="13" s="1"/>
  <c r="V1824" i="13" s="1"/>
  <c r="S1852" i="13"/>
  <c r="U1852" i="13" s="1"/>
  <c r="V1852" i="13" s="1"/>
  <c r="Q1882" i="13"/>
  <c r="T1882" i="13" s="1"/>
  <c r="U1882" i="13" s="1"/>
  <c r="V1882" i="13" s="1"/>
  <c r="Q1762" i="13"/>
  <c r="T1762" i="13" s="1"/>
  <c r="U1762" i="13" s="1"/>
  <c r="V1762" i="13" s="1"/>
  <c r="U1863" i="13"/>
  <c r="V1863" i="13" s="1"/>
  <c r="U1778" i="13"/>
  <c r="V1778" i="13" s="1"/>
  <c r="U1956" i="13"/>
  <c r="V1956" i="13" s="1"/>
  <c r="Q38" i="13"/>
  <c r="P38" i="13"/>
  <c r="Q324" i="13"/>
  <c r="P324" i="13"/>
  <c r="P1995" i="13"/>
  <c r="S1734" i="13"/>
  <c r="U1734" i="13" s="1"/>
  <c r="V1734" i="13" s="1"/>
  <c r="T1819" i="13"/>
  <c r="T1883" i="13"/>
  <c r="U1974" i="13"/>
  <c r="V1974" i="13" s="1"/>
  <c r="S1962" i="13"/>
  <c r="U1962" i="13" s="1"/>
  <c r="V1962" i="13" s="1"/>
  <c r="S1843" i="13"/>
  <c r="U1843" i="13" s="1"/>
  <c r="V1843" i="13" s="1"/>
  <c r="S1860" i="13"/>
  <c r="U1860" i="13" s="1"/>
  <c r="V1860" i="13" s="1"/>
  <c r="S1796" i="13"/>
  <c r="U1796" i="13" s="1"/>
  <c r="V1796" i="13" s="1"/>
  <c r="Q1794" i="13"/>
  <c r="T1794" i="13" s="1"/>
  <c r="U1794" i="13" s="1"/>
  <c r="V1794" i="13" s="1"/>
  <c r="S1836" i="13"/>
  <c r="U1836" i="13" s="1"/>
  <c r="V1836" i="13" s="1"/>
  <c r="S1867" i="13"/>
  <c r="U1867" i="13" s="1"/>
  <c r="V1867" i="13" s="1"/>
  <c r="S1752" i="13"/>
  <c r="Q1777" i="13"/>
  <c r="T1777" i="13" s="1"/>
  <c r="Q1811" i="13"/>
  <c r="T1811" i="13" s="1"/>
  <c r="Q1835" i="13"/>
  <c r="T1835" i="13" s="1"/>
  <c r="Q1970" i="13"/>
  <c r="T1970" i="13" s="1"/>
  <c r="U1812" i="13" l="1"/>
  <c r="V1812" i="13" s="1"/>
  <c r="U1894" i="13"/>
  <c r="V1894" i="13" s="1"/>
  <c r="U1793" i="13"/>
  <c r="V1793" i="13" s="1"/>
  <c r="U1810" i="13"/>
  <c r="V1810" i="13" s="1"/>
  <c r="Q1934" i="13"/>
  <c r="T1934" i="13" s="1"/>
  <c r="U1934" i="13" s="1"/>
  <c r="V1934" i="13" s="1"/>
  <c r="U1970" i="13"/>
  <c r="V1970" i="13" s="1"/>
  <c r="U1883" i="13"/>
  <c r="V1883" i="13" s="1"/>
  <c r="U1993" i="13"/>
  <c r="V1993" i="13" s="1"/>
  <c r="U1935" i="13"/>
  <c r="V1935" i="13" s="1"/>
  <c r="Q1891" i="13"/>
  <c r="T1891" i="13" s="1"/>
  <c r="U1891" i="13" s="1"/>
  <c r="V1891" i="13" s="1"/>
  <c r="Q1744" i="13"/>
  <c r="U1973" i="13"/>
  <c r="V1973" i="13" s="1"/>
  <c r="U1827" i="13"/>
  <c r="V1827" i="13" s="1"/>
  <c r="U1936" i="13"/>
  <c r="V1936" i="13" s="1"/>
  <c r="U1940" i="13"/>
  <c r="V1940" i="13" s="1"/>
  <c r="U1965" i="13"/>
  <c r="V1965" i="13" s="1"/>
  <c r="U1986" i="13"/>
  <c r="V1986" i="13" s="1"/>
  <c r="Q1946" i="13"/>
  <c r="T1946" i="13" s="1"/>
  <c r="Q1812" i="13"/>
  <c r="T1812" i="13" s="1"/>
  <c r="U1850" i="13"/>
  <c r="V1850" i="13" s="1"/>
  <c r="U1919" i="13"/>
  <c r="V1919" i="13" s="1"/>
  <c r="U1967" i="13"/>
  <c r="V1967" i="13" s="1"/>
  <c r="U1835" i="13"/>
  <c r="V1835" i="13" s="1"/>
  <c r="U1915" i="13"/>
  <c r="V1915" i="13" s="1"/>
  <c r="Q1938" i="13"/>
  <c r="T1938" i="13" s="1"/>
  <c r="U1938" i="13" s="1"/>
  <c r="V1938" i="13" s="1"/>
  <c r="U1820" i="13"/>
  <c r="V1820" i="13" s="1"/>
  <c r="U1842" i="13"/>
  <c r="V1842" i="13" s="1"/>
  <c r="U1792" i="13"/>
  <c r="V1792" i="13" s="1"/>
  <c r="U1899" i="13"/>
  <c r="V1899" i="13" s="1"/>
  <c r="U1946" i="13"/>
  <c r="V1946" i="13" s="1"/>
  <c r="U1884" i="13"/>
  <c r="V1884" i="13" s="1"/>
  <c r="U1752" i="13"/>
  <c r="V1752" i="13" s="1"/>
  <c r="U1828" i="13"/>
  <c r="V1828" i="13" s="1"/>
  <c r="Q1755" i="13"/>
  <c r="T1755" i="13" s="1"/>
  <c r="U1755" i="13" s="1"/>
  <c r="V1755" i="13" s="1"/>
  <c r="T1744" i="13" l="1"/>
  <c r="U1744" i="13" s="1"/>
  <c r="V1744" i="13" s="1"/>
  <c r="Q1995" i="13"/>
  <c r="P4" i="12" l="1"/>
  <c r="O4" i="12"/>
  <c r="N4" i="12"/>
  <c r="M4" i="12"/>
  <c r="L4" i="12"/>
  <c r="K4" i="12"/>
  <c r="J4" i="12"/>
  <c r="H4" i="12"/>
  <c r="G4" i="12"/>
  <c r="F4" i="12"/>
  <c r="D4" i="12"/>
  <c r="P4" i="2"/>
  <c r="O4" i="2"/>
  <c r="N4" i="2"/>
  <c r="M4" i="2"/>
  <c r="L4" i="2"/>
  <c r="K4" i="2"/>
  <c r="J4" i="2"/>
  <c r="H4" i="2"/>
  <c r="G4" i="2"/>
  <c r="F4" i="2"/>
  <c r="D4" i="2"/>
  <c r="P4" i="6"/>
  <c r="O4" i="6"/>
  <c r="N4" i="6"/>
  <c r="M4" i="6"/>
  <c r="L4" i="6"/>
  <c r="K4" i="6"/>
  <c r="J4" i="6"/>
  <c r="H4" i="6"/>
  <c r="G4" i="6"/>
  <c r="F4" i="6"/>
  <c r="D4" i="6"/>
  <c r="P777" i="6" l="1"/>
  <c r="O777" i="6"/>
  <c r="N777" i="6"/>
  <c r="M777" i="6"/>
  <c r="L777" i="6"/>
  <c r="K777" i="6"/>
  <c r="J777" i="6"/>
  <c r="H777" i="6"/>
  <c r="G777" i="6"/>
  <c r="F777" i="6"/>
  <c r="D777" i="6"/>
  <c r="Q776" i="6"/>
  <c r="Q775" i="6"/>
  <c r="Q774" i="6"/>
  <c r="Q773" i="6"/>
  <c r="Q772" i="6"/>
  <c r="Q771" i="6"/>
  <c r="Q770" i="6"/>
  <c r="Q769" i="6"/>
  <c r="Q768" i="6"/>
  <c r="P731" i="6"/>
  <c r="O731" i="6"/>
  <c r="N731" i="6"/>
  <c r="M731" i="6"/>
  <c r="L731" i="6"/>
  <c r="K731" i="6"/>
  <c r="J731" i="6"/>
  <c r="H731" i="6"/>
  <c r="G731" i="6"/>
  <c r="F731" i="6"/>
  <c r="D731" i="6"/>
  <c r="Q730" i="6"/>
  <c r="Q729" i="6"/>
  <c r="Q728" i="6"/>
  <c r="Q727" i="6"/>
  <c r="Q726" i="6"/>
  <c r="Q725" i="6"/>
  <c r="Q724" i="6"/>
  <c r="Q723" i="6"/>
  <c r="Q722" i="6"/>
  <c r="P686" i="6"/>
  <c r="O686" i="6"/>
  <c r="N686" i="6"/>
  <c r="M686" i="6"/>
  <c r="L686" i="6"/>
  <c r="K686" i="6"/>
  <c r="J686" i="6"/>
  <c r="H686" i="6"/>
  <c r="G686" i="6"/>
  <c r="F686" i="6"/>
  <c r="D686" i="6"/>
  <c r="Q685" i="6"/>
  <c r="Q684" i="6"/>
  <c r="Q683" i="6"/>
  <c r="Q682" i="6"/>
  <c r="Q681" i="6"/>
  <c r="Q680" i="6"/>
  <c r="Q679" i="6"/>
  <c r="Q678" i="6"/>
  <c r="Q677" i="6"/>
  <c r="P641" i="6"/>
  <c r="O641" i="6"/>
  <c r="N641" i="6"/>
  <c r="M641" i="6"/>
  <c r="L641" i="6"/>
  <c r="K641" i="6"/>
  <c r="J641" i="6"/>
  <c r="H641" i="6"/>
  <c r="G641" i="6"/>
  <c r="F641" i="6"/>
  <c r="D641" i="6"/>
  <c r="Q640" i="6"/>
  <c r="Q639" i="6"/>
  <c r="Q638" i="6"/>
  <c r="Q637" i="6"/>
  <c r="Q636" i="6"/>
  <c r="Q635" i="6"/>
  <c r="Q634" i="6"/>
  <c r="Q633" i="6"/>
  <c r="Q632" i="6"/>
  <c r="P596" i="6"/>
  <c r="O596" i="6"/>
  <c r="N596" i="6"/>
  <c r="M596" i="6"/>
  <c r="L596" i="6"/>
  <c r="K596" i="6"/>
  <c r="J596" i="6"/>
  <c r="H596" i="6"/>
  <c r="G596" i="6"/>
  <c r="F596" i="6"/>
  <c r="D596" i="6"/>
  <c r="Q595" i="6"/>
  <c r="Q594" i="6"/>
  <c r="Q593" i="6"/>
  <c r="Q592" i="6"/>
  <c r="Q591" i="6"/>
  <c r="Q590" i="6"/>
  <c r="Q589" i="6"/>
  <c r="Q588" i="6"/>
  <c r="Q587" i="6"/>
  <c r="P550" i="6"/>
  <c r="O550" i="6"/>
  <c r="N550" i="6"/>
  <c r="M550" i="6"/>
  <c r="L550" i="6"/>
  <c r="K550" i="6"/>
  <c r="J550" i="6"/>
  <c r="H550" i="6"/>
  <c r="G550" i="6"/>
  <c r="F550" i="6"/>
  <c r="D550" i="6"/>
  <c r="Q549" i="6"/>
  <c r="Q548" i="6"/>
  <c r="Q547" i="6"/>
  <c r="Q546" i="6"/>
  <c r="Q545" i="6"/>
  <c r="Q544" i="6"/>
  <c r="Q543" i="6"/>
  <c r="Q542" i="6"/>
  <c r="Q541" i="6"/>
  <c r="P505" i="6"/>
  <c r="O505" i="6"/>
  <c r="N505" i="6"/>
  <c r="M505" i="6"/>
  <c r="L505" i="6"/>
  <c r="K505" i="6"/>
  <c r="J505" i="6"/>
  <c r="H505" i="6"/>
  <c r="G505" i="6"/>
  <c r="F505" i="6"/>
  <c r="D505" i="6"/>
  <c r="Q504" i="6"/>
  <c r="Q503" i="6"/>
  <c r="Q502" i="6"/>
  <c r="Q501" i="6"/>
  <c r="Q500" i="6"/>
  <c r="Q499" i="6"/>
  <c r="Q498" i="6"/>
  <c r="Q497" i="6"/>
  <c r="Q496" i="6"/>
  <c r="P460" i="6"/>
  <c r="O460" i="6"/>
  <c r="N460" i="6"/>
  <c r="M460" i="6"/>
  <c r="L460" i="6"/>
  <c r="K460" i="6"/>
  <c r="J460" i="6"/>
  <c r="H460" i="6"/>
  <c r="G460" i="6"/>
  <c r="F460" i="6"/>
  <c r="D460" i="6"/>
  <c r="Q459" i="6"/>
  <c r="Q458" i="6"/>
  <c r="Q457" i="6"/>
  <c r="Q456" i="6"/>
  <c r="Q455" i="6"/>
  <c r="Q454" i="6"/>
  <c r="Q453" i="6"/>
  <c r="Q452" i="6"/>
  <c r="Q451" i="6"/>
  <c r="P415" i="6"/>
  <c r="O415" i="6"/>
  <c r="N415" i="6"/>
  <c r="M415" i="6"/>
  <c r="L415" i="6"/>
  <c r="K415" i="6"/>
  <c r="J415" i="6"/>
  <c r="H415" i="6"/>
  <c r="G415" i="6"/>
  <c r="F415" i="6"/>
  <c r="Q415" i="6" s="1"/>
  <c r="D415" i="6"/>
  <c r="Q414" i="6"/>
  <c r="Q413" i="6"/>
  <c r="Q412" i="6"/>
  <c r="Q411" i="6"/>
  <c r="Q410" i="6"/>
  <c r="Q409" i="6"/>
  <c r="Q408" i="6"/>
  <c r="Q407" i="6"/>
  <c r="Q406" i="6"/>
  <c r="P369" i="6"/>
  <c r="O369" i="6"/>
  <c r="N369" i="6"/>
  <c r="M369" i="6"/>
  <c r="L369" i="6"/>
  <c r="K369" i="6"/>
  <c r="J369" i="6"/>
  <c r="H369" i="6"/>
  <c r="G369" i="6"/>
  <c r="F369" i="6"/>
  <c r="D369" i="6"/>
  <c r="Q368" i="6"/>
  <c r="Q367" i="6"/>
  <c r="Q366" i="6"/>
  <c r="Q365" i="6"/>
  <c r="Q364" i="6"/>
  <c r="Q363" i="6"/>
  <c r="Q362" i="6"/>
  <c r="Q361" i="6"/>
  <c r="Q360" i="6"/>
  <c r="P324" i="6"/>
  <c r="O324" i="6"/>
  <c r="N324" i="6"/>
  <c r="M324" i="6"/>
  <c r="L324" i="6"/>
  <c r="K324" i="6"/>
  <c r="J324" i="6"/>
  <c r="H324" i="6"/>
  <c r="G324" i="6"/>
  <c r="F324" i="6"/>
  <c r="D324" i="6"/>
  <c r="Q323" i="6"/>
  <c r="Q322" i="6"/>
  <c r="Q321" i="6"/>
  <c r="Q320" i="6"/>
  <c r="Q319" i="6"/>
  <c r="Q318" i="6"/>
  <c r="Q317" i="6"/>
  <c r="Q316" i="6"/>
  <c r="Q315" i="6"/>
  <c r="P279" i="6"/>
  <c r="O279" i="6"/>
  <c r="N279" i="6"/>
  <c r="M279" i="6"/>
  <c r="L279" i="6"/>
  <c r="K279" i="6"/>
  <c r="J279" i="6"/>
  <c r="H279" i="6"/>
  <c r="G279" i="6"/>
  <c r="F279" i="6"/>
  <c r="D279" i="6"/>
  <c r="Q278" i="6"/>
  <c r="Q277" i="6"/>
  <c r="Q276" i="6"/>
  <c r="Q275" i="6"/>
  <c r="Q274" i="6"/>
  <c r="Q273" i="6"/>
  <c r="Q272" i="6"/>
  <c r="Q271" i="6"/>
  <c r="Q270" i="6"/>
  <c r="P234" i="6"/>
  <c r="O234" i="6"/>
  <c r="N234" i="6"/>
  <c r="M234" i="6"/>
  <c r="L234" i="6"/>
  <c r="K234" i="6"/>
  <c r="J234" i="6"/>
  <c r="H234" i="6"/>
  <c r="G234" i="6"/>
  <c r="F234" i="6"/>
  <c r="D234" i="6"/>
  <c r="Q233" i="6"/>
  <c r="Q232" i="6"/>
  <c r="Q231" i="6"/>
  <c r="Q230" i="6"/>
  <c r="Q229" i="6"/>
  <c r="Q228" i="6"/>
  <c r="Q227" i="6"/>
  <c r="Q226" i="6"/>
  <c r="Q225" i="6"/>
  <c r="P188" i="6"/>
  <c r="O188" i="6"/>
  <c r="N188" i="6"/>
  <c r="M188" i="6"/>
  <c r="L188" i="6"/>
  <c r="K188" i="6"/>
  <c r="J188" i="6"/>
  <c r="H188" i="6"/>
  <c r="G188" i="6"/>
  <c r="F188" i="6"/>
  <c r="D188" i="6"/>
  <c r="Q187" i="6"/>
  <c r="Q186" i="6"/>
  <c r="Q185" i="6"/>
  <c r="Q184" i="6"/>
  <c r="Q183" i="6"/>
  <c r="Q182" i="6"/>
  <c r="Q181" i="6"/>
  <c r="Q180" i="6"/>
  <c r="Q179" i="6"/>
  <c r="P143" i="6"/>
  <c r="O143" i="6"/>
  <c r="N143" i="6"/>
  <c r="M143" i="6"/>
  <c r="L143" i="6"/>
  <c r="K143" i="6"/>
  <c r="J143" i="6"/>
  <c r="H143" i="6"/>
  <c r="G143" i="6"/>
  <c r="F143" i="6"/>
  <c r="D143" i="6"/>
  <c r="Q142" i="6"/>
  <c r="Q141" i="6"/>
  <c r="Q140" i="6"/>
  <c r="Q139" i="6"/>
  <c r="Q138" i="6"/>
  <c r="Q137" i="6"/>
  <c r="Q136" i="6"/>
  <c r="Q135" i="6"/>
  <c r="Q134" i="6"/>
  <c r="Q133" i="6"/>
  <c r="Q132" i="6"/>
  <c r="Q131" i="6"/>
  <c r="P95" i="6"/>
  <c r="O95" i="6"/>
  <c r="N95" i="6"/>
  <c r="M95" i="6"/>
  <c r="L95" i="6"/>
  <c r="K95" i="6"/>
  <c r="J95" i="6"/>
  <c r="H95" i="6"/>
  <c r="G95" i="6"/>
  <c r="F95" i="6"/>
  <c r="D95" i="6"/>
  <c r="Q94" i="6"/>
  <c r="Q93" i="6"/>
  <c r="Q92" i="6"/>
  <c r="Q91" i="6"/>
  <c r="Q90" i="6"/>
  <c r="Q89" i="6"/>
  <c r="Q88" i="6"/>
  <c r="Q87" i="6"/>
  <c r="Q86" i="6"/>
  <c r="Q85" i="6"/>
  <c r="P48" i="6"/>
  <c r="P49" i="6" s="1"/>
  <c r="P96" i="6" s="1"/>
  <c r="O48" i="6"/>
  <c r="N48" i="6"/>
  <c r="N49" i="6" s="1"/>
  <c r="N96" i="6" s="1"/>
  <c r="N144" i="6" s="1"/>
  <c r="N189" i="6" s="1"/>
  <c r="M48" i="6"/>
  <c r="L48" i="6"/>
  <c r="L49" i="6" s="1"/>
  <c r="L96" i="6" s="1"/>
  <c r="K48" i="6"/>
  <c r="J48" i="6"/>
  <c r="J49" i="6" s="1"/>
  <c r="J72" i="6" s="1"/>
  <c r="H48" i="6"/>
  <c r="G48" i="6"/>
  <c r="G49" i="6" s="1"/>
  <c r="F48" i="6"/>
  <c r="D48" i="6"/>
  <c r="D49" i="6" s="1"/>
  <c r="Q47" i="6"/>
  <c r="Q46" i="6"/>
  <c r="Q45" i="6"/>
  <c r="Q44" i="6"/>
  <c r="Q43" i="6"/>
  <c r="Q42" i="6"/>
  <c r="Q41" i="6"/>
  <c r="Q40" i="6"/>
  <c r="Q39" i="6"/>
  <c r="Q38" i="6"/>
  <c r="Q37" i="6"/>
  <c r="G24" i="6"/>
  <c r="G18" i="6"/>
  <c r="G28" i="6" s="1"/>
  <c r="P14" i="6"/>
  <c r="O14" i="6"/>
  <c r="O15" i="6" s="1"/>
  <c r="O34" i="6" s="1"/>
  <c r="O50" i="6" s="1"/>
  <c r="O82" i="6" s="1"/>
  <c r="O97" i="6" s="1"/>
  <c r="O128" i="6" s="1"/>
  <c r="O145" i="6" s="1"/>
  <c r="O176" i="6" s="1"/>
  <c r="O190" i="6" s="1"/>
  <c r="N14" i="6"/>
  <c r="M14" i="6"/>
  <c r="L14" i="6"/>
  <c r="K14" i="6"/>
  <c r="K15" i="6" s="1"/>
  <c r="K34" i="6" s="1"/>
  <c r="K50" i="6" s="1"/>
  <c r="K82" i="6" s="1"/>
  <c r="K97" i="6" s="1"/>
  <c r="K128" i="6" s="1"/>
  <c r="K145" i="6" s="1"/>
  <c r="K176" i="6" s="1"/>
  <c r="K190" i="6" s="1"/>
  <c r="J14" i="6"/>
  <c r="H14" i="6"/>
  <c r="G14" i="6"/>
  <c r="G27" i="6" s="1"/>
  <c r="F14" i="6"/>
  <c r="F15" i="6" s="1"/>
  <c r="F34" i="6" s="1"/>
  <c r="F50" i="6" s="1"/>
  <c r="F82" i="6" s="1"/>
  <c r="D14" i="6"/>
  <c r="Q13" i="6"/>
  <c r="Q12" i="6"/>
  <c r="Q11" i="6"/>
  <c r="Q10" i="6"/>
  <c r="Q9" i="6"/>
  <c r="Q8" i="6"/>
  <c r="Q7" i="6"/>
  <c r="P15" i="6"/>
  <c r="P34" i="6" s="1"/>
  <c r="N15" i="6"/>
  <c r="N34" i="6" s="1"/>
  <c r="M15" i="6"/>
  <c r="M34" i="6" s="1"/>
  <c r="M50" i="6" s="1"/>
  <c r="M82" i="6" s="1"/>
  <c r="M97" i="6" s="1"/>
  <c r="M128" i="6" s="1"/>
  <c r="M145" i="6" s="1"/>
  <c r="M176" i="6" s="1"/>
  <c r="M190" i="6" s="1"/>
  <c r="L15" i="6"/>
  <c r="L34" i="6" s="1"/>
  <c r="J15" i="6"/>
  <c r="J34" i="6" s="1"/>
  <c r="H15" i="6"/>
  <c r="H34" i="6" s="1"/>
  <c r="H50" i="6" s="1"/>
  <c r="H82" i="6" s="1"/>
  <c r="H97" i="6" s="1"/>
  <c r="H128" i="6" s="1"/>
  <c r="H145" i="6" s="1"/>
  <c r="H176" i="6" s="1"/>
  <c r="H190" i="6" s="1"/>
  <c r="G15" i="6"/>
  <c r="G34" i="6" s="1"/>
  <c r="D15" i="6"/>
  <c r="D34" i="6" s="1"/>
  <c r="K95" i="2"/>
  <c r="L95" i="2"/>
  <c r="J66" i="6" l="1"/>
  <c r="Q188" i="6"/>
  <c r="Q641" i="6"/>
  <c r="Q731" i="6"/>
  <c r="D50" i="6"/>
  <c r="D82" i="6" s="1"/>
  <c r="D97" i="6" s="1"/>
  <c r="J50" i="6"/>
  <c r="J82" i="6" s="1"/>
  <c r="J97" i="6" s="1"/>
  <c r="J128" i="6" s="1"/>
  <c r="J145" i="6" s="1"/>
  <c r="J176" i="6" s="1"/>
  <c r="J190" i="6" s="1"/>
  <c r="J222" i="6" s="1"/>
  <c r="J236" i="6" s="1"/>
  <c r="N50" i="6"/>
  <c r="N82" i="6" s="1"/>
  <c r="N97" i="6" s="1"/>
  <c r="N128" i="6" s="1"/>
  <c r="N145" i="6" s="1"/>
  <c r="N176" i="6" s="1"/>
  <c r="N190" i="6" s="1"/>
  <c r="N267" i="6" s="1"/>
  <c r="N281" i="6" s="1"/>
  <c r="N312" i="6" s="1"/>
  <c r="N326" i="6" s="1"/>
  <c r="N357" i="6" s="1"/>
  <c r="N371" i="6" s="1"/>
  <c r="N403" i="6" s="1"/>
  <c r="N417" i="6" s="1"/>
  <c r="N448" i="6" s="1"/>
  <c r="N462" i="6" s="1"/>
  <c r="N493" i="6" s="1"/>
  <c r="N507" i="6" s="1"/>
  <c r="N538" i="6" s="1"/>
  <c r="N552" i="6" s="1"/>
  <c r="N584" i="6" s="1"/>
  <c r="N598" i="6" s="1"/>
  <c r="N629" i="6" s="1"/>
  <c r="N643" i="6" s="1"/>
  <c r="N674" i="6" s="1"/>
  <c r="N688" i="6" s="1"/>
  <c r="N719" i="6" s="1"/>
  <c r="N733" i="6" s="1"/>
  <c r="N765" i="6" s="1"/>
  <c r="N779" i="6" s="1"/>
  <c r="G50" i="6"/>
  <c r="G82" i="6" s="1"/>
  <c r="G97" i="6" s="1"/>
  <c r="G128" i="6" s="1"/>
  <c r="G145" i="6" s="1"/>
  <c r="G176" i="6" s="1"/>
  <c r="G190" i="6" s="1"/>
  <c r="G222" i="6" s="1"/>
  <c r="G236" i="6" s="1"/>
  <c r="L50" i="6"/>
  <c r="L82" i="6" s="1"/>
  <c r="L97" i="6" s="1"/>
  <c r="L128" i="6" s="1"/>
  <c r="L145" i="6" s="1"/>
  <c r="L176" i="6" s="1"/>
  <c r="L190" i="6" s="1"/>
  <c r="L267" i="6" s="1"/>
  <c r="L281" i="6" s="1"/>
  <c r="L312" i="6" s="1"/>
  <c r="L326" i="6" s="1"/>
  <c r="L357" i="6" s="1"/>
  <c r="L371" i="6" s="1"/>
  <c r="L403" i="6" s="1"/>
  <c r="L417" i="6" s="1"/>
  <c r="L448" i="6" s="1"/>
  <c r="L462" i="6" s="1"/>
  <c r="L493" i="6" s="1"/>
  <c r="L507" i="6" s="1"/>
  <c r="L538" i="6" s="1"/>
  <c r="L552" i="6" s="1"/>
  <c r="L584" i="6" s="1"/>
  <c r="L598" i="6" s="1"/>
  <c r="L629" i="6" s="1"/>
  <c r="L643" i="6" s="1"/>
  <c r="L674" i="6" s="1"/>
  <c r="L688" i="6" s="1"/>
  <c r="L719" i="6" s="1"/>
  <c r="L733" i="6" s="1"/>
  <c r="L765" i="6" s="1"/>
  <c r="P50" i="6"/>
  <c r="P82" i="6" s="1"/>
  <c r="P97" i="6" s="1"/>
  <c r="P128" i="6" s="1"/>
  <c r="P145" i="6" s="1"/>
  <c r="P176" i="6" s="1"/>
  <c r="P190" i="6" s="1"/>
  <c r="P267" i="6" s="1"/>
  <c r="P281" i="6" s="1"/>
  <c r="P312" i="6" s="1"/>
  <c r="P326" i="6" s="1"/>
  <c r="P357" i="6" s="1"/>
  <c r="P371" i="6" s="1"/>
  <c r="P403" i="6" s="1"/>
  <c r="P417" i="6" s="1"/>
  <c r="P448" i="6" s="1"/>
  <c r="P462" i="6" s="1"/>
  <c r="P493" i="6" s="1"/>
  <c r="P507" i="6" s="1"/>
  <c r="P538" i="6" s="1"/>
  <c r="P552" i="6" s="1"/>
  <c r="P584" i="6" s="1"/>
  <c r="P598" i="6" s="1"/>
  <c r="P629" i="6" s="1"/>
  <c r="P643" i="6" s="1"/>
  <c r="P674" i="6" s="1"/>
  <c r="P688" i="6" s="1"/>
  <c r="P719" i="6" s="1"/>
  <c r="P733" i="6" s="1"/>
  <c r="P765" i="6" s="1"/>
  <c r="P779" i="6" s="1"/>
  <c r="G23" i="6"/>
  <c r="H49" i="6"/>
  <c r="M49" i="6"/>
  <c r="M96" i="6" s="1"/>
  <c r="Q279" i="6"/>
  <c r="Q505" i="6"/>
  <c r="Q550" i="6"/>
  <c r="Q14" i="6"/>
  <c r="F49" i="6"/>
  <c r="F96" i="6" s="1"/>
  <c r="F105" i="6" s="1"/>
  <c r="O49" i="6"/>
  <c r="O96" i="6" s="1"/>
  <c r="O144" i="6" s="1"/>
  <c r="O189" i="6" s="1"/>
  <c r="O235" i="6" s="1"/>
  <c r="O280" i="6" s="1"/>
  <c r="P144" i="6"/>
  <c r="P189" i="6" s="1"/>
  <c r="F97" i="6"/>
  <c r="F128" i="6" s="1"/>
  <c r="F145" i="6" s="1"/>
  <c r="F176" i="6" s="1"/>
  <c r="F190" i="6" s="1"/>
  <c r="F267" i="6" s="1"/>
  <c r="F281" i="6" s="1"/>
  <c r="F312" i="6" s="1"/>
  <c r="F326" i="6" s="1"/>
  <c r="F357" i="6" s="1"/>
  <c r="F371" i="6" s="1"/>
  <c r="F403" i="6" s="1"/>
  <c r="F417" i="6" s="1"/>
  <c r="F448" i="6" s="1"/>
  <c r="F462" i="6" s="1"/>
  <c r="F493" i="6" s="1"/>
  <c r="F507" i="6" s="1"/>
  <c r="F538" i="6" s="1"/>
  <c r="F552" i="6" s="1"/>
  <c r="F584" i="6" s="1"/>
  <c r="F598" i="6" s="1"/>
  <c r="F629" i="6" s="1"/>
  <c r="F643" i="6" s="1"/>
  <c r="F674" i="6" s="1"/>
  <c r="F688" i="6" s="1"/>
  <c r="F719" i="6" s="1"/>
  <c r="F733" i="6" s="1"/>
  <c r="F765" i="6" s="1"/>
  <c r="F779" i="6" s="1"/>
  <c r="M267" i="6"/>
  <c r="M281" i="6" s="1"/>
  <c r="M312" i="6" s="1"/>
  <c r="M326" i="6" s="1"/>
  <c r="M357" i="6" s="1"/>
  <c r="M371" i="6" s="1"/>
  <c r="M403" i="6" s="1"/>
  <c r="M417" i="6" s="1"/>
  <c r="M448" i="6" s="1"/>
  <c r="M462" i="6" s="1"/>
  <c r="M493" i="6" s="1"/>
  <c r="M507" i="6" s="1"/>
  <c r="M538" i="6" s="1"/>
  <c r="M552" i="6" s="1"/>
  <c r="M584" i="6" s="1"/>
  <c r="M598" i="6" s="1"/>
  <c r="M629" i="6" s="1"/>
  <c r="M643" i="6" s="1"/>
  <c r="M674" i="6" s="1"/>
  <c r="M688" i="6" s="1"/>
  <c r="M719" i="6" s="1"/>
  <c r="M733" i="6" s="1"/>
  <c r="M765" i="6" s="1"/>
  <c r="M222" i="6"/>
  <c r="M236" i="6" s="1"/>
  <c r="F109" i="6"/>
  <c r="F107" i="6"/>
  <c r="F101" i="6"/>
  <c r="F108" i="6"/>
  <c r="F102" i="6"/>
  <c r="F100" i="6"/>
  <c r="H267" i="6"/>
  <c r="H281" i="6" s="1"/>
  <c r="H312" i="6" s="1"/>
  <c r="H326" i="6" s="1"/>
  <c r="H357" i="6" s="1"/>
  <c r="H371" i="6" s="1"/>
  <c r="H403" i="6" s="1"/>
  <c r="H417" i="6" s="1"/>
  <c r="H448" i="6" s="1"/>
  <c r="H462" i="6" s="1"/>
  <c r="H493" i="6" s="1"/>
  <c r="H507" i="6" s="1"/>
  <c r="H538" i="6" s="1"/>
  <c r="H552" i="6" s="1"/>
  <c r="H584" i="6" s="1"/>
  <c r="H598" i="6" s="1"/>
  <c r="H629" i="6" s="1"/>
  <c r="H643" i="6" s="1"/>
  <c r="H674" i="6" s="1"/>
  <c r="H688" i="6" s="1"/>
  <c r="H719" i="6" s="1"/>
  <c r="H733" i="6" s="1"/>
  <c r="H765" i="6" s="1"/>
  <c r="H222" i="6"/>
  <c r="H236" i="6" s="1"/>
  <c r="O222" i="6"/>
  <c r="O236" i="6" s="1"/>
  <c r="O267" i="6"/>
  <c r="O281" i="6" s="1"/>
  <c r="O312" i="6" s="1"/>
  <c r="O326" i="6" s="1"/>
  <c r="O357" i="6" s="1"/>
  <c r="O371" i="6" s="1"/>
  <c r="O403" i="6" s="1"/>
  <c r="O417" i="6" s="1"/>
  <c r="O448" i="6" s="1"/>
  <c r="O462" i="6" s="1"/>
  <c r="O493" i="6" s="1"/>
  <c r="O507" i="6" s="1"/>
  <c r="O538" i="6" s="1"/>
  <c r="O552" i="6" s="1"/>
  <c r="O584" i="6" s="1"/>
  <c r="O598" i="6" s="1"/>
  <c r="O629" i="6" s="1"/>
  <c r="O643" i="6" s="1"/>
  <c r="O674" i="6" s="1"/>
  <c r="O688" i="6" s="1"/>
  <c r="O719" i="6" s="1"/>
  <c r="O733" i="6" s="1"/>
  <c r="O765" i="6" s="1"/>
  <c r="O779" i="6" s="1"/>
  <c r="H62" i="6"/>
  <c r="H60" i="6"/>
  <c r="H58" i="6"/>
  <c r="H56" i="6"/>
  <c r="H54" i="6"/>
  <c r="H96" i="6"/>
  <c r="H53" i="6"/>
  <c r="H76" i="6" s="1"/>
  <c r="J70" i="6"/>
  <c r="J64" i="6"/>
  <c r="J76" i="6" s="1"/>
  <c r="J96" i="6"/>
  <c r="J75" i="6"/>
  <c r="J69" i="6"/>
  <c r="J67" i="6"/>
  <c r="J74" i="6"/>
  <c r="J68" i="6"/>
  <c r="J73" i="6"/>
  <c r="J71" i="6"/>
  <c r="J65" i="6"/>
  <c r="H55" i="6"/>
  <c r="L144" i="6"/>
  <c r="L189" i="6" s="1"/>
  <c r="Q15" i="6"/>
  <c r="F61" i="6"/>
  <c r="F55" i="6"/>
  <c r="F53" i="6"/>
  <c r="F76" i="6" s="1"/>
  <c r="F56" i="6"/>
  <c r="F62" i="6"/>
  <c r="H144" i="6"/>
  <c r="K49" i="6"/>
  <c r="K96" i="6" s="1"/>
  <c r="K144" i="6" s="1"/>
  <c r="G62" i="6"/>
  <c r="G60" i="6"/>
  <c r="G58" i="6"/>
  <c r="G56" i="6"/>
  <c r="G54" i="6"/>
  <c r="G61" i="6"/>
  <c r="G59" i="6"/>
  <c r="G57" i="6"/>
  <c r="G55" i="6"/>
  <c r="G53" i="6"/>
  <c r="G76" i="6" s="1"/>
  <c r="G96" i="6"/>
  <c r="K222" i="6"/>
  <c r="K236" i="6" s="1"/>
  <c r="K267" i="6"/>
  <c r="K281" i="6" s="1"/>
  <c r="K312" i="6" s="1"/>
  <c r="K326" i="6" s="1"/>
  <c r="K357" i="6" s="1"/>
  <c r="K371" i="6" s="1"/>
  <c r="K403" i="6" s="1"/>
  <c r="K417" i="6" s="1"/>
  <c r="K448" i="6" s="1"/>
  <c r="K462" i="6" s="1"/>
  <c r="K493" i="6" s="1"/>
  <c r="K507" i="6" s="1"/>
  <c r="K538" i="6" s="1"/>
  <c r="K552" i="6" s="1"/>
  <c r="K584" i="6" s="1"/>
  <c r="K598" i="6" s="1"/>
  <c r="K629" i="6" s="1"/>
  <c r="K643" i="6" s="1"/>
  <c r="K674" i="6" s="1"/>
  <c r="K688" i="6" s="1"/>
  <c r="K719" i="6" s="1"/>
  <c r="K733" i="6" s="1"/>
  <c r="K765" i="6" s="1"/>
  <c r="D96" i="6"/>
  <c r="D144" i="6" s="1"/>
  <c r="D189" i="6" s="1"/>
  <c r="D235" i="6" s="1"/>
  <c r="P222" i="6"/>
  <c r="P236" i="6" s="1"/>
  <c r="Q95" i="6"/>
  <c r="P235" i="6"/>
  <c r="G22" i="6"/>
  <c r="K189" i="6"/>
  <c r="G19" i="6"/>
  <c r="G25" i="6"/>
  <c r="Q143" i="6"/>
  <c r="G20" i="6"/>
  <c r="G26" i="6"/>
  <c r="Q48" i="6"/>
  <c r="Q234" i="6"/>
  <c r="N235" i="6"/>
  <c r="N280" i="6" s="1"/>
  <c r="G21" i="6"/>
  <c r="M144" i="6"/>
  <c r="M189" i="6" s="1"/>
  <c r="P280" i="6"/>
  <c r="Q324" i="6"/>
  <c r="Q369" i="6"/>
  <c r="Q460" i="6"/>
  <c r="Q596" i="6"/>
  <c r="Q686" i="6"/>
  <c r="Q777" i="6"/>
  <c r="L222" i="6" l="1"/>
  <c r="L236" i="6" s="1"/>
  <c r="G267" i="6"/>
  <c r="G281" i="6" s="1"/>
  <c r="G312" i="6" s="1"/>
  <c r="G326" i="6" s="1"/>
  <c r="G357" i="6" s="1"/>
  <c r="G371" i="6" s="1"/>
  <c r="G403" i="6" s="1"/>
  <c r="G417" i="6" s="1"/>
  <c r="G448" i="6" s="1"/>
  <c r="G462" i="6" s="1"/>
  <c r="G493" i="6" s="1"/>
  <c r="G507" i="6" s="1"/>
  <c r="G538" i="6" s="1"/>
  <c r="G552" i="6" s="1"/>
  <c r="G584" i="6" s="1"/>
  <c r="G598" i="6" s="1"/>
  <c r="G629" i="6" s="1"/>
  <c r="G643" i="6" s="1"/>
  <c r="G674" i="6" s="1"/>
  <c r="G688" i="6" s="1"/>
  <c r="G719" i="6" s="1"/>
  <c r="G733" i="6" s="1"/>
  <c r="G765" i="6" s="1"/>
  <c r="J267" i="6"/>
  <c r="J281" i="6" s="1"/>
  <c r="J312" i="6" s="1"/>
  <c r="J326" i="6" s="1"/>
  <c r="J357" i="6" s="1"/>
  <c r="J371" i="6" s="1"/>
  <c r="J403" i="6" s="1"/>
  <c r="J417" i="6" s="1"/>
  <c r="J448" i="6" s="1"/>
  <c r="J462" i="6" s="1"/>
  <c r="J493" i="6" s="1"/>
  <c r="J507" i="6" s="1"/>
  <c r="J538" i="6" s="1"/>
  <c r="J552" i="6" s="1"/>
  <c r="J584" i="6" s="1"/>
  <c r="J598" i="6" s="1"/>
  <c r="J629" i="6" s="1"/>
  <c r="J643" i="6" s="1"/>
  <c r="J674" i="6" s="1"/>
  <c r="J688" i="6" s="1"/>
  <c r="J719" i="6" s="1"/>
  <c r="J733" i="6" s="1"/>
  <c r="J765" i="6" s="1"/>
  <c r="J779" i="6" s="1"/>
  <c r="F60" i="6"/>
  <c r="F57" i="6"/>
  <c r="F104" i="6"/>
  <c r="F103" i="6"/>
  <c r="N222" i="6"/>
  <c r="N236" i="6" s="1"/>
  <c r="Q50" i="6"/>
  <c r="F144" i="6"/>
  <c r="F189" i="6" s="1"/>
  <c r="F235" i="6" s="1"/>
  <c r="F248" i="6" s="1"/>
  <c r="Q49" i="6"/>
  <c r="F54" i="6"/>
  <c r="F58" i="6"/>
  <c r="F59" i="6"/>
  <c r="F106" i="6"/>
  <c r="H57" i="6"/>
  <c r="H61" i="6"/>
  <c r="H59" i="6"/>
  <c r="G779" i="6"/>
  <c r="K779" i="6"/>
  <c r="F222" i="6"/>
  <c r="F236" i="6" s="1"/>
  <c r="L779" i="6"/>
  <c r="H779" i="6"/>
  <c r="M779" i="6"/>
  <c r="F123" i="6"/>
  <c r="D280" i="6"/>
  <c r="H152" i="6"/>
  <c r="H155" i="6"/>
  <c r="H154" i="6"/>
  <c r="H149" i="6"/>
  <c r="H148" i="6"/>
  <c r="H171" i="6" s="1"/>
  <c r="H156" i="6"/>
  <c r="H151" i="6"/>
  <c r="H153" i="6"/>
  <c r="H157" i="6"/>
  <c r="H150" i="6"/>
  <c r="D128" i="6"/>
  <c r="D145" i="6" s="1"/>
  <c r="Q97" i="6"/>
  <c r="M215" i="6"/>
  <c r="M211" i="6"/>
  <c r="M208" i="6"/>
  <c r="M205" i="6"/>
  <c r="M207" i="6"/>
  <c r="M235" i="6"/>
  <c r="M214" i="6"/>
  <c r="M212" i="6"/>
  <c r="M206" i="6"/>
  <c r="M213" i="6"/>
  <c r="M204" i="6"/>
  <c r="M216" i="6" s="1"/>
  <c r="M210" i="6"/>
  <c r="M209" i="6"/>
  <c r="P370" i="6"/>
  <c r="P416" i="6" s="1"/>
  <c r="P461" i="6" s="1"/>
  <c r="P506" i="6" s="1"/>
  <c r="P551" i="6" s="1"/>
  <c r="P597" i="6" s="1"/>
  <c r="P642" i="6" s="1"/>
  <c r="P687" i="6" s="1"/>
  <c r="P732" i="6" s="1"/>
  <c r="P778" i="6" s="1"/>
  <c r="P325" i="6"/>
  <c r="F198" i="6"/>
  <c r="F195" i="6"/>
  <c r="K214" i="6"/>
  <c r="K213" i="6"/>
  <c r="K210" i="6"/>
  <c r="K207" i="6"/>
  <c r="K204" i="6"/>
  <c r="K216" i="6" s="1"/>
  <c r="K215" i="6"/>
  <c r="K211" i="6"/>
  <c r="K208" i="6"/>
  <c r="K209" i="6"/>
  <c r="K212" i="6"/>
  <c r="K205" i="6"/>
  <c r="K206" i="6"/>
  <c r="K235" i="6"/>
  <c r="L209" i="6"/>
  <c r="L210" i="6"/>
  <c r="L206" i="6"/>
  <c r="L207" i="6"/>
  <c r="L205" i="6"/>
  <c r="L214" i="6"/>
  <c r="L212" i="6"/>
  <c r="L208" i="6"/>
  <c r="L215" i="6"/>
  <c r="L213" i="6"/>
  <c r="L211" i="6"/>
  <c r="L204" i="6"/>
  <c r="L216" i="6" s="1"/>
  <c r="H189" i="6"/>
  <c r="J121" i="6"/>
  <c r="J115" i="6"/>
  <c r="J118" i="6"/>
  <c r="J111" i="6"/>
  <c r="J123" i="6" s="1"/>
  <c r="J144" i="6"/>
  <c r="J117" i="6"/>
  <c r="J116" i="6"/>
  <c r="J114" i="6"/>
  <c r="J119" i="6"/>
  <c r="J112" i="6"/>
  <c r="J122" i="6"/>
  <c r="J113" i="6"/>
  <c r="J120" i="6"/>
  <c r="F156" i="6"/>
  <c r="F154" i="6"/>
  <c r="H107" i="6"/>
  <c r="H105" i="6"/>
  <c r="H103" i="6"/>
  <c r="H101" i="6"/>
  <c r="H108" i="6"/>
  <c r="H100" i="6"/>
  <c r="H123" i="6" s="1"/>
  <c r="H109" i="6"/>
  <c r="H104" i="6"/>
  <c r="H102" i="6"/>
  <c r="H106" i="6"/>
  <c r="N325" i="6"/>
  <c r="N370" i="6"/>
  <c r="N416" i="6" s="1"/>
  <c r="N461" i="6" s="1"/>
  <c r="N506" i="6" s="1"/>
  <c r="N551" i="6" s="1"/>
  <c r="N597" i="6" s="1"/>
  <c r="N642" i="6" s="1"/>
  <c r="N687" i="6" s="1"/>
  <c r="N732" i="6" s="1"/>
  <c r="N778" i="6" s="1"/>
  <c r="G109" i="6"/>
  <c r="G144" i="6"/>
  <c r="G107" i="6"/>
  <c r="G105" i="6"/>
  <c r="G103" i="6"/>
  <c r="G101" i="6"/>
  <c r="G108" i="6"/>
  <c r="G106" i="6"/>
  <c r="G104" i="6"/>
  <c r="G102" i="6"/>
  <c r="G100" i="6"/>
  <c r="G123" i="6" s="1"/>
  <c r="F240" i="6"/>
  <c r="F244" i="6"/>
  <c r="F243" i="6"/>
  <c r="L235" i="6"/>
  <c r="Q96" i="6"/>
  <c r="O325" i="6"/>
  <c r="O370" i="6"/>
  <c r="O416" i="6" s="1"/>
  <c r="O461" i="6" s="1"/>
  <c r="O506" i="6" s="1"/>
  <c r="O551" i="6" s="1"/>
  <c r="O597" i="6" s="1"/>
  <c r="O642" i="6" s="1"/>
  <c r="O687" i="6" s="1"/>
  <c r="O732" i="6" s="1"/>
  <c r="O778" i="6" s="1"/>
  <c r="P777" i="12"/>
  <c r="O777" i="12"/>
  <c r="N777" i="12"/>
  <c r="M777" i="12"/>
  <c r="L777" i="12"/>
  <c r="K777" i="12"/>
  <c r="J777" i="12"/>
  <c r="H777" i="12"/>
  <c r="G777" i="12"/>
  <c r="F777" i="12"/>
  <c r="D777" i="12"/>
  <c r="Q776" i="12"/>
  <c r="Q775" i="12"/>
  <c r="Q774" i="12"/>
  <c r="Q773" i="12"/>
  <c r="Q772" i="12"/>
  <c r="Q771" i="12"/>
  <c r="Q770" i="12"/>
  <c r="Q769" i="12"/>
  <c r="Q768" i="12"/>
  <c r="P731" i="12"/>
  <c r="O731" i="12"/>
  <c r="N731" i="12"/>
  <c r="M731" i="12"/>
  <c r="L731" i="12"/>
  <c r="K731" i="12"/>
  <c r="J731" i="12"/>
  <c r="H731" i="12"/>
  <c r="G731" i="12"/>
  <c r="F731" i="12"/>
  <c r="D731" i="12"/>
  <c r="Q731" i="12" s="1"/>
  <c r="Q730" i="12"/>
  <c r="Q729" i="12"/>
  <c r="Q728" i="12"/>
  <c r="Q727" i="12"/>
  <c r="Q726" i="12"/>
  <c r="Q725" i="12"/>
  <c r="Q724" i="12"/>
  <c r="Q723" i="12"/>
  <c r="Q722" i="12"/>
  <c r="P686" i="12"/>
  <c r="O686" i="12"/>
  <c r="N686" i="12"/>
  <c r="M686" i="12"/>
  <c r="L686" i="12"/>
  <c r="K686" i="12"/>
  <c r="J686" i="12"/>
  <c r="H686" i="12"/>
  <c r="G686" i="12"/>
  <c r="F686" i="12"/>
  <c r="D686" i="12"/>
  <c r="Q685" i="12"/>
  <c r="Q684" i="12"/>
  <c r="Q683" i="12"/>
  <c r="Q682" i="12"/>
  <c r="Q681" i="12"/>
  <c r="Q680" i="12"/>
  <c r="Q679" i="12"/>
  <c r="Q678" i="12"/>
  <c r="Q677" i="12"/>
  <c r="P641" i="12"/>
  <c r="O641" i="12"/>
  <c r="N641" i="12"/>
  <c r="M641" i="12"/>
  <c r="L641" i="12"/>
  <c r="K641" i="12"/>
  <c r="J641" i="12"/>
  <c r="H641" i="12"/>
  <c r="G641" i="12"/>
  <c r="F641" i="12"/>
  <c r="D641" i="12"/>
  <c r="Q640" i="12"/>
  <c r="Q639" i="12"/>
  <c r="Q638" i="12"/>
  <c r="Q637" i="12"/>
  <c r="Q636" i="12"/>
  <c r="Q635" i="12"/>
  <c r="Q634" i="12"/>
  <c r="Q633" i="12"/>
  <c r="Q632" i="12"/>
  <c r="P596" i="12"/>
  <c r="O596" i="12"/>
  <c r="N596" i="12"/>
  <c r="M596" i="12"/>
  <c r="L596" i="12"/>
  <c r="K596" i="12"/>
  <c r="J596" i="12"/>
  <c r="H596" i="12"/>
  <c r="G596" i="12"/>
  <c r="F596" i="12"/>
  <c r="D596" i="12"/>
  <c r="Q595" i="12"/>
  <c r="Q594" i="12"/>
  <c r="Q593" i="12"/>
  <c r="Q592" i="12"/>
  <c r="Q591" i="12"/>
  <c r="Q590" i="12"/>
  <c r="Q589" i="12"/>
  <c r="Q588" i="12"/>
  <c r="Q587" i="12"/>
  <c r="P550" i="12"/>
  <c r="O550" i="12"/>
  <c r="N550" i="12"/>
  <c r="M550" i="12"/>
  <c r="L550" i="12"/>
  <c r="K550" i="12"/>
  <c r="J550" i="12"/>
  <c r="H550" i="12"/>
  <c r="G550" i="12"/>
  <c r="F550" i="12"/>
  <c r="D550" i="12"/>
  <c r="Q549" i="12"/>
  <c r="Q548" i="12"/>
  <c r="Q547" i="12"/>
  <c r="Q546" i="12"/>
  <c r="Q545" i="12"/>
  <c r="Q544" i="12"/>
  <c r="Q543" i="12"/>
  <c r="Q542" i="12"/>
  <c r="Q541" i="12"/>
  <c r="P505" i="12"/>
  <c r="O505" i="12"/>
  <c r="N505" i="12"/>
  <c r="M505" i="12"/>
  <c r="L505" i="12"/>
  <c r="K505" i="12"/>
  <c r="J505" i="12"/>
  <c r="H505" i="12"/>
  <c r="G505" i="12"/>
  <c r="F505" i="12"/>
  <c r="D505" i="12"/>
  <c r="Q504" i="12"/>
  <c r="Q503" i="12"/>
  <c r="Q502" i="12"/>
  <c r="Q501" i="12"/>
  <c r="Q500" i="12"/>
  <c r="Q499" i="12"/>
  <c r="Q498" i="12"/>
  <c r="Q497" i="12"/>
  <c r="Q496" i="12"/>
  <c r="P460" i="12"/>
  <c r="O460" i="12"/>
  <c r="N460" i="12"/>
  <c r="M460" i="12"/>
  <c r="L460" i="12"/>
  <c r="K460" i="12"/>
  <c r="J460" i="12"/>
  <c r="H460" i="12"/>
  <c r="G460" i="12"/>
  <c r="F460" i="12"/>
  <c r="D460" i="12"/>
  <c r="Q459" i="12"/>
  <c r="Q458" i="12"/>
  <c r="Q457" i="12"/>
  <c r="Q456" i="12"/>
  <c r="Q455" i="12"/>
  <c r="Q454" i="12"/>
  <c r="Q453" i="12"/>
  <c r="Q452" i="12"/>
  <c r="Q451" i="12"/>
  <c r="P415" i="12"/>
  <c r="O415" i="12"/>
  <c r="N415" i="12"/>
  <c r="M415" i="12"/>
  <c r="L415" i="12"/>
  <c r="K415" i="12"/>
  <c r="J415" i="12"/>
  <c r="H415" i="12"/>
  <c r="G415" i="12"/>
  <c r="F415" i="12"/>
  <c r="D415" i="12"/>
  <c r="Q414" i="12"/>
  <c r="Q413" i="12"/>
  <c r="Q412" i="12"/>
  <c r="Q411" i="12"/>
  <c r="Q410" i="12"/>
  <c r="Q409" i="12"/>
  <c r="Q408" i="12"/>
  <c r="Q407" i="12"/>
  <c r="Q406" i="12"/>
  <c r="P369" i="12"/>
  <c r="O369" i="12"/>
  <c r="N369" i="12"/>
  <c r="M369" i="12"/>
  <c r="L369" i="12"/>
  <c r="K369" i="12"/>
  <c r="J369" i="12"/>
  <c r="H369" i="12"/>
  <c r="G369" i="12"/>
  <c r="F369" i="12"/>
  <c r="D369" i="12"/>
  <c r="Q368" i="12"/>
  <c r="Q367" i="12"/>
  <c r="Q366" i="12"/>
  <c r="Q365" i="12"/>
  <c r="Q364" i="12"/>
  <c r="Q363" i="12"/>
  <c r="Q362" i="12"/>
  <c r="Q361" i="12"/>
  <c r="Q360" i="12"/>
  <c r="P324" i="12"/>
  <c r="O324" i="12"/>
  <c r="N324" i="12"/>
  <c r="M324" i="12"/>
  <c r="L324" i="12"/>
  <c r="K324" i="12"/>
  <c r="J324" i="12"/>
  <c r="H324" i="12"/>
  <c r="G324" i="12"/>
  <c r="F324" i="12"/>
  <c r="D324" i="12"/>
  <c r="Q323" i="12"/>
  <c r="Q322" i="12"/>
  <c r="Q321" i="12"/>
  <c r="Q320" i="12"/>
  <c r="Q319" i="12"/>
  <c r="Q318" i="12"/>
  <c r="Q317" i="12"/>
  <c r="Q316" i="12"/>
  <c r="Q315" i="12"/>
  <c r="P279" i="12"/>
  <c r="O279" i="12"/>
  <c r="N279" i="12"/>
  <c r="M279" i="12"/>
  <c r="L279" i="12"/>
  <c r="K279" i="12"/>
  <c r="J279" i="12"/>
  <c r="H279" i="12"/>
  <c r="G279" i="12"/>
  <c r="F279" i="12"/>
  <c r="D279" i="12"/>
  <c r="Q279" i="12" s="1"/>
  <c r="Q278" i="12"/>
  <c r="Q277" i="12"/>
  <c r="Q276" i="12"/>
  <c r="Q275" i="12"/>
  <c r="Q274" i="12"/>
  <c r="Q273" i="12"/>
  <c r="Q272" i="12"/>
  <c r="Q271" i="12"/>
  <c r="Q270" i="12"/>
  <c r="P234" i="12"/>
  <c r="O234" i="12"/>
  <c r="N234" i="12"/>
  <c r="M234" i="12"/>
  <c r="L234" i="12"/>
  <c r="K234" i="12"/>
  <c r="J234" i="12"/>
  <c r="H234" i="12"/>
  <c r="G234" i="12"/>
  <c r="F234" i="12"/>
  <c r="D234" i="12"/>
  <c r="Q233" i="12"/>
  <c r="Q232" i="12"/>
  <c r="Q231" i="12"/>
  <c r="Q230" i="12"/>
  <c r="Q229" i="12"/>
  <c r="Q228" i="12"/>
  <c r="Q227" i="12"/>
  <c r="Q226" i="12"/>
  <c r="Q225" i="12"/>
  <c r="P188" i="12"/>
  <c r="O188" i="12"/>
  <c r="N188" i="12"/>
  <c r="M188" i="12"/>
  <c r="L188" i="12"/>
  <c r="K188" i="12"/>
  <c r="J188" i="12"/>
  <c r="H188" i="12"/>
  <c r="G188" i="12"/>
  <c r="F188" i="12"/>
  <c r="D188" i="12"/>
  <c r="Q187" i="12"/>
  <c r="Q186" i="12"/>
  <c r="Q185" i="12"/>
  <c r="Q184" i="12"/>
  <c r="Q183" i="12"/>
  <c r="Q182" i="12"/>
  <c r="Q181" i="12"/>
  <c r="Q180" i="12"/>
  <c r="Q179" i="12"/>
  <c r="P143" i="12"/>
  <c r="O143" i="12"/>
  <c r="N143" i="12"/>
  <c r="M143" i="12"/>
  <c r="L143" i="12"/>
  <c r="K143" i="12"/>
  <c r="J143" i="12"/>
  <c r="H143" i="12"/>
  <c r="G143" i="12"/>
  <c r="F143" i="12"/>
  <c r="D143" i="12"/>
  <c r="Q142" i="12"/>
  <c r="Q141" i="12"/>
  <c r="Q140" i="12"/>
  <c r="Q139" i="12"/>
  <c r="Q138" i="12"/>
  <c r="Q137" i="12"/>
  <c r="Q136" i="12"/>
  <c r="Q135" i="12"/>
  <c r="Q134" i="12"/>
  <c r="Q133" i="12"/>
  <c r="Q132" i="12"/>
  <c r="Q131" i="12"/>
  <c r="P95" i="12"/>
  <c r="O95" i="12"/>
  <c r="N95" i="12"/>
  <c r="M95" i="12"/>
  <c r="L95" i="12"/>
  <c r="K95" i="12"/>
  <c r="J95" i="12"/>
  <c r="H95" i="12"/>
  <c r="G95" i="12"/>
  <c r="F95" i="12"/>
  <c r="D95" i="12"/>
  <c r="Q94" i="12"/>
  <c r="Q93" i="12"/>
  <c r="Q92" i="12"/>
  <c r="Q91" i="12"/>
  <c r="Q90" i="12"/>
  <c r="Q89" i="12"/>
  <c r="Q88" i="12"/>
  <c r="Q87" i="12"/>
  <c r="Q86" i="12"/>
  <c r="Q85" i="12"/>
  <c r="M49" i="12"/>
  <c r="M96" i="12" s="1"/>
  <c r="P48" i="12"/>
  <c r="O48" i="12"/>
  <c r="N48" i="12"/>
  <c r="M48" i="12"/>
  <c r="L48" i="12"/>
  <c r="K48" i="12"/>
  <c r="J48" i="12"/>
  <c r="H48" i="12"/>
  <c r="G48" i="12"/>
  <c r="F48" i="12"/>
  <c r="D48" i="12"/>
  <c r="Q47" i="12"/>
  <c r="Q46" i="12"/>
  <c r="Q45" i="12"/>
  <c r="Q44" i="12"/>
  <c r="Q43" i="12"/>
  <c r="Q42" i="12"/>
  <c r="Q41" i="12"/>
  <c r="Q40" i="12"/>
  <c r="Q39" i="12"/>
  <c r="Q38" i="12"/>
  <c r="Q37" i="12"/>
  <c r="G25" i="12"/>
  <c r="G22" i="12"/>
  <c r="G19" i="12"/>
  <c r="P14" i="12"/>
  <c r="O14" i="12"/>
  <c r="O15" i="12" s="1"/>
  <c r="O34" i="12" s="1"/>
  <c r="O50" i="12" s="1"/>
  <c r="O82" i="12" s="1"/>
  <c r="O97" i="12" s="1"/>
  <c r="O128" i="12" s="1"/>
  <c r="O145" i="12" s="1"/>
  <c r="O176" i="12" s="1"/>
  <c r="O190" i="12" s="1"/>
  <c r="N14" i="12"/>
  <c r="N15" i="12" s="1"/>
  <c r="N34" i="12" s="1"/>
  <c r="N50" i="12" s="1"/>
  <c r="N82" i="12" s="1"/>
  <c r="N97" i="12" s="1"/>
  <c r="N128" i="12" s="1"/>
  <c r="N145" i="12" s="1"/>
  <c r="N176" i="12" s="1"/>
  <c r="N190" i="12" s="1"/>
  <c r="M14" i="12"/>
  <c r="L14" i="12"/>
  <c r="K14" i="12"/>
  <c r="K15" i="12" s="1"/>
  <c r="K34" i="12" s="1"/>
  <c r="K50" i="12" s="1"/>
  <c r="K82" i="12" s="1"/>
  <c r="K97" i="12" s="1"/>
  <c r="K128" i="12" s="1"/>
  <c r="K145" i="12" s="1"/>
  <c r="K176" i="12" s="1"/>
  <c r="K190" i="12" s="1"/>
  <c r="J14" i="12"/>
  <c r="J15" i="12" s="1"/>
  <c r="J34" i="12" s="1"/>
  <c r="J50" i="12" s="1"/>
  <c r="J82" i="12" s="1"/>
  <c r="J97" i="12" s="1"/>
  <c r="J128" i="12" s="1"/>
  <c r="J145" i="12" s="1"/>
  <c r="J176" i="12" s="1"/>
  <c r="J190" i="12" s="1"/>
  <c r="H14" i="12"/>
  <c r="G14" i="12"/>
  <c r="G20" i="12" s="1"/>
  <c r="F14" i="12"/>
  <c r="F15" i="12" s="1"/>
  <c r="F34" i="12" s="1"/>
  <c r="F50" i="12" s="1"/>
  <c r="F82" i="12" s="1"/>
  <c r="F97" i="12" s="1"/>
  <c r="F128" i="12" s="1"/>
  <c r="F145" i="12" s="1"/>
  <c r="F176" i="12" s="1"/>
  <c r="F190" i="12" s="1"/>
  <c r="D14" i="12"/>
  <c r="D15" i="12" s="1"/>
  <c r="Q13" i="12"/>
  <c r="Q12" i="12"/>
  <c r="Q11" i="12"/>
  <c r="Q10" i="12"/>
  <c r="Q9" i="12"/>
  <c r="Q8" i="12"/>
  <c r="Q7" i="12"/>
  <c r="P15" i="12"/>
  <c r="P34" i="12" s="1"/>
  <c r="P50" i="12" s="1"/>
  <c r="P82" i="12" s="1"/>
  <c r="P97" i="12" s="1"/>
  <c r="P128" i="12" s="1"/>
  <c r="P145" i="12" s="1"/>
  <c r="P176" i="12" s="1"/>
  <c r="P190" i="12" s="1"/>
  <c r="M15" i="12"/>
  <c r="M34" i="12" s="1"/>
  <c r="M50" i="12" s="1"/>
  <c r="M82" i="12" s="1"/>
  <c r="L15" i="12"/>
  <c r="L34" i="12" s="1"/>
  <c r="L50" i="12" s="1"/>
  <c r="L82" i="12" s="1"/>
  <c r="L97" i="12" s="1"/>
  <c r="L128" i="12" s="1"/>
  <c r="H15" i="12"/>
  <c r="H34" i="12" s="1"/>
  <c r="H50" i="12" s="1"/>
  <c r="H82" i="12" s="1"/>
  <c r="G15" i="12"/>
  <c r="G34" i="12" s="1"/>
  <c r="G50" i="12" s="1"/>
  <c r="G82" i="12" s="1"/>
  <c r="G97" i="12" s="1"/>
  <c r="G128" i="12" s="1"/>
  <c r="G145" i="12" s="1"/>
  <c r="G176" i="12" s="1"/>
  <c r="G190" i="12" s="1"/>
  <c r="J49" i="12" l="1"/>
  <c r="D49" i="12"/>
  <c r="M97" i="12"/>
  <c r="M128" i="12" s="1"/>
  <c r="M145" i="12" s="1"/>
  <c r="M176" i="12" s="1"/>
  <c r="M190" i="12" s="1"/>
  <c r="M222" i="12" s="1"/>
  <c r="M236" i="12" s="1"/>
  <c r="Q48" i="12"/>
  <c r="K49" i="12"/>
  <c r="K96" i="12" s="1"/>
  <c r="Q324" i="12"/>
  <c r="Q369" i="12"/>
  <c r="Q415" i="12"/>
  <c r="Q686" i="12"/>
  <c r="Q777" i="12"/>
  <c r="F246" i="6"/>
  <c r="F239" i="6"/>
  <c r="F262" i="6" s="1"/>
  <c r="F242" i="6"/>
  <c r="F200" i="6"/>
  <c r="F197" i="6"/>
  <c r="G23" i="12"/>
  <c r="G49" i="12"/>
  <c r="L49" i="12"/>
  <c r="L96" i="12" s="1"/>
  <c r="P49" i="12"/>
  <c r="P96" i="12" s="1"/>
  <c r="Q95" i="12"/>
  <c r="L144" i="12"/>
  <c r="L189" i="12" s="1"/>
  <c r="F241" i="6"/>
  <c r="F245" i="6"/>
  <c r="F148" i="6"/>
  <c r="F171" i="6" s="1"/>
  <c r="F157" i="6"/>
  <c r="F155" i="6"/>
  <c r="F194" i="6"/>
  <c r="F199" i="6"/>
  <c r="F202" i="6"/>
  <c r="N49" i="12"/>
  <c r="N96" i="12" s="1"/>
  <c r="N144" i="12" s="1"/>
  <c r="N189" i="12" s="1"/>
  <c r="N235" i="12" s="1"/>
  <c r="N280" i="12" s="1"/>
  <c r="Q505" i="12"/>
  <c r="H97" i="12"/>
  <c r="H128" i="12" s="1"/>
  <c r="H145" i="12" s="1"/>
  <c r="H176" i="12" s="1"/>
  <c r="H190" i="12" s="1"/>
  <c r="H267" i="12" s="1"/>
  <c r="H281" i="12" s="1"/>
  <c r="H312" i="12" s="1"/>
  <c r="H326" i="12" s="1"/>
  <c r="H357" i="12" s="1"/>
  <c r="H371" i="12" s="1"/>
  <c r="H403" i="12" s="1"/>
  <c r="H417" i="12" s="1"/>
  <c r="H448" i="12" s="1"/>
  <c r="H462" i="12" s="1"/>
  <c r="H493" i="12" s="1"/>
  <c r="H507" i="12" s="1"/>
  <c r="H538" i="12" s="1"/>
  <c r="H552" i="12" s="1"/>
  <c r="H584" i="12" s="1"/>
  <c r="H598" i="12" s="1"/>
  <c r="H629" i="12" s="1"/>
  <c r="H643" i="12" s="1"/>
  <c r="H674" i="12" s="1"/>
  <c r="H688" i="12" s="1"/>
  <c r="H719" i="12" s="1"/>
  <c r="H733" i="12" s="1"/>
  <c r="H765" i="12" s="1"/>
  <c r="H779" i="12" s="1"/>
  <c r="O49" i="12"/>
  <c r="O96" i="12" s="1"/>
  <c r="O144" i="12" s="1"/>
  <c r="Q460" i="12"/>
  <c r="Q596" i="12"/>
  <c r="F149" i="6"/>
  <c r="F152" i="6"/>
  <c r="F150" i="6"/>
  <c r="G18" i="12"/>
  <c r="G28" i="12" s="1"/>
  <c r="G24" i="12"/>
  <c r="F49" i="12"/>
  <c r="M144" i="12"/>
  <c r="M189" i="12" s="1"/>
  <c r="Q550" i="12"/>
  <c r="F247" i="6"/>
  <c r="F280" i="6"/>
  <c r="F153" i="6"/>
  <c r="F151" i="6"/>
  <c r="F201" i="6"/>
  <c r="F193" i="6"/>
  <c r="F216" i="6" s="1"/>
  <c r="F196" i="6"/>
  <c r="G156" i="6"/>
  <c r="G154" i="6"/>
  <c r="G152" i="6"/>
  <c r="G150" i="6"/>
  <c r="G148" i="6"/>
  <c r="G171" i="6" s="1"/>
  <c r="G157" i="6"/>
  <c r="G151" i="6"/>
  <c r="G153" i="6"/>
  <c r="G149" i="6"/>
  <c r="G155" i="6"/>
  <c r="G189" i="6"/>
  <c r="K257" i="6"/>
  <c r="K260" i="6"/>
  <c r="K258" i="6"/>
  <c r="K261" i="6"/>
  <c r="K250" i="6"/>
  <c r="K262" i="6" s="1"/>
  <c r="K253" i="6"/>
  <c r="K251" i="6"/>
  <c r="K259" i="6"/>
  <c r="K255" i="6"/>
  <c r="K256" i="6"/>
  <c r="K254" i="6"/>
  <c r="K252" i="6"/>
  <c r="K280" i="6"/>
  <c r="M260" i="6"/>
  <c r="M253" i="6"/>
  <c r="M251" i="6"/>
  <c r="M250" i="6"/>
  <c r="M262" i="6" s="1"/>
  <c r="M258" i="6"/>
  <c r="M257" i="6"/>
  <c r="M255" i="6"/>
  <c r="M252" i="6"/>
  <c r="M256" i="6"/>
  <c r="M261" i="6"/>
  <c r="M259" i="6"/>
  <c r="M254" i="6"/>
  <c r="M280" i="6"/>
  <c r="L259" i="6"/>
  <c r="L256" i="6"/>
  <c r="L253" i="6"/>
  <c r="L250" i="6"/>
  <c r="L262" i="6" s="1"/>
  <c r="L255" i="6"/>
  <c r="L251" i="6"/>
  <c r="L254" i="6"/>
  <c r="L252" i="6"/>
  <c r="L257" i="6"/>
  <c r="L261" i="6"/>
  <c r="L260" i="6"/>
  <c r="L258" i="6"/>
  <c r="L280" i="6"/>
  <c r="F325" i="6"/>
  <c r="F291" i="6"/>
  <c r="F289" i="6"/>
  <c r="F287" i="6"/>
  <c r="F284" i="6"/>
  <c r="F285" i="6"/>
  <c r="F290" i="6"/>
  <c r="F288" i="6"/>
  <c r="F286" i="6"/>
  <c r="F292" i="6"/>
  <c r="F293" i="6"/>
  <c r="H200" i="6"/>
  <c r="H193" i="6"/>
  <c r="H216" i="6" s="1"/>
  <c r="H201" i="6"/>
  <c r="H202" i="6"/>
  <c r="H195" i="6"/>
  <c r="H194" i="6"/>
  <c r="H235" i="6"/>
  <c r="H197" i="6"/>
  <c r="H199" i="6"/>
  <c r="H198" i="6"/>
  <c r="H196" i="6"/>
  <c r="D325" i="6"/>
  <c r="Q144" i="6"/>
  <c r="J166" i="6"/>
  <c r="J160" i="6"/>
  <c r="J189" i="6"/>
  <c r="J164" i="6"/>
  <c r="J167" i="6"/>
  <c r="J170" i="6"/>
  <c r="J163" i="6"/>
  <c r="J168" i="6"/>
  <c r="J159" i="6"/>
  <c r="J171" i="6" s="1"/>
  <c r="J169" i="6"/>
  <c r="J162" i="6"/>
  <c r="J165" i="6"/>
  <c r="J161" i="6"/>
  <c r="Q145" i="6"/>
  <c r="D176" i="6"/>
  <c r="D190" i="6" s="1"/>
  <c r="Q14" i="12"/>
  <c r="H49" i="12"/>
  <c r="H57" i="12" s="1"/>
  <c r="F267" i="12"/>
  <c r="F281" i="12" s="1"/>
  <c r="F312" i="12" s="1"/>
  <c r="F326" i="12" s="1"/>
  <c r="F357" i="12" s="1"/>
  <c r="F371" i="12" s="1"/>
  <c r="F403" i="12" s="1"/>
  <c r="F417" i="12" s="1"/>
  <c r="F448" i="12" s="1"/>
  <c r="F462" i="12" s="1"/>
  <c r="F493" i="12" s="1"/>
  <c r="F507" i="12" s="1"/>
  <c r="F538" i="12" s="1"/>
  <c r="F552" i="12" s="1"/>
  <c r="F584" i="12" s="1"/>
  <c r="F598" i="12" s="1"/>
  <c r="F629" i="12" s="1"/>
  <c r="F643" i="12" s="1"/>
  <c r="F674" i="12" s="1"/>
  <c r="F688" i="12" s="1"/>
  <c r="F719" i="12" s="1"/>
  <c r="F733" i="12" s="1"/>
  <c r="F765" i="12" s="1"/>
  <c r="F779" i="12" s="1"/>
  <c r="F222" i="12"/>
  <c r="F236" i="12" s="1"/>
  <c r="K267" i="12"/>
  <c r="K281" i="12" s="1"/>
  <c r="K312" i="12" s="1"/>
  <c r="K326" i="12" s="1"/>
  <c r="K357" i="12" s="1"/>
  <c r="K371" i="12" s="1"/>
  <c r="K403" i="12" s="1"/>
  <c r="K417" i="12" s="1"/>
  <c r="K448" i="12" s="1"/>
  <c r="K462" i="12" s="1"/>
  <c r="K493" i="12" s="1"/>
  <c r="K507" i="12" s="1"/>
  <c r="K538" i="12" s="1"/>
  <c r="K552" i="12" s="1"/>
  <c r="K584" i="12" s="1"/>
  <c r="K598" i="12" s="1"/>
  <c r="K629" i="12" s="1"/>
  <c r="K643" i="12" s="1"/>
  <c r="K674" i="12" s="1"/>
  <c r="K688" i="12" s="1"/>
  <c r="K719" i="12" s="1"/>
  <c r="K733" i="12" s="1"/>
  <c r="K765" i="12" s="1"/>
  <c r="K779" i="12" s="1"/>
  <c r="K222" i="12"/>
  <c r="K236" i="12" s="1"/>
  <c r="J222" i="12"/>
  <c r="J236" i="12" s="1"/>
  <c r="J267" i="12"/>
  <c r="J281" i="12" s="1"/>
  <c r="J312" i="12" s="1"/>
  <c r="J326" i="12" s="1"/>
  <c r="J357" i="12" s="1"/>
  <c r="J371" i="12" s="1"/>
  <c r="J403" i="12" s="1"/>
  <c r="J417" i="12" s="1"/>
  <c r="J448" i="12" s="1"/>
  <c r="J462" i="12" s="1"/>
  <c r="J493" i="12" s="1"/>
  <c r="J507" i="12" s="1"/>
  <c r="J538" i="12" s="1"/>
  <c r="J552" i="12" s="1"/>
  <c r="J584" i="12" s="1"/>
  <c r="J598" i="12" s="1"/>
  <c r="J629" i="12" s="1"/>
  <c r="J643" i="12" s="1"/>
  <c r="J674" i="12" s="1"/>
  <c r="J688" i="12" s="1"/>
  <c r="J719" i="12" s="1"/>
  <c r="J733" i="12" s="1"/>
  <c r="J765" i="12" s="1"/>
  <c r="J779" i="12" s="1"/>
  <c r="H61" i="12"/>
  <c r="H55" i="12"/>
  <c r="H96" i="12"/>
  <c r="H62" i="12"/>
  <c r="H54" i="12"/>
  <c r="L215" i="12"/>
  <c r="L212" i="12"/>
  <c r="L209" i="12"/>
  <c r="L206" i="12"/>
  <c r="L211" i="12"/>
  <c r="L207" i="12"/>
  <c r="L210" i="12"/>
  <c r="L208" i="12"/>
  <c r="L205" i="12"/>
  <c r="L213" i="12"/>
  <c r="L204" i="12"/>
  <c r="L216" i="12" s="1"/>
  <c r="L214" i="12"/>
  <c r="D34" i="12"/>
  <c r="D50" i="12" s="1"/>
  <c r="Q15" i="12"/>
  <c r="G222" i="12"/>
  <c r="G236" i="12" s="1"/>
  <c r="G267" i="12"/>
  <c r="G281" i="12" s="1"/>
  <c r="G312" i="12" s="1"/>
  <c r="G326" i="12" s="1"/>
  <c r="G357" i="12" s="1"/>
  <c r="G371" i="12" s="1"/>
  <c r="G403" i="12" s="1"/>
  <c r="G417" i="12" s="1"/>
  <c r="G448" i="12" s="1"/>
  <c r="G462" i="12" s="1"/>
  <c r="G493" i="12" s="1"/>
  <c r="G507" i="12" s="1"/>
  <c r="G538" i="12" s="1"/>
  <c r="G552" i="12" s="1"/>
  <c r="G584" i="12" s="1"/>
  <c r="G598" i="12" s="1"/>
  <c r="G629" i="12" s="1"/>
  <c r="G643" i="12" s="1"/>
  <c r="G674" i="12" s="1"/>
  <c r="G688" i="12" s="1"/>
  <c r="G719" i="12" s="1"/>
  <c r="G733" i="12" s="1"/>
  <c r="G765" i="12" s="1"/>
  <c r="G779" i="12" s="1"/>
  <c r="N222" i="12"/>
  <c r="N236" i="12" s="1"/>
  <c r="N267" i="12"/>
  <c r="N281" i="12" s="1"/>
  <c r="N312" i="12" s="1"/>
  <c r="N326" i="12" s="1"/>
  <c r="N357" i="12" s="1"/>
  <c r="N371" i="12" s="1"/>
  <c r="N403" i="12" s="1"/>
  <c r="N417" i="12" s="1"/>
  <c r="N448" i="12" s="1"/>
  <c r="N462" i="12" s="1"/>
  <c r="N493" i="12" s="1"/>
  <c r="N507" i="12" s="1"/>
  <c r="N538" i="12" s="1"/>
  <c r="N552" i="12" s="1"/>
  <c r="N584" i="12" s="1"/>
  <c r="N598" i="12" s="1"/>
  <c r="N629" i="12" s="1"/>
  <c r="N643" i="12" s="1"/>
  <c r="N674" i="12" s="1"/>
  <c r="N688" i="12" s="1"/>
  <c r="N719" i="12" s="1"/>
  <c r="N733" i="12" s="1"/>
  <c r="N765" i="12" s="1"/>
  <c r="N779" i="12" s="1"/>
  <c r="D96" i="12"/>
  <c r="G96" i="12"/>
  <c r="G54" i="12"/>
  <c r="G59" i="12"/>
  <c r="G53" i="12"/>
  <c r="G76" i="12" s="1"/>
  <c r="G62" i="12"/>
  <c r="G56" i="12"/>
  <c r="G58" i="12"/>
  <c r="G57" i="12"/>
  <c r="G60" i="12"/>
  <c r="Q143" i="12"/>
  <c r="D144" i="12"/>
  <c r="L145" i="12"/>
  <c r="L176" i="12" s="1"/>
  <c r="L190" i="12" s="1"/>
  <c r="P222" i="12"/>
  <c r="P236" i="12" s="1"/>
  <c r="P267" i="12"/>
  <c r="P281" i="12" s="1"/>
  <c r="P312" i="12" s="1"/>
  <c r="P326" i="12" s="1"/>
  <c r="P357" i="12" s="1"/>
  <c r="P371" i="12" s="1"/>
  <c r="P403" i="12" s="1"/>
  <c r="P417" i="12" s="1"/>
  <c r="P448" i="12" s="1"/>
  <c r="P462" i="12" s="1"/>
  <c r="P493" i="12" s="1"/>
  <c r="P507" i="12" s="1"/>
  <c r="P538" i="12" s="1"/>
  <c r="P552" i="12" s="1"/>
  <c r="P584" i="12" s="1"/>
  <c r="P598" i="12" s="1"/>
  <c r="P629" i="12" s="1"/>
  <c r="P643" i="12" s="1"/>
  <c r="P674" i="12" s="1"/>
  <c r="P688" i="12" s="1"/>
  <c r="P719" i="12" s="1"/>
  <c r="P733" i="12" s="1"/>
  <c r="P765" i="12" s="1"/>
  <c r="P779" i="12" s="1"/>
  <c r="J72" i="12"/>
  <c r="J66" i="12"/>
  <c r="J73" i="12"/>
  <c r="J67" i="12"/>
  <c r="J65" i="12"/>
  <c r="J64" i="12"/>
  <c r="J76" i="12" s="1"/>
  <c r="J96" i="12"/>
  <c r="J71" i="12"/>
  <c r="J70" i="12"/>
  <c r="J68" i="12"/>
  <c r="J75" i="12"/>
  <c r="J74" i="12"/>
  <c r="H58" i="12"/>
  <c r="M215" i="12"/>
  <c r="M212" i="12"/>
  <c r="M209" i="12"/>
  <c r="M206" i="12"/>
  <c r="M208" i="12"/>
  <c r="M214" i="12"/>
  <c r="M207" i="12"/>
  <c r="M205" i="12"/>
  <c r="M213" i="12"/>
  <c r="M211" i="12"/>
  <c r="M204" i="12"/>
  <c r="M216" i="12" s="1"/>
  <c r="M210" i="12"/>
  <c r="O189" i="12"/>
  <c r="O235" i="12" s="1"/>
  <c r="O280" i="12" s="1"/>
  <c r="F96" i="12"/>
  <c r="F62" i="12"/>
  <c r="F60" i="12"/>
  <c r="F58" i="12"/>
  <c r="F56" i="12"/>
  <c r="F54" i="12"/>
  <c r="F57" i="12"/>
  <c r="F59" i="12"/>
  <c r="F53" i="12"/>
  <c r="F76" i="12" s="1"/>
  <c r="F61" i="12"/>
  <c r="F55" i="12"/>
  <c r="J69" i="12"/>
  <c r="O222" i="12"/>
  <c r="O236" i="12" s="1"/>
  <c r="O267" i="12"/>
  <c r="O281" i="12" s="1"/>
  <c r="O312" i="12" s="1"/>
  <c r="O326" i="12" s="1"/>
  <c r="O357" i="12" s="1"/>
  <c r="O371" i="12" s="1"/>
  <c r="O403" i="12" s="1"/>
  <c r="O417" i="12" s="1"/>
  <c r="O448" i="12" s="1"/>
  <c r="O462" i="12" s="1"/>
  <c r="O493" i="12" s="1"/>
  <c r="O507" i="12" s="1"/>
  <c r="O538" i="12" s="1"/>
  <c r="O552" i="12" s="1"/>
  <c r="O584" i="12" s="1"/>
  <c r="O598" i="12" s="1"/>
  <c r="O629" i="12" s="1"/>
  <c r="O643" i="12" s="1"/>
  <c r="O674" i="12" s="1"/>
  <c r="O688" i="12" s="1"/>
  <c r="O719" i="12" s="1"/>
  <c r="O733" i="12" s="1"/>
  <c r="O765" i="12" s="1"/>
  <c r="O779" i="12" s="1"/>
  <c r="Q188" i="12"/>
  <c r="G26" i="12"/>
  <c r="J144" i="12"/>
  <c r="J189" i="12" s="1"/>
  <c r="J235" i="12" s="1"/>
  <c r="P144" i="12"/>
  <c r="P189" i="12" s="1"/>
  <c r="P235" i="12" s="1"/>
  <c r="P280" i="12" s="1"/>
  <c r="G21" i="12"/>
  <c r="G27" i="12"/>
  <c r="K144" i="12"/>
  <c r="K189" i="12" s="1"/>
  <c r="Q234" i="12"/>
  <c r="L235" i="12"/>
  <c r="L280" i="12" s="1"/>
  <c r="M235" i="12"/>
  <c r="M280" i="12" s="1"/>
  <c r="Q641" i="12"/>
  <c r="P777" i="2"/>
  <c r="O777" i="2"/>
  <c r="N777" i="2"/>
  <c r="M777" i="2"/>
  <c r="J180" i="9" s="1"/>
  <c r="L777" i="2"/>
  <c r="I180" i="9" s="1"/>
  <c r="K777" i="2"/>
  <c r="H180" i="9" s="1"/>
  <c r="J777" i="2"/>
  <c r="G180" i="9" s="1"/>
  <c r="H777" i="2"/>
  <c r="F180" i="9" s="1"/>
  <c r="G777" i="2"/>
  <c r="E180" i="9" s="1"/>
  <c r="F777" i="2"/>
  <c r="D180" i="9" s="1"/>
  <c r="D777" i="2"/>
  <c r="Q776" i="2"/>
  <c r="Q775" i="2"/>
  <c r="Q774" i="2"/>
  <c r="Q773" i="2"/>
  <c r="Q772" i="2"/>
  <c r="Q771" i="2"/>
  <c r="Q770" i="2"/>
  <c r="Q769" i="2"/>
  <c r="Q768" i="2"/>
  <c r="L596" i="2"/>
  <c r="I148" i="9" s="1"/>
  <c r="F731" i="2"/>
  <c r="AB148" i="9" s="1"/>
  <c r="P731" i="2"/>
  <c r="O731" i="2"/>
  <c r="N731" i="2"/>
  <c r="M731" i="2"/>
  <c r="AH148" i="9" s="1"/>
  <c r="L731" i="2"/>
  <c r="AG148" i="9" s="1"/>
  <c r="K731" i="2"/>
  <c r="AF148" i="9" s="1"/>
  <c r="J731" i="2"/>
  <c r="AE148" i="9" s="1"/>
  <c r="H731" i="2"/>
  <c r="AD148" i="9" s="1"/>
  <c r="G731" i="2"/>
  <c r="AC148" i="9" s="1"/>
  <c r="D731" i="2"/>
  <c r="Q730" i="2"/>
  <c r="Q729" i="2"/>
  <c r="Q728" i="2"/>
  <c r="Q727" i="2"/>
  <c r="Q726" i="2"/>
  <c r="Q725" i="2"/>
  <c r="Q724" i="2"/>
  <c r="Q723" i="2"/>
  <c r="Q722" i="2"/>
  <c r="P686" i="2"/>
  <c r="O686" i="2"/>
  <c r="N686" i="2"/>
  <c r="M686" i="2"/>
  <c r="Z148" i="9" s="1"/>
  <c r="L686" i="2"/>
  <c r="Y148" i="9" s="1"/>
  <c r="K686" i="2"/>
  <c r="X148" i="9" s="1"/>
  <c r="J686" i="2"/>
  <c r="W148" i="9" s="1"/>
  <c r="H686" i="2"/>
  <c r="V148" i="9" s="1"/>
  <c r="G686" i="2"/>
  <c r="U148" i="9" s="1"/>
  <c r="F686" i="2"/>
  <c r="T148" i="9" s="1"/>
  <c r="D686" i="2"/>
  <c r="Q685" i="2"/>
  <c r="Q684" i="2"/>
  <c r="Q683" i="2"/>
  <c r="Q682" i="2"/>
  <c r="Q681" i="2"/>
  <c r="Q680" i="2"/>
  <c r="Q679" i="2"/>
  <c r="Q678" i="2"/>
  <c r="Q677" i="2"/>
  <c r="Q640" i="2"/>
  <c r="Q639" i="2"/>
  <c r="Q638" i="2"/>
  <c r="Q637" i="2"/>
  <c r="Q636" i="2"/>
  <c r="Q635" i="2"/>
  <c r="Q634" i="2"/>
  <c r="Q633" i="2"/>
  <c r="Q632" i="2"/>
  <c r="Q595" i="2"/>
  <c r="Q594" i="2"/>
  <c r="Q593" i="2"/>
  <c r="Q592" i="2"/>
  <c r="Q591" i="2"/>
  <c r="Q590" i="2"/>
  <c r="Q589" i="2"/>
  <c r="Q588" i="2"/>
  <c r="Q587" i="2"/>
  <c r="Q549" i="2"/>
  <c r="Q548" i="2"/>
  <c r="Q547" i="2"/>
  <c r="Q546" i="2"/>
  <c r="Q545" i="2"/>
  <c r="Q544" i="2"/>
  <c r="Q543" i="2"/>
  <c r="Q542" i="2"/>
  <c r="Q541" i="2"/>
  <c r="Q504" i="2"/>
  <c r="Q503" i="2"/>
  <c r="Q502" i="2"/>
  <c r="Q501" i="2"/>
  <c r="Q500" i="2"/>
  <c r="Q499" i="2"/>
  <c r="Q498" i="2"/>
  <c r="Q497" i="2"/>
  <c r="Q496" i="2"/>
  <c r="Q459" i="2"/>
  <c r="Q458" i="2"/>
  <c r="Q457" i="2"/>
  <c r="Q456" i="2"/>
  <c r="Q455" i="2"/>
  <c r="Q454" i="2"/>
  <c r="Q453" i="2"/>
  <c r="Q452" i="2"/>
  <c r="Q451" i="2"/>
  <c r="Q414" i="2"/>
  <c r="Q413" i="2"/>
  <c r="Q412" i="2"/>
  <c r="Q411" i="2"/>
  <c r="Q410" i="2"/>
  <c r="Q409" i="2"/>
  <c r="Q408" i="2"/>
  <c r="Q407" i="2"/>
  <c r="Q406" i="2"/>
  <c r="Q368" i="2"/>
  <c r="Q367" i="2"/>
  <c r="Q366" i="2"/>
  <c r="Q365" i="2"/>
  <c r="Q364" i="2"/>
  <c r="Q363" i="2"/>
  <c r="Q362" i="2"/>
  <c r="Q361" i="2"/>
  <c r="Q360" i="2"/>
  <c r="P550" i="2"/>
  <c r="Q323" i="2"/>
  <c r="Q322" i="2"/>
  <c r="Q321" i="2"/>
  <c r="Q320" i="2"/>
  <c r="Q319" i="2"/>
  <c r="Q318" i="2"/>
  <c r="Q317" i="2"/>
  <c r="Q316" i="2"/>
  <c r="Q315" i="2"/>
  <c r="Q278" i="2"/>
  <c r="Q277" i="2"/>
  <c r="Q276" i="2"/>
  <c r="Q275" i="2"/>
  <c r="Q274" i="2"/>
  <c r="Q273" i="2"/>
  <c r="Q272" i="2"/>
  <c r="Q271" i="2"/>
  <c r="Q270" i="2"/>
  <c r="Q233" i="2"/>
  <c r="Q232" i="2"/>
  <c r="Q231" i="2"/>
  <c r="Q230" i="2"/>
  <c r="Q229" i="2"/>
  <c r="Q228" i="2"/>
  <c r="Q227" i="2"/>
  <c r="Q226" i="2"/>
  <c r="Q225" i="2"/>
  <c r="Q187" i="2"/>
  <c r="Q179" i="2"/>
  <c r="Q186" i="2"/>
  <c r="Q185" i="2"/>
  <c r="Q184" i="2"/>
  <c r="Q183" i="2"/>
  <c r="Q182" i="2"/>
  <c r="Q181" i="2"/>
  <c r="Q180" i="2"/>
  <c r="Q133" i="2"/>
  <c r="Q134" i="2"/>
  <c r="Q135" i="2"/>
  <c r="Q136" i="2"/>
  <c r="Q137" i="2"/>
  <c r="Q138" i="2"/>
  <c r="Q139" i="2"/>
  <c r="Q140" i="2"/>
  <c r="Q141" i="2"/>
  <c r="Q142" i="2"/>
  <c r="Q132" i="2"/>
  <c r="Q131" i="2"/>
  <c r="Q7" i="2"/>
  <c r="P641" i="2"/>
  <c r="O641" i="2"/>
  <c r="N641" i="2"/>
  <c r="M641" i="2"/>
  <c r="R148" i="9" s="1"/>
  <c r="L641" i="2"/>
  <c r="Q148" i="9" s="1"/>
  <c r="K641" i="2"/>
  <c r="P148" i="9" s="1"/>
  <c r="J641" i="2"/>
  <c r="O148" i="9" s="1"/>
  <c r="H641" i="2"/>
  <c r="N148" i="9" s="1"/>
  <c r="G641" i="2"/>
  <c r="M148" i="9" s="1"/>
  <c r="F641" i="2"/>
  <c r="L148" i="9" s="1"/>
  <c r="D641" i="2"/>
  <c r="P596" i="2"/>
  <c r="O596" i="2"/>
  <c r="N596" i="2"/>
  <c r="M596" i="2"/>
  <c r="J148" i="9" s="1"/>
  <c r="K596" i="2"/>
  <c r="H148" i="9" s="1"/>
  <c r="J596" i="2"/>
  <c r="G148" i="9" s="1"/>
  <c r="H596" i="2"/>
  <c r="F148" i="9" s="1"/>
  <c r="G596" i="2"/>
  <c r="E148" i="9" s="1"/>
  <c r="F596" i="2"/>
  <c r="D148" i="9" s="1"/>
  <c r="D596" i="2"/>
  <c r="O550" i="2"/>
  <c r="N550" i="2"/>
  <c r="M550" i="2"/>
  <c r="AH116" i="9" s="1"/>
  <c r="L550" i="2"/>
  <c r="AG116" i="9" s="1"/>
  <c r="K550" i="2"/>
  <c r="AF116" i="9" s="1"/>
  <c r="J550" i="2"/>
  <c r="AE116" i="9" s="1"/>
  <c r="H550" i="2"/>
  <c r="AD116" i="9" s="1"/>
  <c r="G550" i="2"/>
  <c r="AC116" i="9" s="1"/>
  <c r="F550" i="2"/>
  <c r="AB116" i="9" s="1"/>
  <c r="D550" i="2"/>
  <c r="P505" i="2"/>
  <c r="O505" i="2"/>
  <c r="N505" i="2"/>
  <c r="M505" i="2"/>
  <c r="Z116" i="9" s="1"/>
  <c r="L505" i="2"/>
  <c r="Y116" i="9" s="1"/>
  <c r="K505" i="2"/>
  <c r="X116" i="9" s="1"/>
  <c r="J505" i="2"/>
  <c r="W116" i="9" s="1"/>
  <c r="H505" i="2"/>
  <c r="V116" i="9" s="1"/>
  <c r="G505" i="2"/>
  <c r="U116" i="9" s="1"/>
  <c r="F505" i="2"/>
  <c r="T116" i="9" s="1"/>
  <c r="D505" i="2"/>
  <c r="P460" i="2"/>
  <c r="O460" i="2"/>
  <c r="N460" i="2"/>
  <c r="M460" i="2"/>
  <c r="R116" i="9" s="1"/>
  <c r="L460" i="2"/>
  <c r="Q116" i="9" s="1"/>
  <c r="K460" i="2"/>
  <c r="P116" i="9" s="1"/>
  <c r="J460" i="2"/>
  <c r="O116" i="9" s="1"/>
  <c r="H460" i="2"/>
  <c r="N116" i="9" s="1"/>
  <c r="G460" i="2"/>
  <c r="M116" i="9" s="1"/>
  <c r="F460" i="2"/>
  <c r="L116" i="9" s="1"/>
  <c r="D460" i="2"/>
  <c r="P415" i="2"/>
  <c r="O415" i="2"/>
  <c r="N415" i="2"/>
  <c r="M415" i="2"/>
  <c r="J116" i="9" s="1"/>
  <c r="L415" i="2"/>
  <c r="I116" i="9" s="1"/>
  <c r="K415" i="2"/>
  <c r="H116" i="9" s="1"/>
  <c r="J415" i="2"/>
  <c r="G116" i="9" s="1"/>
  <c r="H415" i="2"/>
  <c r="F116" i="9" s="1"/>
  <c r="G415" i="2"/>
  <c r="E116" i="9" s="1"/>
  <c r="F415" i="2"/>
  <c r="D116" i="9" s="1"/>
  <c r="D415" i="2"/>
  <c r="P369" i="2"/>
  <c r="O369" i="2"/>
  <c r="N369" i="2"/>
  <c r="M369" i="2"/>
  <c r="AH84" i="9" s="1"/>
  <c r="L369" i="2"/>
  <c r="AG84" i="9" s="1"/>
  <c r="K369" i="2"/>
  <c r="AF84" i="9" s="1"/>
  <c r="J369" i="2"/>
  <c r="AE84" i="9" s="1"/>
  <c r="H369" i="2"/>
  <c r="AD84" i="9" s="1"/>
  <c r="G369" i="2"/>
  <c r="AC84" i="9" s="1"/>
  <c r="F369" i="2"/>
  <c r="AB84" i="9" s="1"/>
  <c r="D369" i="2"/>
  <c r="P324" i="2"/>
  <c r="O324" i="2"/>
  <c r="N324" i="2"/>
  <c r="M324" i="2"/>
  <c r="Z84" i="9" s="1"/>
  <c r="L324" i="2"/>
  <c r="Y84" i="9" s="1"/>
  <c r="K324" i="2"/>
  <c r="X84" i="9" s="1"/>
  <c r="J324" i="2"/>
  <c r="W84" i="9" s="1"/>
  <c r="H324" i="2"/>
  <c r="V84" i="9" s="1"/>
  <c r="G324" i="2"/>
  <c r="U84" i="9" s="1"/>
  <c r="F324" i="2"/>
  <c r="T84" i="9" s="1"/>
  <c r="D324" i="2"/>
  <c r="J188" i="2"/>
  <c r="AE51" i="9" s="1"/>
  <c r="P279" i="2"/>
  <c r="O279" i="2"/>
  <c r="N279" i="2"/>
  <c r="M279" i="2"/>
  <c r="R84" i="9" s="1"/>
  <c r="L279" i="2"/>
  <c r="Q84" i="9" s="1"/>
  <c r="K279" i="2"/>
  <c r="P84" i="9" s="1"/>
  <c r="J279" i="2"/>
  <c r="O84" i="9" s="1"/>
  <c r="H279" i="2"/>
  <c r="N84" i="9" s="1"/>
  <c r="G279" i="2"/>
  <c r="M84" i="9" s="1"/>
  <c r="F279" i="2"/>
  <c r="L84" i="9" s="1"/>
  <c r="D279" i="2"/>
  <c r="M14" i="2"/>
  <c r="M95" i="2"/>
  <c r="N95" i="2"/>
  <c r="O95" i="2"/>
  <c r="P95" i="2"/>
  <c r="M267" i="12" l="1"/>
  <c r="M281" i="12" s="1"/>
  <c r="M312" i="12" s="1"/>
  <c r="M326" i="12" s="1"/>
  <c r="M357" i="12" s="1"/>
  <c r="M371" i="12" s="1"/>
  <c r="M403" i="12" s="1"/>
  <c r="M417" i="12" s="1"/>
  <c r="M448" i="12" s="1"/>
  <c r="M462" i="12" s="1"/>
  <c r="M493" i="12" s="1"/>
  <c r="M507" i="12" s="1"/>
  <c r="M538" i="12" s="1"/>
  <c r="M552" i="12" s="1"/>
  <c r="M584" i="12" s="1"/>
  <c r="M598" i="12" s="1"/>
  <c r="M629" i="12" s="1"/>
  <c r="M643" i="12" s="1"/>
  <c r="M674" i="12" s="1"/>
  <c r="M688" i="12" s="1"/>
  <c r="M719" i="12" s="1"/>
  <c r="M733" i="12" s="1"/>
  <c r="M765" i="12" s="1"/>
  <c r="M779" i="12" s="1"/>
  <c r="H222" i="12"/>
  <c r="H236" i="12" s="1"/>
  <c r="G61" i="12"/>
  <c r="G55" i="12"/>
  <c r="Q49" i="12"/>
  <c r="F307" i="6"/>
  <c r="D267" i="6"/>
  <c r="D281" i="6" s="1"/>
  <c r="Q190" i="6"/>
  <c r="D222" i="6"/>
  <c r="D236" i="6" s="1"/>
  <c r="Q236" i="6" s="1"/>
  <c r="F336" i="6"/>
  <c r="F331" i="6"/>
  <c r="F338" i="6"/>
  <c r="F333" i="6"/>
  <c r="F370" i="6"/>
  <c r="F335" i="6"/>
  <c r="F337" i="6"/>
  <c r="F330" i="6"/>
  <c r="F334" i="6"/>
  <c r="F329" i="6"/>
  <c r="F332" i="6"/>
  <c r="M306" i="6"/>
  <c r="M303" i="6"/>
  <c r="M300" i="6"/>
  <c r="M297" i="6"/>
  <c r="M301" i="6"/>
  <c r="M325" i="6"/>
  <c r="M304" i="6"/>
  <c r="M295" i="6"/>
  <c r="M307" i="6" s="1"/>
  <c r="M302" i="6"/>
  <c r="M305" i="6"/>
  <c r="M296" i="6"/>
  <c r="M298" i="6"/>
  <c r="M299" i="6"/>
  <c r="D370" i="6"/>
  <c r="H247" i="6"/>
  <c r="H245" i="6"/>
  <c r="H243" i="6"/>
  <c r="H241" i="6"/>
  <c r="H239" i="6"/>
  <c r="H262" i="6" s="1"/>
  <c r="H246" i="6"/>
  <c r="H242" i="6"/>
  <c r="H240" i="6"/>
  <c r="H244" i="6"/>
  <c r="H248" i="6"/>
  <c r="H280" i="6"/>
  <c r="L305" i="6"/>
  <c r="L303" i="6"/>
  <c r="L296" i="6"/>
  <c r="L301" i="6"/>
  <c r="L325" i="6"/>
  <c r="L306" i="6"/>
  <c r="L299" i="6"/>
  <c r="L297" i="6"/>
  <c r="L304" i="6"/>
  <c r="L298" i="6"/>
  <c r="L302" i="6"/>
  <c r="L300" i="6"/>
  <c r="L295" i="6"/>
  <c r="L307" i="6" s="1"/>
  <c r="G201" i="6"/>
  <c r="G199" i="6"/>
  <c r="G197" i="6"/>
  <c r="G195" i="6"/>
  <c r="G193" i="6"/>
  <c r="G216" i="6" s="1"/>
  <c r="G198" i="6"/>
  <c r="G194" i="6"/>
  <c r="G200" i="6"/>
  <c r="G202" i="6"/>
  <c r="G196" i="6"/>
  <c r="G235" i="6"/>
  <c r="Q189" i="6"/>
  <c r="J215" i="6"/>
  <c r="J213" i="6"/>
  <c r="J206" i="6"/>
  <c r="J204" i="6"/>
  <c r="J216" i="6" s="1"/>
  <c r="J212" i="6"/>
  <c r="J211" i="6"/>
  <c r="J210" i="6"/>
  <c r="J209" i="6"/>
  <c r="J207" i="6"/>
  <c r="J208" i="6"/>
  <c r="J214" i="6"/>
  <c r="J205" i="6"/>
  <c r="J235" i="6"/>
  <c r="K305" i="6"/>
  <c r="K302" i="6"/>
  <c r="K299" i="6"/>
  <c r="K296" i="6"/>
  <c r="K298" i="6"/>
  <c r="K303" i="6"/>
  <c r="K301" i="6"/>
  <c r="K325" i="6"/>
  <c r="K306" i="6"/>
  <c r="K297" i="6"/>
  <c r="K300" i="6"/>
  <c r="K295" i="6"/>
  <c r="K307" i="6" s="1"/>
  <c r="K304" i="6"/>
  <c r="H56" i="12"/>
  <c r="H59" i="12"/>
  <c r="H53" i="12"/>
  <c r="H76" i="12" s="1"/>
  <c r="H60" i="12"/>
  <c r="P370" i="12"/>
  <c r="P416" i="12" s="1"/>
  <c r="P461" i="12" s="1"/>
  <c r="P506" i="12" s="1"/>
  <c r="P551" i="12" s="1"/>
  <c r="P597" i="12" s="1"/>
  <c r="P642" i="12" s="1"/>
  <c r="P687" i="12" s="1"/>
  <c r="P732" i="12" s="1"/>
  <c r="P778" i="12" s="1"/>
  <c r="P325" i="12"/>
  <c r="J259" i="12"/>
  <c r="J256" i="12"/>
  <c r="J253" i="12"/>
  <c r="J250" i="12"/>
  <c r="J262" i="12" s="1"/>
  <c r="J261" i="12"/>
  <c r="J258" i="12"/>
  <c r="J255" i="12"/>
  <c r="J252" i="12"/>
  <c r="J260" i="12"/>
  <c r="J257" i="12"/>
  <c r="J254" i="12"/>
  <c r="J251" i="12"/>
  <c r="J280" i="12"/>
  <c r="O370" i="12"/>
  <c r="O416" i="12" s="1"/>
  <c r="O461" i="12" s="1"/>
  <c r="O506" i="12" s="1"/>
  <c r="O551" i="12" s="1"/>
  <c r="O597" i="12" s="1"/>
  <c r="O642" i="12" s="1"/>
  <c r="O687" i="12" s="1"/>
  <c r="O732" i="12" s="1"/>
  <c r="O778" i="12" s="1"/>
  <c r="O325" i="12"/>
  <c r="M325" i="12"/>
  <c r="M304" i="12"/>
  <c r="M301" i="12"/>
  <c r="M298" i="12"/>
  <c r="M295" i="12"/>
  <c r="M307" i="12" s="1"/>
  <c r="M306" i="12"/>
  <c r="M303" i="12"/>
  <c r="M300" i="12"/>
  <c r="M297" i="12"/>
  <c r="M305" i="12"/>
  <c r="M296" i="12"/>
  <c r="M302" i="12"/>
  <c r="M299" i="12"/>
  <c r="K215" i="12"/>
  <c r="K214" i="12"/>
  <c r="K211" i="12"/>
  <c r="K208" i="12"/>
  <c r="K205" i="12"/>
  <c r="K213" i="12"/>
  <c r="K212" i="12"/>
  <c r="K210" i="12"/>
  <c r="K209" i="12"/>
  <c r="K207" i="12"/>
  <c r="K206" i="12"/>
  <c r="K204" i="12"/>
  <c r="K216" i="12" s="1"/>
  <c r="K235" i="12"/>
  <c r="J118" i="12"/>
  <c r="J112" i="12"/>
  <c r="J119" i="12"/>
  <c r="J113" i="12"/>
  <c r="J122" i="12"/>
  <c r="J114" i="12"/>
  <c r="J121" i="12"/>
  <c r="J111" i="12"/>
  <c r="J123" i="12" s="1"/>
  <c r="J117" i="12"/>
  <c r="J116" i="12"/>
  <c r="J115" i="12"/>
  <c r="J120" i="12"/>
  <c r="L306" i="12"/>
  <c r="L303" i="12"/>
  <c r="L300" i="12"/>
  <c r="L297" i="12"/>
  <c r="L325" i="12"/>
  <c r="L304" i="12"/>
  <c r="L301" i="12"/>
  <c r="L298" i="12"/>
  <c r="L295" i="12"/>
  <c r="L307" i="12" s="1"/>
  <c r="L305" i="12"/>
  <c r="L302" i="12"/>
  <c r="L299" i="12"/>
  <c r="L296" i="12"/>
  <c r="L260" i="12"/>
  <c r="L257" i="12"/>
  <c r="L254" i="12"/>
  <c r="L251" i="12"/>
  <c r="L259" i="12"/>
  <c r="L256" i="12"/>
  <c r="L253" i="12"/>
  <c r="L250" i="12"/>
  <c r="L262" i="12" s="1"/>
  <c r="L261" i="12"/>
  <c r="L258" i="12"/>
  <c r="L255" i="12"/>
  <c r="L252" i="12"/>
  <c r="N370" i="12"/>
  <c r="N416" i="12" s="1"/>
  <c r="N461" i="12" s="1"/>
  <c r="N506" i="12" s="1"/>
  <c r="N551" i="12" s="1"/>
  <c r="N597" i="12" s="1"/>
  <c r="N642" i="12" s="1"/>
  <c r="N687" i="12" s="1"/>
  <c r="N732" i="12" s="1"/>
  <c r="N778" i="12" s="1"/>
  <c r="N325" i="12"/>
  <c r="F109" i="12"/>
  <c r="F108" i="12"/>
  <c r="F105" i="12"/>
  <c r="F104" i="12"/>
  <c r="F106" i="12"/>
  <c r="F100" i="12"/>
  <c r="F123" i="12" s="1"/>
  <c r="F103" i="12"/>
  <c r="F102" i="12"/>
  <c r="F144" i="12"/>
  <c r="F107" i="12"/>
  <c r="F101" i="12"/>
  <c r="L267" i="12"/>
  <c r="L281" i="12" s="1"/>
  <c r="L312" i="12" s="1"/>
  <c r="L326" i="12" s="1"/>
  <c r="L357" i="12" s="1"/>
  <c r="L371" i="12" s="1"/>
  <c r="L403" i="12" s="1"/>
  <c r="L417" i="12" s="1"/>
  <c r="L448" i="12" s="1"/>
  <c r="L462" i="12" s="1"/>
  <c r="L493" i="12" s="1"/>
  <c r="L507" i="12" s="1"/>
  <c r="L538" i="12" s="1"/>
  <c r="L552" i="12" s="1"/>
  <c r="L584" i="12" s="1"/>
  <c r="L598" i="12" s="1"/>
  <c r="L629" i="12" s="1"/>
  <c r="L643" i="12" s="1"/>
  <c r="L674" i="12" s="1"/>
  <c r="L688" i="12" s="1"/>
  <c r="L719" i="12" s="1"/>
  <c r="L733" i="12" s="1"/>
  <c r="L765" i="12" s="1"/>
  <c r="L779" i="12" s="1"/>
  <c r="L222" i="12"/>
  <c r="L236" i="12" s="1"/>
  <c r="G108" i="12"/>
  <c r="G106" i="12"/>
  <c r="G104" i="12"/>
  <c r="G102" i="12"/>
  <c r="G100" i="12"/>
  <c r="G123" i="12" s="1"/>
  <c r="G105" i="12"/>
  <c r="G107" i="12"/>
  <c r="G101" i="12"/>
  <c r="G109" i="12"/>
  <c r="G103" i="12"/>
  <c r="Q96" i="12"/>
  <c r="G144" i="12"/>
  <c r="D189" i="12"/>
  <c r="H108" i="12"/>
  <c r="H106" i="12"/>
  <c r="H104" i="12"/>
  <c r="H102" i="12"/>
  <c r="H100" i="12"/>
  <c r="H123" i="12" s="1"/>
  <c r="H144" i="12"/>
  <c r="H107" i="12"/>
  <c r="H101" i="12"/>
  <c r="H105" i="12"/>
  <c r="H109" i="12"/>
  <c r="H103" i="12"/>
  <c r="M260" i="12"/>
  <c r="M257" i="12"/>
  <c r="M254" i="12"/>
  <c r="M251" i="12"/>
  <c r="M253" i="12"/>
  <c r="M256" i="12"/>
  <c r="M259" i="12"/>
  <c r="M261" i="12"/>
  <c r="M258" i="12"/>
  <c r="M255" i="12"/>
  <c r="M252" i="12"/>
  <c r="M250" i="12"/>
  <c r="M262" i="12" s="1"/>
  <c r="J214" i="12"/>
  <c r="J211" i="12"/>
  <c r="J208" i="12"/>
  <c r="J205" i="12"/>
  <c r="J212" i="12"/>
  <c r="J215" i="12"/>
  <c r="J213" i="12"/>
  <c r="J206" i="12"/>
  <c r="J204" i="12"/>
  <c r="J216" i="12" s="1"/>
  <c r="J210" i="12"/>
  <c r="J209" i="12"/>
  <c r="J207" i="12"/>
  <c r="J169" i="12"/>
  <c r="J163" i="12"/>
  <c r="J170" i="12"/>
  <c r="J164" i="12"/>
  <c r="J162" i="12"/>
  <c r="J161" i="12"/>
  <c r="J160" i="12"/>
  <c r="J167" i="12"/>
  <c r="J159" i="12"/>
  <c r="J171" i="12" s="1"/>
  <c r="J166" i="12"/>
  <c r="J165" i="12"/>
  <c r="J168" i="12"/>
  <c r="D82" i="12"/>
  <c r="D97" i="12" s="1"/>
  <c r="Q50" i="12"/>
  <c r="Q279" i="2"/>
  <c r="Q777" i="2"/>
  <c r="Q731" i="2"/>
  <c r="Q686" i="2"/>
  <c r="Q641" i="2"/>
  <c r="Q596" i="2"/>
  <c r="Q550" i="2"/>
  <c r="Q505" i="2"/>
  <c r="Q460" i="2"/>
  <c r="Q415" i="2"/>
  <c r="Q369" i="2"/>
  <c r="Q324" i="2"/>
  <c r="Q144" i="12" l="1"/>
  <c r="F352" i="6"/>
  <c r="G244" i="6"/>
  <c r="G239" i="6"/>
  <c r="G262" i="6" s="1"/>
  <c r="G248" i="6"/>
  <c r="G245" i="6"/>
  <c r="G243" i="6"/>
  <c r="G242" i="6"/>
  <c r="G280" i="6"/>
  <c r="G246" i="6"/>
  <c r="G247" i="6"/>
  <c r="G241" i="6"/>
  <c r="G240" i="6"/>
  <c r="Q235" i="6"/>
  <c r="K370" i="6"/>
  <c r="K350" i="6"/>
  <c r="K341" i="6"/>
  <c r="K348" i="6"/>
  <c r="K346" i="6"/>
  <c r="K344" i="6"/>
  <c r="K351" i="6"/>
  <c r="K349" i="6"/>
  <c r="K342" i="6"/>
  <c r="K340" i="6"/>
  <c r="K352" i="6" s="1"/>
  <c r="K345" i="6"/>
  <c r="K343" i="6"/>
  <c r="K347" i="6"/>
  <c r="H293" i="6"/>
  <c r="H291" i="6"/>
  <c r="H289" i="6"/>
  <c r="H287" i="6"/>
  <c r="H285" i="6"/>
  <c r="H288" i="6"/>
  <c r="H292" i="6"/>
  <c r="H325" i="6"/>
  <c r="H286" i="6"/>
  <c r="H290" i="6"/>
  <c r="H284" i="6"/>
  <c r="H307" i="6" s="1"/>
  <c r="L349" i="6"/>
  <c r="L346" i="6"/>
  <c r="L343" i="6"/>
  <c r="L340" i="6"/>
  <c r="L352" i="6" s="1"/>
  <c r="L348" i="6"/>
  <c r="L344" i="6"/>
  <c r="L351" i="6"/>
  <c r="L342" i="6"/>
  <c r="L347" i="6"/>
  <c r="L370" i="6"/>
  <c r="L350" i="6"/>
  <c r="L341" i="6"/>
  <c r="L345" i="6"/>
  <c r="D416" i="6"/>
  <c r="J261" i="6"/>
  <c r="J258" i="6"/>
  <c r="J255" i="6"/>
  <c r="J252" i="6"/>
  <c r="J259" i="6"/>
  <c r="J250" i="6"/>
  <c r="J262" i="6" s="1"/>
  <c r="J256" i="6"/>
  <c r="J254" i="6"/>
  <c r="J260" i="6"/>
  <c r="J253" i="6"/>
  <c r="J251" i="6"/>
  <c r="J257" i="6"/>
  <c r="J280" i="6"/>
  <c r="M346" i="6"/>
  <c r="M344" i="6"/>
  <c r="M351" i="6"/>
  <c r="M342" i="6"/>
  <c r="M349" i="6"/>
  <c r="M347" i="6"/>
  <c r="M340" i="6"/>
  <c r="M352" i="6" s="1"/>
  <c r="M345" i="6"/>
  <c r="M348" i="6"/>
  <c r="M350" i="6"/>
  <c r="M343" i="6"/>
  <c r="M341" i="6"/>
  <c r="M370" i="6"/>
  <c r="F382" i="6"/>
  <c r="F377" i="6"/>
  <c r="F380" i="6"/>
  <c r="F375" i="6"/>
  <c r="F416" i="6"/>
  <c r="F383" i="6"/>
  <c r="F379" i="6"/>
  <c r="F376" i="6"/>
  <c r="F381" i="6"/>
  <c r="F378" i="6"/>
  <c r="F374" i="6"/>
  <c r="Q281" i="6"/>
  <c r="D312" i="6"/>
  <c r="D326" i="6" s="1"/>
  <c r="L351" i="12"/>
  <c r="L348" i="12"/>
  <c r="L345" i="12"/>
  <c r="L342" i="12"/>
  <c r="L350" i="12"/>
  <c r="L347" i="12"/>
  <c r="L344" i="12"/>
  <c r="L341" i="12"/>
  <c r="L346" i="12"/>
  <c r="L370" i="12"/>
  <c r="L343" i="12"/>
  <c r="L349" i="12"/>
  <c r="L340" i="12"/>
  <c r="L352" i="12" s="1"/>
  <c r="M370" i="12"/>
  <c r="M346" i="12"/>
  <c r="M344" i="12"/>
  <c r="M348" i="12"/>
  <c r="M350" i="12"/>
  <c r="M343" i="12"/>
  <c r="M341" i="12"/>
  <c r="M345" i="12"/>
  <c r="M351" i="12"/>
  <c r="M342" i="12"/>
  <c r="M347" i="12"/>
  <c r="M340" i="12"/>
  <c r="M352" i="12" s="1"/>
  <c r="M349" i="12"/>
  <c r="G157" i="12"/>
  <c r="G155" i="12"/>
  <c r="G153" i="12"/>
  <c r="G151" i="12"/>
  <c r="G149" i="12"/>
  <c r="G189" i="12"/>
  <c r="G152" i="12"/>
  <c r="G156" i="12"/>
  <c r="G150" i="12"/>
  <c r="G154" i="12"/>
  <c r="G148" i="12"/>
  <c r="G171" i="12" s="1"/>
  <c r="J305" i="12"/>
  <c r="J302" i="12"/>
  <c r="J299" i="12"/>
  <c r="J296" i="12"/>
  <c r="J325" i="12"/>
  <c r="J304" i="12"/>
  <c r="J301" i="12"/>
  <c r="J298" i="12"/>
  <c r="J295" i="12"/>
  <c r="J307" i="12" s="1"/>
  <c r="J306" i="12"/>
  <c r="J303" i="12"/>
  <c r="J300" i="12"/>
  <c r="J297" i="12"/>
  <c r="Q97" i="12"/>
  <c r="D128" i="12"/>
  <c r="D145" i="12" s="1"/>
  <c r="H157" i="12"/>
  <c r="H155" i="12"/>
  <c r="H153" i="12"/>
  <c r="H151" i="12"/>
  <c r="H149" i="12"/>
  <c r="H150" i="12"/>
  <c r="H156" i="12"/>
  <c r="H152" i="12"/>
  <c r="H154" i="12"/>
  <c r="H148" i="12"/>
  <c r="H171" i="12" s="1"/>
  <c r="H189" i="12"/>
  <c r="D235" i="12"/>
  <c r="F149" i="12"/>
  <c r="F153" i="12"/>
  <c r="F155" i="12"/>
  <c r="F156" i="12"/>
  <c r="F150" i="12"/>
  <c r="F152" i="12"/>
  <c r="F157" i="12"/>
  <c r="F151" i="12"/>
  <c r="F189" i="12"/>
  <c r="Q189" i="12" s="1"/>
  <c r="F154" i="12"/>
  <c r="F148" i="12"/>
  <c r="F171" i="12" s="1"/>
  <c r="K259" i="12"/>
  <c r="K256" i="12"/>
  <c r="K253" i="12"/>
  <c r="K250" i="12"/>
  <c r="K262" i="12" s="1"/>
  <c r="K261" i="12"/>
  <c r="K258" i="12"/>
  <c r="K255" i="12"/>
  <c r="K252" i="12"/>
  <c r="K260" i="12"/>
  <c r="K257" i="12"/>
  <c r="K254" i="12"/>
  <c r="K251" i="12"/>
  <c r="K280" i="12"/>
  <c r="F397" i="6" l="1"/>
  <c r="D461" i="6"/>
  <c r="L392" i="6"/>
  <c r="L390" i="6"/>
  <c r="L394" i="6"/>
  <c r="L385" i="6"/>
  <c r="L397" i="6" s="1"/>
  <c r="L395" i="6"/>
  <c r="L387" i="6"/>
  <c r="L389" i="6"/>
  <c r="L386" i="6"/>
  <c r="L416" i="6"/>
  <c r="L396" i="6"/>
  <c r="L393" i="6"/>
  <c r="L391" i="6"/>
  <c r="L388" i="6"/>
  <c r="J300" i="6"/>
  <c r="J305" i="6"/>
  <c r="J303" i="6"/>
  <c r="J301" i="6"/>
  <c r="J299" i="6"/>
  <c r="J304" i="6"/>
  <c r="J302" i="6"/>
  <c r="J295" i="6"/>
  <c r="J307" i="6" s="1"/>
  <c r="J296" i="6"/>
  <c r="J306" i="6"/>
  <c r="J298" i="6"/>
  <c r="J325" i="6"/>
  <c r="J297" i="6"/>
  <c r="Q326" i="6"/>
  <c r="D357" i="6"/>
  <c r="D371" i="6" s="1"/>
  <c r="H337" i="6"/>
  <c r="H335" i="6"/>
  <c r="H333" i="6"/>
  <c r="H331" i="6"/>
  <c r="H329" i="6"/>
  <c r="H352" i="6" s="1"/>
  <c r="H370" i="6"/>
  <c r="H330" i="6"/>
  <c r="H332" i="6"/>
  <c r="H334" i="6"/>
  <c r="H338" i="6"/>
  <c r="H336" i="6"/>
  <c r="F424" i="6"/>
  <c r="F427" i="6"/>
  <c r="F421" i="6"/>
  <c r="F422" i="6"/>
  <c r="F429" i="6"/>
  <c r="F425" i="6"/>
  <c r="F420" i="6"/>
  <c r="F428" i="6"/>
  <c r="F423" i="6"/>
  <c r="F426" i="6"/>
  <c r="F461" i="6"/>
  <c r="M396" i="6"/>
  <c r="M393" i="6"/>
  <c r="M390" i="6"/>
  <c r="M387" i="6"/>
  <c r="M388" i="6"/>
  <c r="M392" i="6"/>
  <c r="M395" i="6"/>
  <c r="M389" i="6"/>
  <c r="M386" i="6"/>
  <c r="M394" i="6"/>
  <c r="M391" i="6"/>
  <c r="M385" i="6"/>
  <c r="M397" i="6" s="1"/>
  <c r="M416" i="6"/>
  <c r="K395" i="6"/>
  <c r="K392" i="6"/>
  <c r="K389" i="6"/>
  <c r="K386" i="6"/>
  <c r="K394" i="6"/>
  <c r="K385" i="6"/>
  <c r="K397" i="6" s="1"/>
  <c r="K416" i="6"/>
  <c r="K396" i="6"/>
  <c r="K387" i="6"/>
  <c r="K393" i="6"/>
  <c r="K390" i="6"/>
  <c r="K391" i="6"/>
  <c r="K388" i="6"/>
  <c r="G325" i="6"/>
  <c r="G293" i="6"/>
  <c r="G290" i="6"/>
  <c r="G291" i="6"/>
  <c r="G284" i="6"/>
  <c r="G307" i="6" s="1"/>
  <c r="G285" i="6"/>
  <c r="G292" i="6"/>
  <c r="G286" i="6"/>
  <c r="G288" i="6"/>
  <c r="G289" i="6"/>
  <c r="G287" i="6"/>
  <c r="Q280" i="6"/>
  <c r="J350" i="12"/>
  <c r="J347" i="12"/>
  <c r="J344" i="12"/>
  <c r="J341" i="12"/>
  <c r="J349" i="12"/>
  <c r="J346" i="12"/>
  <c r="J343" i="12"/>
  <c r="J340" i="12"/>
  <c r="J352" i="12" s="1"/>
  <c r="J351" i="12"/>
  <c r="J342" i="12"/>
  <c r="J348" i="12"/>
  <c r="J370" i="12"/>
  <c r="J345" i="12"/>
  <c r="D176" i="12"/>
  <c r="D190" i="12" s="1"/>
  <c r="Q145" i="12"/>
  <c r="L416" i="12"/>
  <c r="L394" i="12"/>
  <c r="L385" i="12"/>
  <c r="L397" i="12" s="1"/>
  <c r="L396" i="12"/>
  <c r="L389" i="12"/>
  <c r="L387" i="12"/>
  <c r="L391" i="12"/>
  <c r="L395" i="12"/>
  <c r="L393" i="12"/>
  <c r="L386" i="12"/>
  <c r="L392" i="12"/>
  <c r="L390" i="12"/>
  <c r="L388" i="12"/>
  <c r="K306" i="12"/>
  <c r="K303" i="12"/>
  <c r="K300" i="12"/>
  <c r="K297" i="12"/>
  <c r="K305" i="12"/>
  <c r="K302" i="12"/>
  <c r="K299" i="12"/>
  <c r="K296" i="12"/>
  <c r="K304" i="12"/>
  <c r="K301" i="12"/>
  <c r="K298" i="12"/>
  <c r="K295" i="12"/>
  <c r="K307" i="12" s="1"/>
  <c r="K325" i="12"/>
  <c r="H202" i="12"/>
  <c r="H200" i="12"/>
  <c r="H198" i="12"/>
  <c r="H196" i="12"/>
  <c r="H194" i="12"/>
  <c r="H201" i="12"/>
  <c r="H199" i="12"/>
  <c r="H193" i="12"/>
  <c r="H216" i="12" s="1"/>
  <c r="H195" i="12"/>
  <c r="H197" i="12"/>
  <c r="H235" i="12"/>
  <c r="D280" i="12"/>
  <c r="F201" i="12"/>
  <c r="F193" i="12"/>
  <c r="F216" i="12" s="1"/>
  <c r="F200" i="12"/>
  <c r="F197" i="12"/>
  <c r="F202" i="12"/>
  <c r="F196" i="12"/>
  <c r="F198" i="12"/>
  <c r="F195" i="12"/>
  <c r="F194" i="12"/>
  <c r="F199" i="12"/>
  <c r="F235" i="12"/>
  <c r="G202" i="12"/>
  <c r="G200" i="12"/>
  <c r="G198" i="12"/>
  <c r="G196" i="12"/>
  <c r="G194" i="12"/>
  <c r="G199" i="12"/>
  <c r="G193" i="12"/>
  <c r="G216" i="12" s="1"/>
  <c r="G201" i="12"/>
  <c r="G195" i="12"/>
  <c r="G197" i="12"/>
  <c r="G235" i="12"/>
  <c r="M395" i="12"/>
  <c r="M392" i="12"/>
  <c r="M389" i="12"/>
  <c r="M386" i="12"/>
  <c r="M394" i="12"/>
  <c r="M391" i="12"/>
  <c r="M388" i="12"/>
  <c r="M385" i="12"/>
  <c r="M397" i="12" s="1"/>
  <c r="M396" i="12"/>
  <c r="M387" i="12"/>
  <c r="M393" i="12"/>
  <c r="M390" i="12"/>
  <c r="M416" i="12"/>
  <c r="F443" i="6" l="1"/>
  <c r="G338" i="6"/>
  <c r="G333" i="6"/>
  <c r="G370" i="6"/>
  <c r="G335" i="6"/>
  <c r="G337" i="6"/>
  <c r="G330" i="6"/>
  <c r="G332" i="6"/>
  <c r="G336" i="6"/>
  <c r="G331" i="6"/>
  <c r="G334" i="6"/>
  <c r="G329" i="6"/>
  <c r="G352" i="6" s="1"/>
  <c r="Q325" i="6"/>
  <c r="K441" i="6"/>
  <c r="K438" i="6"/>
  <c r="K435" i="6"/>
  <c r="K432" i="6"/>
  <c r="K437" i="6"/>
  <c r="K433" i="6"/>
  <c r="K431" i="6"/>
  <c r="K443" i="6" s="1"/>
  <c r="K434" i="6"/>
  <c r="K461" i="6"/>
  <c r="K440" i="6"/>
  <c r="K439" i="6"/>
  <c r="K436" i="6"/>
  <c r="K442" i="6"/>
  <c r="F471" i="6"/>
  <c r="F472" i="6"/>
  <c r="F469" i="6"/>
  <c r="F466" i="6"/>
  <c r="F468" i="6"/>
  <c r="F467" i="6"/>
  <c r="F473" i="6"/>
  <c r="F506" i="6"/>
  <c r="F470" i="6"/>
  <c r="F465" i="6"/>
  <c r="F474" i="6"/>
  <c r="J351" i="6"/>
  <c r="J348" i="6"/>
  <c r="J345" i="6"/>
  <c r="J342" i="6"/>
  <c r="J370" i="6"/>
  <c r="J343" i="6"/>
  <c r="J350" i="6"/>
  <c r="J341" i="6"/>
  <c r="J346" i="6"/>
  <c r="J344" i="6"/>
  <c r="J347" i="6"/>
  <c r="J340" i="6"/>
  <c r="J352" i="6" s="1"/>
  <c r="J349" i="6"/>
  <c r="L442" i="6"/>
  <c r="L435" i="6"/>
  <c r="L433" i="6"/>
  <c r="L439" i="6"/>
  <c r="L437" i="6"/>
  <c r="L440" i="6"/>
  <c r="L436" i="6"/>
  <c r="L432" i="6"/>
  <c r="L434" i="6"/>
  <c r="L431" i="6"/>
  <c r="L443" i="6" s="1"/>
  <c r="L438" i="6"/>
  <c r="L441" i="6"/>
  <c r="L461" i="6"/>
  <c r="M442" i="6"/>
  <c r="M439" i="6"/>
  <c r="M436" i="6"/>
  <c r="M433" i="6"/>
  <c r="M440" i="6"/>
  <c r="M431" i="6"/>
  <c r="M443" i="6" s="1"/>
  <c r="M441" i="6"/>
  <c r="M437" i="6"/>
  <c r="M435" i="6"/>
  <c r="M432" i="6"/>
  <c r="M438" i="6"/>
  <c r="M434" i="6"/>
  <c r="M461" i="6"/>
  <c r="H383" i="6"/>
  <c r="H381" i="6"/>
  <c r="H379" i="6"/>
  <c r="H377" i="6"/>
  <c r="H375" i="6"/>
  <c r="H374" i="6"/>
  <c r="H397" i="6" s="1"/>
  <c r="H416" i="6"/>
  <c r="H380" i="6"/>
  <c r="H376" i="6"/>
  <c r="H382" i="6"/>
  <c r="H378" i="6"/>
  <c r="Q371" i="6"/>
  <c r="D403" i="6"/>
  <c r="D417" i="6" s="1"/>
  <c r="D506" i="6"/>
  <c r="D325" i="12"/>
  <c r="J416" i="12"/>
  <c r="J390" i="12"/>
  <c r="J394" i="12"/>
  <c r="J392" i="12"/>
  <c r="J385" i="12"/>
  <c r="J397" i="12" s="1"/>
  <c r="J396" i="12"/>
  <c r="J387" i="12"/>
  <c r="J391" i="12"/>
  <c r="J389" i="12"/>
  <c r="J395" i="12"/>
  <c r="J388" i="12"/>
  <c r="J386" i="12"/>
  <c r="J393" i="12"/>
  <c r="M442" i="12"/>
  <c r="M439" i="12"/>
  <c r="M436" i="12"/>
  <c r="M433" i="12"/>
  <c r="M440" i="12"/>
  <c r="M437" i="12"/>
  <c r="M434" i="12"/>
  <c r="M431" i="12"/>
  <c r="M443" i="12" s="1"/>
  <c r="M441" i="12"/>
  <c r="M438" i="12"/>
  <c r="M435" i="12"/>
  <c r="M432" i="12"/>
  <c r="M461" i="12"/>
  <c r="K351" i="12"/>
  <c r="K349" i="12"/>
  <c r="K342" i="12"/>
  <c r="K340" i="12"/>
  <c r="K352" i="12" s="1"/>
  <c r="K344" i="12"/>
  <c r="K348" i="12"/>
  <c r="K346" i="12"/>
  <c r="K350" i="12"/>
  <c r="K341" i="12"/>
  <c r="K347" i="12"/>
  <c r="K370" i="12"/>
  <c r="K345" i="12"/>
  <c r="K343" i="12"/>
  <c r="G247" i="12"/>
  <c r="G245" i="12"/>
  <c r="G243" i="12"/>
  <c r="G241" i="12"/>
  <c r="G239" i="12"/>
  <c r="G262" i="12" s="1"/>
  <c r="G248" i="12"/>
  <c r="G244" i="12"/>
  <c r="G240" i="12"/>
  <c r="G246" i="12"/>
  <c r="G242" i="12"/>
  <c r="G280" i="12"/>
  <c r="H247" i="12"/>
  <c r="H245" i="12"/>
  <c r="H243" i="12"/>
  <c r="H241" i="12"/>
  <c r="H239" i="12"/>
  <c r="H262" i="12" s="1"/>
  <c r="H246" i="12"/>
  <c r="H242" i="12"/>
  <c r="H248" i="12"/>
  <c r="H244" i="12"/>
  <c r="H240" i="12"/>
  <c r="H280" i="12"/>
  <c r="L442" i="12"/>
  <c r="L439" i="12"/>
  <c r="L436" i="12"/>
  <c r="L433" i="12"/>
  <c r="L441" i="12"/>
  <c r="L438" i="12"/>
  <c r="L435" i="12"/>
  <c r="L432" i="12"/>
  <c r="L440" i="12"/>
  <c r="L437" i="12"/>
  <c r="L434" i="12"/>
  <c r="L431" i="12"/>
  <c r="L443" i="12" s="1"/>
  <c r="L461" i="12"/>
  <c r="F247" i="12"/>
  <c r="F245" i="12"/>
  <c r="F243" i="12"/>
  <c r="F241" i="12"/>
  <c r="F239" i="12"/>
  <c r="F262" i="12" s="1"/>
  <c r="F280" i="12"/>
  <c r="F242" i="12"/>
  <c r="F248" i="12"/>
  <c r="F244" i="12"/>
  <c r="F240" i="12"/>
  <c r="F246" i="12"/>
  <c r="Q235" i="12"/>
  <c r="D267" i="12"/>
  <c r="D281" i="12" s="1"/>
  <c r="Q190" i="12"/>
  <c r="D222" i="12"/>
  <c r="D236" i="12" s="1"/>
  <c r="Q236" i="12" s="1"/>
  <c r="F488" i="6" l="1"/>
  <c r="L485" i="6"/>
  <c r="L482" i="6"/>
  <c r="L479" i="6"/>
  <c r="L476" i="6"/>
  <c r="L488" i="6" s="1"/>
  <c r="L506" i="6"/>
  <c r="L487" i="6"/>
  <c r="L478" i="6"/>
  <c r="L477" i="6"/>
  <c r="L486" i="6"/>
  <c r="L484" i="6"/>
  <c r="L483" i="6"/>
  <c r="L480" i="6"/>
  <c r="L481" i="6"/>
  <c r="D551" i="6"/>
  <c r="Q417" i="6"/>
  <c r="D448" i="6"/>
  <c r="D462" i="6" s="1"/>
  <c r="M485" i="6"/>
  <c r="M483" i="6"/>
  <c r="M476" i="6"/>
  <c r="M488" i="6" s="1"/>
  <c r="M481" i="6"/>
  <c r="M479" i="6"/>
  <c r="M506" i="6"/>
  <c r="M477" i="6"/>
  <c r="M480" i="6"/>
  <c r="M486" i="6"/>
  <c r="M482" i="6"/>
  <c r="M487" i="6"/>
  <c r="M484" i="6"/>
  <c r="M478" i="6"/>
  <c r="J416" i="6"/>
  <c r="J396" i="6"/>
  <c r="J387" i="6"/>
  <c r="J391" i="6"/>
  <c r="J389" i="6"/>
  <c r="J388" i="6"/>
  <c r="J385" i="6"/>
  <c r="J397" i="6" s="1"/>
  <c r="J393" i="6"/>
  <c r="J390" i="6"/>
  <c r="J395" i="6"/>
  <c r="J392" i="6"/>
  <c r="J386" i="6"/>
  <c r="J394" i="6"/>
  <c r="F516" i="6"/>
  <c r="F511" i="6"/>
  <c r="F551" i="6"/>
  <c r="F518" i="6"/>
  <c r="F515" i="6"/>
  <c r="F510" i="6"/>
  <c r="F514" i="6"/>
  <c r="F517" i="6"/>
  <c r="F513" i="6"/>
  <c r="F512" i="6"/>
  <c r="F519" i="6"/>
  <c r="K506" i="6"/>
  <c r="K480" i="6"/>
  <c r="K486" i="6"/>
  <c r="K484" i="6"/>
  <c r="K482" i="6"/>
  <c r="K487" i="6"/>
  <c r="K477" i="6"/>
  <c r="K483" i="6"/>
  <c r="K479" i="6"/>
  <c r="K476" i="6"/>
  <c r="K488" i="6" s="1"/>
  <c r="K485" i="6"/>
  <c r="K481" i="6"/>
  <c r="K478" i="6"/>
  <c r="G416" i="6"/>
  <c r="G379" i="6"/>
  <c r="G382" i="6"/>
  <c r="G377" i="6"/>
  <c r="G383" i="6"/>
  <c r="G380" i="6"/>
  <c r="G376" i="6"/>
  <c r="G375" i="6"/>
  <c r="G381" i="6"/>
  <c r="G378" i="6"/>
  <c r="G374" i="6"/>
  <c r="G397" i="6" s="1"/>
  <c r="Q370" i="6"/>
  <c r="H429" i="6"/>
  <c r="H427" i="6"/>
  <c r="H425" i="6"/>
  <c r="H423" i="6"/>
  <c r="H421" i="6"/>
  <c r="H428" i="6"/>
  <c r="H424" i="6"/>
  <c r="H420" i="6"/>
  <c r="H443" i="6" s="1"/>
  <c r="H461" i="6"/>
  <c r="H426" i="6"/>
  <c r="H422" i="6"/>
  <c r="H293" i="12"/>
  <c r="H291" i="12"/>
  <c r="H289" i="12"/>
  <c r="H287" i="12"/>
  <c r="H285" i="12"/>
  <c r="H290" i="12"/>
  <c r="H286" i="12"/>
  <c r="H325" i="12"/>
  <c r="H292" i="12"/>
  <c r="H288" i="12"/>
  <c r="H284" i="12"/>
  <c r="H307" i="12" s="1"/>
  <c r="Q281" i="12"/>
  <c r="D312" i="12"/>
  <c r="D326" i="12" s="1"/>
  <c r="F325" i="12"/>
  <c r="F293" i="12"/>
  <c r="F291" i="12"/>
  <c r="F289" i="12"/>
  <c r="F287" i="12"/>
  <c r="F285" i="12"/>
  <c r="F290" i="12"/>
  <c r="F286" i="12"/>
  <c r="F292" i="12"/>
  <c r="F288" i="12"/>
  <c r="F284" i="12"/>
  <c r="F307" i="12" s="1"/>
  <c r="L487" i="12"/>
  <c r="L484" i="12"/>
  <c r="L481" i="12"/>
  <c r="L486" i="12"/>
  <c r="L483" i="12"/>
  <c r="L480" i="12"/>
  <c r="L477" i="12"/>
  <c r="L482" i="12"/>
  <c r="L478" i="12"/>
  <c r="L485" i="12"/>
  <c r="L476" i="12"/>
  <c r="L488" i="12" s="1"/>
  <c r="L479" i="12"/>
  <c r="L506" i="12"/>
  <c r="G293" i="12"/>
  <c r="G291" i="12"/>
  <c r="G289" i="12"/>
  <c r="G287" i="12"/>
  <c r="G285" i="12"/>
  <c r="G325" i="12"/>
  <c r="G290" i="12"/>
  <c r="G286" i="12"/>
  <c r="G288" i="12"/>
  <c r="G292" i="12"/>
  <c r="G284" i="12"/>
  <c r="G307" i="12" s="1"/>
  <c r="M506" i="12"/>
  <c r="M482" i="12"/>
  <c r="M480" i="12"/>
  <c r="M478" i="12"/>
  <c r="M484" i="12"/>
  <c r="M476" i="12"/>
  <c r="M488" i="12" s="1"/>
  <c r="M487" i="12"/>
  <c r="M485" i="12"/>
  <c r="M477" i="12"/>
  <c r="M479" i="12"/>
  <c r="M483" i="12"/>
  <c r="M481" i="12"/>
  <c r="M486" i="12"/>
  <c r="K394" i="12"/>
  <c r="K391" i="12"/>
  <c r="K388" i="12"/>
  <c r="K385" i="12"/>
  <c r="K397" i="12" s="1"/>
  <c r="K396" i="12"/>
  <c r="K393" i="12"/>
  <c r="K390" i="12"/>
  <c r="K387" i="12"/>
  <c r="K392" i="12"/>
  <c r="K389" i="12"/>
  <c r="K416" i="12"/>
  <c r="K386" i="12"/>
  <c r="K395" i="12"/>
  <c r="J441" i="12"/>
  <c r="J438" i="12"/>
  <c r="J435" i="12"/>
  <c r="J432" i="12"/>
  <c r="J440" i="12"/>
  <c r="J437" i="12"/>
  <c r="J434" i="12"/>
  <c r="J431" i="12"/>
  <c r="J443" i="12" s="1"/>
  <c r="J442" i="12"/>
  <c r="J439" i="12"/>
  <c r="J436" i="12"/>
  <c r="J433" i="12"/>
  <c r="J461" i="12"/>
  <c r="Q325" i="12"/>
  <c r="D370" i="12"/>
  <c r="Q280" i="12"/>
  <c r="F533" i="6" l="1"/>
  <c r="F563" i="6"/>
  <c r="F561" i="6"/>
  <c r="F559" i="6"/>
  <c r="F557" i="6"/>
  <c r="F555" i="6"/>
  <c r="F597" i="6"/>
  <c r="F562" i="6"/>
  <c r="F558" i="6"/>
  <c r="F564" i="6"/>
  <c r="F556" i="6"/>
  <c r="F560" i="6"/>
  <c r="M532" i="6"/>
  <c r="M529" i="6"/>
  <c r="M526" i="6"/>
  <c r="M523" i="6"/>
  <c r="M528" i="6"/>
  <c r="M521" i="6"/>
  <c r="M533" i="6" s="1"/>
  <c r="M530" i="6"/>
  <c r="M525" i="6"/>
  <c r="M522" i="6"/>
  <c r="M531" i="6"/>
  <c r="M527" i="6"/>
  <c r="M524" i="6"/>
  <c r="M551" i="6"/>
  <c r="D493" i="6"/>
  <c r="D507" i="6" s="1"/>
  <c r="Q462" i="6"/>
  <c r="G426" i="6"/>
  <c r="G421" i="6"/>
  <c r="G424" i="6"/>
  <c r="G427" i="6"/>
  <c r="G429" i="6"/>
  <c r="G425" i="6"/>
  <c r="G420" i="6"/>
  <c r="G443" i="6" s="1"/>
  <c r="G428" i="6"/>
  <c r="G423" i="6"/>
  <c r="G422" i="6"/>
  <c r="G461" i="6"/>
  <c r="Q416" i="6"/>
  <c r="L530" i="6"/>
  <c r="L521" i="6"/>
  <c r="L533" i="6" s="1"/>
  <c r="L532" i="6"/>
  <c r="L528" i="6"/>
  <c r="L525" i="6"/>
  <c r="L522" i="6"/>
  <c r="L531" i="6"/>
  <c r="L527" i="6"/>
  <c r="L524" i="6"/>
  <c r="L529" i="6"/>
  <c r="L526" i="6"/>
  <c r="L551" i="6"/>
  <c r="L523" i="6"/>
  <c r="D597" i="6"/>
  <c r="K531" i="6"/>
  <c r="K528" i="6"/>
  <c r="K525" i="6"/>
  <c r="K522" i="6"/>
  <c r="K551" i="6"/>
  <c r="K532" i="6"/>
  <c r="K523" i="6"/>
  <c r="K530" i="6"/>
  <c r="K526" i="6"/>
  <c r="K524" i="6"/>
  <c r="K529" i="6"/>
  <c r="K521" i="6"/>
  <c r="K533" i="6" s="1"/>
  <c r="K527" i="6"/>
  <c r="J439" i="6"/>
  <c r="J435" i="6"/>
  <c r="J433" i="6"/>
  <c r="J431" i="6"/>
  <c r="J443" i="6" s="1"/>
  <c r="J442" i="6"/>
  <c r="J440" i="6"/>
  <c r="J437" i="6"/>
  <c r="J434" i="6"/>
  <c r="J436" i="6"/>
  <c r="J441" i="6"/>
  <c r="J438" i="6"/>
  <c r="J432" i="6"/>
  <c r="J461" i="6"/>
  <c r="H473" i="6"/>
  <c r="H471" i="6"/>
  <c r="H469" i="6"/>
  <c r="H467" i="6"/>
  <c r="H465" i="6"/>
  <c r="H488" i="6" s="1"/>
  <c r="H468" i="6"/>
  <c r="H474" i="6"/>
  <c r="H472" i="6"/>
  <c r="H506" i="6"/>
  <c r="H470" i="6"/>
  <c r="H466" i="6"/>
  <c r="K441" i="12"/>
  <c r="K438" i="12"/>
  <c r="K435" i="12"/>
  <c r="K432" i="12"/>
  <c r="K440" i="12"/>
  <c r="K437" i="12"/>
  <c r="K434" i="12"/>
  <c r="K431" i="12"/>
  <c r="K443" i="12" s="1"/>
  <c r="K442" i="12"/>
  <c r="K439" i="12"/>
  <c r="K436" i="12"/>
  <c r="K433" i="12"/>
  <c r="K461" i="12"/>
  <c r="J486" i="12"/>
  <c r="J483" i="12"/>
  <c r="J485" i="12"/>
  <c r="J482" i="12"/>
  <c r="J479" i="12"/>
  <c r="J476" i="12"/>
  <c r="J488" i="12" s="1"/>
  <c r="J477" i="12"/>
  <c r="J487" i="12"/>
  <c r="J506" i="12"/>
  <c r="J481" i="12"/>
  <c r="J480" i="12"/>
  <c r="J484" i="12"/>
  <c r="J478" i="12"/>
  <c r="F370" i="12"/>
  <c r="F337" i="12"/>
  <c r="F335" i="12"/>
  <c r="F336" i="12"/>
  <c r="F333" i="12"/>
  <c r="F331" i="12"/>
  <c r="F329" i="12"/>
  <c r="F352" i="12" s="1"/>
  <c r="F338" i="12"/>
  <c r="F332" i="12"/>
  <c r="F330" i="12"/>
  <c r="F334" i="12"/>
  <c r="H370" i="12"/>
  <c r="H338" i="12"/>
  <c r="H335" i="12"/>
  <c r="H332" i="12"/>
  <c r="H330" i="12"/>
  <c r="H337" i="12"/>
  <c r="H334" i="12"/>
  <c r="H336" i="12"/>
  <c r="H333" i="12"/>
  <c r="H331" i="12"/>
  <c r="H329" i="12"/>
  <c r="H352" i="12" s="1"/>
  <c r="D416" i="12"/>
  <c r="M530" i="12"/>
  <c r="M527" i="12"/>
  <c r="M524" i="12"/>
  <c r="M521" i="12"/>
  <c r="M533" i="12" s="1"/>
  <c r="M531" i="12"/>
  <c r="M522" i="12"/>
  <c r="M528" i="12"/>
  <c r="M525" i="12"/>
  <c r="M523" i="12"/>
  <c r="M551" i="12"/>
  <c r="M532" i="12"/>
  <c r="M526" i="12"/>
  <c r="M529" i="12"/>
  <c r="G338" i="12"/>
  <c r="G336" i="12"/>
  <c r="G334" i="12"/>
  <c r="G370" i="12"/>
  <c r="G333" i="12"/>
  <c r="G331" i="12"/>
  <c r="G329" i="12"/>
  <c r="G352" i="12" s="1"/>
  <c r="G335" i="12"/>
  <c r="G332" i="12"/>
  <c r="G330" i="12"/>
  <c r="G337" i="12"/>
  <c r="L551" i="12"/>
  <c r="L526" i="12"/>
  <c r="L524" i="12"/>
  <c r="L532" i="12"/>
  <c r="L530" i="12"/>
  <c r="L523" i="12"/>
  <c r="L521" i="12"/>
  <c r="L533" i="12" s="1"/>
  <c r="L528" i="12"/>
  <c r="L525" i="12"/>
  <c r="L522" i="12"/>
  <c r="L531" i="12"/>
  <c r="L529" i="12"/>
  <c r="L527" i="12"/>
  <c r="D357" i="12"/>
  <c r="D371" i="12" s="1"/>
  <c r="Q326" i="12"/>
  <c r="F578" i="6" l="1"/>
  <c r="K575" i="6"/>
  <c r="K572" i="6"/>
  <c r="K569" i="6"/>
  <c r="K566" i="6"/>
  <c r="K578" i="6" s="1"/>
  <c r="K576" i="6"/>
  <c r="K573" i="6"/>
  <c r="K597" i="6"/>
  <c r="K570" i="6"/>
  <c r="K577" i="6"/>
  <c r="K571" i="6"/>
  <c r="K567" i="6"/>
  <c r="K574" i="6"/>
  <c r="K568" i="6"/>
  <c r="M576" i="6"/>
  <c r="M573" i="6"/>
  <c r="M570" i="6"/>
  <c r="M567" i="6"/>
  <c r="M577" i="6"/>
  <c r="M574" i="6"/>
  <c r="M571" i="6"/>
  <c r="M597" i="6"/>
  <c r="M575" i="6"/>
  <c r="M569" i="6"/>
  <c r="M568" i="6"/>
  <c r="M572" i="6"/>
  <c r="M566" i="6"/>
  <c r="M578" i="6" s="1"/>
  <c r="F610" i="6"/>
  <c r="F608" i="6"/>
  <c r="F606" i="6"/>
  <c r="F604" i="6"/>
  <c r="F602" i="6"/>
  <c r="F603" i="6"/>
  <c r="F607" i="6"/>
  <c r="F605" i="6"/>
  <c r="F601" i="6"/>
  <c r="F609" i="6"/>
  <c r="F642" i="6"/>
  <c r="L576" i="6"/>
  <c r="L573" i="6"/>
  <c r="L570" i="6"/>
  <c r="L567" i="6"/>
  <c r="L575" i="6"/>
  <c r="L572" i="6"/>
  <c r="L569" i="6"/>
  <c r="L566" i="6"/>
  <c r="L578" i="6" s="1"/>
  <c r="L571" i="6"/>
  <c r="L568" i="6"/>
  <c r="L597" i="6"/>
  <c r="L577" i="6"/>
  <c r="L574" i="6"/>
  <c r="H519" i="6"/>
  <c r="H517" i="6"/>
  <c r="H515" i="6"/>
  <c r="H513" i="6"/>
  <c r="H511" i="6"/>
  <c r="H551" i="6"/>
  <c r="H518" i="6"/>
  <c r="H512" i="6"/>
  <c r="H516" i="6"/>
  <c r="H510" i="6"/>
  <c r="H533" i="6" s="1"/>
  <c r="H514" i="6"/>
  <c r="G473" i="6"/>
  <c r="G466" i="6"/>
  <c r="G474" i="6"/>
  <c r="G471" i="6"/>
  <c r="G468" i="6"/>
  <c r="G465" i="6"/>
  <c r="G488" i="6" s="1"/>
  <c r="G472" i="6"/>
  <c r="G467" i="6"/>
  <c r="G506" i="6"/>
  <c r="G470" i="6"/>
  <c r="G469" i="6"/>
  <c r="Q461" i="6"/>
  <c r="Q507" i="6"/>
  <c r="D538" i="6"/>
  <c r="D552" i="6" s="1"/>
  <c r="J487" i="6"/>
  <c r="J484" i="6"/>
  <c r="J481" i="6"/>
  <c r="J478" i="6"/>
  <c r="J482" i="6"/>
  <c r="J506" i="6"/>
  <c r="J480" i="6"/>
  <c r="J477" i="6"/>
  <c r="J486" i="6"/>
  <c r="J483" i="6"/>
  <c r="J479" i="6"/>
  <c r="J476" i="6"/>
  <c r="J488" i="6" s="1"/>
  <c r="J485" i="6"/>
  <c r="D642" i="6"/>
  <c r="G382" i="12"/>
  <c r="G380" i="12"/>
  <c r="G378" i="12"/>
  <c r="G376" i="12"/>
  <c r="G374" i="12"/>
  <c r="G397" i="12" s="1"/>
  <c r="G416" i="12"/>
  <c r="G381" i="12"/>
  <c r="G375" i="12"/>
  <c r="G383" i="12"/>
  <c r="G377" i="12"/>
  <c r="G379" i="12"/>
  <c r="M576" i="12"/>
  <c r="M574" i="12"/>
  <c r="M567" i="12"/>
  <c r="M573" i="12"/>
  <c r="M571" i="12"/>
  <c r="M566" i="12"/>
  <c r="M578" i="12" s="1"/>
  <c r="M568" i="12"/>
  <c r="M597" i="12"/>
  <c r="M577" i="12"/>
  <c r="M569" i="12"/>
  <c r="M575" i="12"/>
  <c r="M572" i="12"/>
  <c r="M570" i="12"/>
  <c r="D403" i="12"/>
  <c r="D417" i="12" s="1"/>
  <c r="Q371" i="12"/>
  <c r="J530" i="12"/>
  <c r="J521" i="12"/>
  <c r="J533" i="12" s="1"/>
  <c r="J527" i="12"/>
  <c r="J523" i="12"/>
  <c r="J531" i="12"/>
  <c r="J528" i="12"/>
  <c r="J551" i="12"/>
  <c r="J529" i="12"/>
  <c r="J526" i="12"/>
  <c r="J524" i="12"/>
  <c r="J522" i="12"/>
  <c r="J532" i="12"/>
  <c r="J525" i="12"/>
  <c r="L576" i="12"/>
  <c r="L573" i="12"/>
  <c r="L570" i="12"/>
  <c r="L567" i="12"/>
  <c r="L569" i="12"/>
  <c r="L575" i="12"/>
  <c r="L566" i="12"/>
  <c r="L578" i="12" s="1"/>
  <c r="L597" i="12"/>
  <c r="L577" i="12"/>
  <c r="L574" i="12"/>
  <c r="L571" i="12"/>
  <c r="L572" i="12"/>
  <c r="L568" i="12"/>
  <c r="F383" i="12"/>
  <c r="F381" i="12"/>
  <c r="F379" i="12"/>
  <c r="F377" i="12"/>
  <c r="F375" i="12"/>
  <c r="F378" i="12"/>
  <c r="F416" i="12"/>
  <c r="F380" i="12"/>
  <c r="F374" i="12"/>
  <c r="F397" i="12" s="1"/>
  <c r="F382" i="12"/>
  <c r="F376" i="12"/>
  <c r="Q370" i="12"/>
  <c r="H416" i="12"/>
  <c r="H381" i="12"/>
  <c r="H378" i="12"/>
  <c r="H375" i="12"/>
  <c r="H383" i="12"/>
  <c r="H380" i="12"/>
  <c r="H377" i="12"/>
  <c r="H374" i="12"/>
  <c r="H397" i="12" s="1"/>
  <c r="H382" i="12"/>
  <c r="H379" i="12"/>
  <c r="H376" i="12"/>
  <c r="D461" i="12"/>
  <c r="K487" i="12"/>
  <c r="K485" i="12"/>
  <c r="K480" i="12"/>
  <c r="K483" i="12"/>
  <c r="K479" i="12"/>
  <c r="K477" i="12"/>
  <c r="K506" i="12"/>
  <c r="K481" i="12"/>
  <c r="K484" i="12"/>
  <c r="K476" i="12"/>
  <c r="K488" i="12" s="1"/>
  <c r="K486" i="12"/>
  <c r="K478" i="12"/>
  <c r="K482" i="12"/>
  <c r="F624" i="6" l="1"/>
  <c r="J527" i="6"/>
  <c r="J525" i="6"/>
  <c r="J528" i="6"/>
  <c r="J526" i="6"/>
  <c r="J524" i="6"/>
  <c r="J522" i="6"/>
  <c r="J532" i="6"/>
  <c r="J529" i="6"/>
  <c r="J531" i="6"/>
  <c r="J521" i="6"/>
  <c r="J533" i="6" s="1"/>
  <c r="J551" i="6"/>
  <c r="J523" i="6"/>
  <c r="J530" i="6"/>
  <c r="D584" i="6"/>
  <c r="D598" i="6" s="1"/>
  <c r="Q552" i="6"/>
  <c r="D687" i="6"/>
  <c r="H597" i="6"/>
  <c r="H563" i="6"/>
  <c r="H561" i="6"/>
  <c r="H559" i="6"/>
  <c r="H557" i="6"/>
  <c r="H555" i="6"/>
  <c r="H578" i="6" s="1"/>
  <c r="H556" i="6"/>
  <c r="H562" i="6"/>
  <c r="H560" i="6"/>
  <c r="H564" i="6"/>
  <c r="H558" i="6"/>
  <c r="M622" i="6"/>
  <c r="M619" i="6"/>
  <c r="M620" i="6"/>
  <c r="M615" i="6"/>
  <c r="M612" i="6"/>
  <c r="M624" i="6" s="1"/>
  <c r="M642" i="6"/>
  <c r="M618" i="6"/>
  <c r="M617" i="6"/>
  <c r="M614" i="6"/>
  <c r="M616" i="6"/>
  <c r="M623" i="6"/>
  <c r="M621" i="6"/>
  <c r="M613" i="6"/>
  <c r="F687" i="6"/>
  <c r="F653" i="6"/>
  <c r="F646" i="6"/>
  <c r="F655" i="6"/>
  <c r="F648" i="6"/>
  <c r="F650" i="6"/>
  <c r="F651" i="6"/>
  <c r="F649" i="6"/>
  <c r="F654" i="6"/>
  <c r="F652" i="6"/>
  <c r="F647" i="6"/>
  <c r="L617" i="6"/>
  <c r="L614" i="6"/>
  <c r="L622" i="6"/>
  <c r="L620" i="6"/>
  <c r="L615" i="6"/>
  <c r="L612" i="6"/>
  <c r="L624" i="6" s="1"/>
  <c r="L621" i="6"/>
  <c r="L619" i="6"/>
  <c r="L623" i="6"/>
  <c r="L616" i="6"/>
  <c r="L642" i="6"/>
  <c r="L613" i="6"/>
  <c r="L618" i="6"/>
  <c r="G551" i="6"/>
  <c r="G518" i="6"/>
  <c r="G513" i="6"/>
  <c r="G512" i="6"/>
  <c r="G515" i="6"/>
  <c r="G517" i="6"/>
  <c r="G516" i="6"/>
  <c r="G511" i="6"/>
  <c r="G514" i="6"/>
  <c r="G510" i="6"/>
  <c r="G533" i="6" s="1"/>
  <c r="G519" i="6"/>
  <c r="Q506" i="6"/>
  <c r="K621" i="6"/>
  <c r="K618" i="6"/>
  <c r="K619" i="6"/>
  <c r="K617" i="6"/>
  <c r="K614" i="6"/>
  <c r="K622" i="6"/>
  <c r="K623" i="6"/>
  <c r="K616" i="6"/>
  <c r="K613" i="6"/>
  <c r="K612" i="6"/>
  <c r="K624" i="6" s="1"/>
  <c r="K615" i="6"/>
  <c r="K642" i="6"/>
  <c r="K620" i="6"/>
  <c r="H429" i="12"/>
  <c r="H427" i="12"/>
  <c r="H425" i="12"/>
  <c r="H423" i="12"/>
  <c r="H421" i="12"/>
  <c r="H426" i="12"/>
  <c r="H422" i="12"/>
  <c r="H428" i="12"/>
  <c r="H424" i="12"/>
  <c r="H420" i="12"/>
  <c r="H443" i="12" s="1"/>
  <c r="H461" i="12"/>
  <c r="F428" i="12"/>
  <c r="F426" i="12"/>
  <c r="F424" i="12"/>
  <c r="F422" i="12"/>
  <c r="F420" i="12"/>
  <c r="F443" i="12" s="1"/>
  <c r="F429" i="12"/>
  <c r="F425" i="12"/>
  <c r="F421" i="12"/>
  <c r="F427" i="12"/>
  <c r="F423" i="12"/>
  <c r="F461" i="12"/>
  <c r="K532" i="12"/>
  <c r="K529" i="12"/>
  <c r="K526" i="12"/>
  <c r="K523" i="12"/>
  <c r="K528" i="12"/>
  <c r="K551" i="12"/>
  <c r="K525" i="12"/>
  <c r="K531" i="12"/>
  <c r="K522" i="12"/>
  <c r="K527" i="12"/>
  <c r="K521" i="12"/>
  <c r="K533" i="12" s="1"/>
  <c r="K524" i="12"/>
  <c r="K530" i="12"/>
  <c r="G429" i="12"/>
  <c r="G427" i="12"/>
  <c r="G425" i="12"/>
  <c r="G423" i="12"/>
  <c r="G421" i="12"/>
  <c r="G426" i="12"/>
  <c r="G422" i="12"/>
  <c r="G424" i="12"/>
  <c r="G420" i="12"/>
  <c r="G443" i="12" s="1"/>
  <c r="G428" i="12"/>
  <c r="G461" i="12"/>
  <c r="J575" i="12"/>
  <c r="J572" i="12"/>
  <c r="J569" i="12"/>
  <c r="J566" i="12"/>
  <c r="J578" i="12" s="1"/>
  <c r="J573" i="12"/>
  <c r="J597" i="12"/>
  <c r="J570" i="12"/>
  <c r="J577" i="12"/>
  <c r="J567" i="12"/>
  <c r="J574" i="12"/>
  <c r="J568" i="12"/>
  <c r="J576" i="12"/>
  <c r="J571" i="12"/>
  <c r="L622" i="12"/>
  <c r="L619" i="12"/>
  <c r="L621" i="12"/>
  <c r="L620" i="12"/>
  <c r="L623" i="12"/>
  <c r="L618" i="12"/>
  <c r="L617" i="12"/>
  <c r="L615" i="12"/>
  <c r="L613" i="12"/>
  <c r="L616" i="12"/>
  <c r="L614" i="12"/>
  <c r="L612" i="12"/>
  <c r="L624" i="12" s="1"/>
  <c r="L642" i="12"/>
  <c r="D506" i="12"/>
  <c r="Q416" i="12"/>
  <c r="Q417" i="12"/>
  <c r="D448" i="12"/>
  <c r="D462" i="12" s="1"/>
  <c r="M622" i="12"/>
  <c r="M618" i="12"/>
  <c r="M615" i="12"/>
  <c r="M612" i="12"/>
  <c r="M624" i="12" s="1"/>
  <c r="M620" i="12"/>
  <c r="M616" i="12"/>
  <c r="M621" i="12"/>
  <c r="M613" i="12"/>
  <c r="M617" i="12"/>
  <c r="M619" i="12"/>
  <c r="M614" i="12"/>
  <c r="M623" i="12"/>
  <c r="M642" i="12"/>
  <c r="F669" i="6" l="1"/>
  <c r="L668" i="6"/>
  <c r="L665" i="6"/>
  <c r="L662" i="6"/>
  <c r="L659" i="6"/>
  <c r="L667" i="6"/>
  <c r="L658" i="6"/>
  <c r="L663" i="6"/>
  <c r="L687" i="6"/>
  <c r="L661" i="6"/>
  <c r="L660" i="6"/>
  <c r="L657" i="6"/>
  <c r="L669" i="6" s="1"/>
  <c r="L664" i="6"/>
  <c r="L666" i="6"/>
  <c r="M687" i="6"/>
  <c r="M665" i="6"/>
  <c r="M663" i="6"/>
  <c r="M661" i="6"/>
  <c r="M668" i="6"/>
  <c r="M666" i="6"/>
  <c r="M659" i="6"/>
  <c r="M657" i="6"/>
  <c r="M669" i="6" s="1"/>
  <c r="M667" i="6"/>
  <c r="M658" i="6"/>
  <c r="M662" i="6"/>
  <c r="M664" i="6"/>
  <c r="M660" i="6"/>
  <c r="D732" i="6"/>
  <c r="J597" i="6"/>
  <c r="J575" i="6"/>
  <c r="J572" i="6"/>
  <c r="J569" i="6"/>
  <c r="J566" i="6"/>
  <c r="J578" i="6" s="1"/>
  <c r="J577" i="6"/>
  <c r="J574" i="6"/>
  <c r="J571" i="6"/>
  <c r="J568" i="6"/>
  <c r="J576" i="6"/>
  <c r="J567" i="6"/>
  <c r="J570" i="6"/>
  <c r="J573" i="6"/>
  <c r="G563" i="6"/>
  <c r="G561" i="6"/>
  <c r="G559" i="6"/>
  <c r="G557" i="6"/>
  <c r="G597" i="6"/>
  <c r="G564" i="6"/>
  <c r="G560" i="6"/>
  <c r="G556" i="6"/>
  <c r="G562" i="6"/>
  <c r="G555" i="6"/>
  <c r="G578" i="6" s="1"/>
  <c r="G558" i="6"/>
  <c r="Q551" i="6"/>
  <c r="D629" i="6"/>
  <c r="D643" i="6" s="1"/>
  <c r="Q598" i="6"/>
  <c r="K660" i="6"/>
  <c r="K667" i="6"/>
  <c r="K665" i="6"/>
  <c r="K658" i="6"/>
  <c r="K663" i="6"/>
  <c r="K664" i="6"/>
  <c r="K662" i="6"/>
  <c r="K657" i="6"/>
  <c r="K669" i="6" s="1"/>
  <c r="K668" i="6"/>
  <c r="K661" i="6"/>
  <c r="K666" i="6"/>
  <c r="K687" i="6"/>
  <c r="K659" i="6"/>
  <c r="F699" i="6"/>
  <c r="F697" i="6"/>
  <c r="F695" i="6"/>
  <c r="F696" i="6"/>
  <c r="F693" i="6"/>
  <c r="F732" i="6"/>
  <c r="F698" i="6"/>
  <c r="F691" i="6"/>
  <c r="F692" i="6"/>
  <c r="F694" i="6"/>
  <c r="F700" i="6"/>
  <c r="H609" i="6"/>
  <c r="H607" i="6"/>
  <c r="H605" i="6"/>
  <c r="H603" i="6"/>
  <c r="H601" i="6"/>
  <c r="H624" i="6" s="1"/>
  <c r="H610" i="6"/>
  <c r="H608" i="6"/>
  <c r="H606" i="6"/>
  <c r="H604" i="6"/>
  <c r="H602" i="6"/>
  <c r="H642" i="6"/>
  <c r="D493" i="12"/>
  <c r="D507" i="12" s="1"/>
  <c r="Q462" i="12"/>
  <c r="J621" i="12"/>
  <c r="J623" i="12"/>
  <c r="J615" i="12"/>
  <c r="J612" i="12"/>
  <c r="J624" i="12" s="1"/>
  <c r="J619" i="12"/>
  <c r="J622" i="12"/>
  <c r="J616" i="12"/>
  <c r="J613" i="12"/>
  <c r="J618" i="12"/>
  <c r="J642" i="12"/>
  <c r="J614" i="12"/>
  <c r="J620" i="12"/>
  <c r="J617" i="12"/>
  <c r="G506" i="12"/>
  <c r="G469" i="12"/>
  <c r="G471" i="12"/>
  <c r="G466" i="12"/>
  <c r="G474" i="12"/>
  <c r="G467" i="12"/>
  <c r="G472" i="12"/>
  <c r="G470" i="12"/>
  <c r="G465" i="12"/>
  <c r="G488" i="12" s="1"/>
  <c r="G473" i="12"/>
  <c r="G468" i="12"/>
  <c r="M666" i="12"/>
  <c r="M663" i="12"/>
  <c r="M660" i="12"/>
  <c r="M657" i="12"/>
  <c r="M669" i="12" s="1"/>
  <c r="M668" i="12"/>
  <c r="M665" i="12"/>
  <c r="M662" i="12"/>
  <c r="M659" i="12"/>
  <c r="M661" i="12"/>
  <c r="M658" i="12"/>
  <c r="M667" i="12"/>
  <c r="M687" i="12"/>
  <c r="M664" i="12"/>
  <c r="L687" i="12"/>
  <c r="L663" i="12"/>
  <c r="L661" i="12"/>
  <c r="L664" i="12"/>
  <c r="L662" i="12"/>
  <c r="L668" i="12"/>
  <c r="L667" i="12"/>
  <c r="L659" i="12"/>
  <c r="L666" i="12"/>
  <c r="L658" i="12"/>
  <c r="L660" i="12"/>
  <c r="L657" i="12"/>
  <c r="L669" i="12" s="1"/>
  <c r="L665" i="12"/>
  <c r="H506" i="12"/>
  <c r="H471" i="12"/>
  <c r="H466" i="12"/>
  <c r="H473" i="12"/>
  <c r="H468" i="12"/>
  <c r="H469" i="12"/>
  <c r="H467" i="12"/>
  <c r="H470" i="12"/>
  <c r="H465" i="12"/>
  <c r="H488" i="12" s="1"/>
  <c r="H474" i="12"/>
  <c r="H472" i="12"/>
  <c r="K571" i="12"/>
  <c r="K577" i="12"/>
  <c r="K568" i="12"/>
  <c r="K572" i="12"/>
  <c r="K569" i="12"/>
  <c r="K597" i="12"/>
  <c r="K574" i="12"/>
  <c r="K566" i="12"/>
  <c r="K578" i="12" s="1"/>
  <c r="K575" i="12"/>
  <c r="K570" i="12"/>
  <c r="K573" i="12"/>
  <c r="K567" i="12"/>
  <c r="K576" i="12"/>
  <c r="F506" i="12"/>
  <c r="Q506" i="12" s="1"/>
  <c r="F473" i="12"/>
  <c r="F471" i="12"/>
  <c r="F469" i="12"/>
  <c r="F467" i="12"/>
  <c r="F465" i="12"/>
  <c r="F488" i="12" s="1"/>
  <c r="F474" i="12"/>
  <c r="F472" i="12"/>
  <c r="F466" i="12"/>
  <c r="F470" i="12"/>
  <c r="F468" i="12"/>
  <c r="Q461" i="12"/>
  <c r="D551" i="12"/>
  <c r="F714" i="6" l="1"/>
  <c r="F745" i="6"/>
  <c r="F743" i="6"/>
  <c r="F741" i="6"/>
  <c r="F739" i="6"/>
  <c r="F737" i="6"/>
  <c r="F778" i="6"/>
  <c r="F744" i="6"/>
  <c r="F738" i="6"/>
  <c r="F740" i="6"/>
  <c r="F736" i="6"/>
  <c r="F742" i="6"/>
  <c r="D778" i="6"/>
  <c r="H655" i="6"/>
  <c r="H650" i="6"/>
  <c r="H652" i="6"/>
  <c r="H654" i="6"/>
  <c r="H647" i="6"/>
  <c r="H687" i="6"/>
  <c r="H653" i="6"/>
  <c r="H648" i="6"/>
  <c r="H646" i="6"/>
  <c r="H669" i="6" s="1"/>
  <c r="H651" i="6"/>
  <c r="H649" i="6"/>
  <c r="K711" i="6"/>
  <c r="K708" i="6"/>
  <c r="K705" i="6"/>
  <c r="K702" i="6"/>
  <c r="K714" i="6" s="1"/>
  <c r="K709" i="6"/>
  <c r="K707" i="6"/>
  <c r="K713" i="6"/>
  <c r="K706" i="6"/>
  <c r="K704" i="6"/>
  <c r="K732" i="6"/>
  <c r="K712" i="6"/>
  <c r="K710" i="6"/>
  <c r="K703" i="6"/>
  <c r="D674" i="6"/>
  <c r="D688" i="6" s="1"/>
  <c r="Q643" i="6"/>
  <c r="M712" i="6"/>
  <c r="M709" i="6"/>
  <c r="M706" i="6"/>
  <c r="M703" i="6"/>
  <c r="M713" i="6"/>
  <c r="M711" i="6"/>
  <c r="M704" i="6"/>
  <c r="M702" i="6"/>
  <c r="M714" i="6" s="1"/>
  <c r="M710" i="6"/>
  <c r="M708" i="6"/>
  <c r="M732" i="6"/>
  <c r="M705" i="6"/>
  <c r="M707" i="6"/>
  <c r="L712" i="6"/>
  <c r="L709" i="6"/>
  <c r="L706" i="6"/>
  <c r="L703" i="6"/>
  <c r="L713" i="6"/>
  <c r="L711" i="6"/>
  <c r="L704" i="6"/>
  <c r="L702" i="6"/>
  <c r="L714" i="6" s="1"/>
  <c r="L707" i="6"/>
  <c r="L705" i="6"/>
  <c r="L732" i="6"/>
  <c r="L710" i="6"/>
  <c r="L708" i="6"/>
  <c r="G610" i="6"/>
  <c r="G608" i="6"/>
  <c r="G606" i="6"/>
  <c r="G604" i="6"/>
  <c r="G602" i="6"/>
  <c r="G605" i="6"/>
  <c r="G609" i="6"/>
  <c r="G603" i="6"/>
  <c r="G601" i="6"/>
  <c r="G624" i="6" s="1"/>
  <c r="G607" i="6"/>
  <c r="G642" i="6"/>
  <c r="Q597" i="6"/>
  <c r="J623" i="6"/>
  <c r="J621" i="6"/>
  <c r="J616" i="6"/>
  <c r="J613" i="6"/>
  <c r="J619" i="6"/>
  <c r="J617" i="6"/>
  <c r="J614" i="6"/>
  <c r="J622" i="6"/>
  <c r="J618" i="6"/>
  <c r="J612" i="6"/>
  <c r="J624" i="6" s="1"/>
  <c r="J615" i="6"/>
  <c r="J620" i="6"/>
  <c r="J642" i="6"/>
  <c r="J687" i="12"/>
  <c r="J668" i="12"/>
  <c r="J666" i="12"/>
  <c r="J659" i="12"/>
  <c r="J657" i="12"/>
  <c r="J669" i="12" s="1"/>
  <c r="J667" i="12"/>
  <c r="J665" i="12"/>
  <c r="J660" i="12"/>
  <c r="J664" i="12"/>
  <c r="J663" i="12"/>
  <c r="J662" i="12"/>
  <c r="J658" i="12"/>
  <c r="J661" i="12"/>
  <c r="H551" i="12"/>
  <c r="H517" i="12"/>
  <c r="H512" i="12"/>
  <c r="H513" i="12"/>
  <c r="H515" i="12"/>
  <c r="H518" i="12"/>
  <c r="H514" i="12"/>
  <c r="H511" i="12"/>
  <c r="H519" i="12"/>
  <c r="H516" i="12"/>
  <c r="H510" i="12"/>
  <c r="H533" i="12" s="1"/>
  <c r="L712" i="12"/>
  <c r="L709" i="12"/>
  <c r="L706" i="12"/>
  <c r="L703" i="12"/>
  <c r="L713" i="12"/>
  <c r="L710" i="12"/>
  <c r="L707" i="12"/>
  <c r="L704" i="12"/>
  <c r="L711" i="12"/>
  <c r="L708" i="12"/>
  <c r="L705" i="12"/>
  <c r="L702" i="12"/>
  <c r="L714" i="12" s="1"/>
  <c r="L732" i="12"/>
  <c r="L752" i="12" s="1"/>
  <c r="G515" i="12"/>
  <c r="G510" i="12"/>
  <c r="G533" i="12" s="1"/>
  <c r="G518" i="12"/>
  <c r="G511" i="12"/>
  <c r="G551" i="12"/>
  <c r="G519" i="12"/>
  <c r="G516" i="12"/>
  <c r="G512" i="12"/>
  <c r="G514" i="12"/>
  <c r="G513" i="12"/>
  <c r="G517" i="12"/>
  <c r="F519" i="12"/>
  <c r="F517" i="12"/>
  <c r="F515" i="12"/>
  <c r="F513" i="12"/>
  <c r="F511" i="12"/>
  <c r="F516" i="12"/>
  <c r="F512" i="12"/>
  <c r="F551" i="12"/>
  <c r="Q551" i="12" s="1"/>
  <c r="F514" i="12"/>
  <c r="F510" i="12"/>
  <c r="F533" i="12" s="1"/>
  <c r="F518" i="12"/>
  <c r="K617" i="12"/>
  <c r="K614" i="12"/>
  <c r="K613" i="12"/>
  <c r="K619" i="12"/>
  <c r="K622" i="12"/>
  <c r="K616" i="12"/>
  <c r="K618" i="12"/>
  <c r="K621" i="12"/>
  <c r="K620" i="12"/>
  <c r="K623" i="12"/>
  <c r="K612" i="12"/>
  <c r="K624" i="12" s="1"/>
  <c r="K615" i="12"/>
  <c r="K642" i="12"/>
  <c r="M713" i="12"/>
  <c r="M710" i="12"/>
  <c r="M707" i="12"/>
  <c r="M704" i="12"/>
  <c r="M732" i="12"/>
  <c r="M705" i="12"/>
  <c r="M702" i="12"/>
  <c r="M714" i="12" s="1"/>
  <c r="M709" i="12"/>
  <c r="M708" i="12"/>
  <c r="M706" i="12"/>
  <c r="M712" i="12"/>
  <c r="M703" i="12"/>
  <c r="M711" i="12"/>
  <c r="D597" i="12"/>
  <c r="D538" i="12"/>
  <c r="D552" i="12" s="1"/>
  <c r="Q507" i="12"/>
  <c r="F759" i="6" l="1"/>
  <c r="F790" i="6"/>
  <c r="F788" i="6"/>
  <c r="F786" i="6"/>
  <c r="F784" i="6"/>
  <c r="F782" i="6"/>
  <c r="F791" i="6"/>
  <c r="F789" i="6"/>
  <c r="F787" i="6"/>
  <c r="F785" i="6"/>
  <c r="F783" i="6"/>
  <c r="J667" i="6"/>
  <c r="J664" i="6"/>
  <c r="J661" i="6"/>
  <c r="J658" i="6"/>
  <c r="J662" i="6"/>
  <c r="J660" i="6"/>
  <c r="J665" i="6"/>
  <c r="J666" i="6"/>
  <c r="J657" i="6"/>
  <c r="J669" i="6" s="1"/>
  <c r="J668" i="6"/>
  <c r="J687" i="6"/>
  <c r="J663" i="6"/>
  <c r="J659" i="6"/>
  <c r="L778" i="6"/>
  <c r="L758" i="6"/>
  <c r="L755" i="6"/>
  <c r="L752" i="6"/>
  <c r="L749" i="6"/>
  <c r="L756" i="6"/>
  <c r="L754" i="6"/>
  <c r="L747" i="6"/>
  <c r="L759" i="6" s="1"/>
  <c r="L753" i="6"/>
  <c r="L751" i="6"/>
  <c r="L757" i="6"/>
  <c r="L750" i="6"/>
  <c r="L748" i="6"/>
  <c r="K758" i="6"/>
  <c r="K755" i="6"/>
  <c r="K752" i="6"/>
  <c r="K749" i="6"/>
  <c r="K778" i="6"/>
  <c r="K756" i="6"/>
  <c r="K754" i="6"/>
  <c r="K747" i="6"/>
  <c r="K759" i="6" s="1"/>
  <c r="K757" i="6"/>
  <c r="K750" i="6"/>
  <c r="K748" i="6"/>
  <c r="K751" i="6"/>
  <c r="K753" i="6"/>
  <c r="M756" i="6"/>
  <c r="M753" i="6"/>
  <c r="M750" i="6"/>
  <c r="M747" i="6"/>
  <c r="M759" i="6" s="1"/>
  <c r="M778" i="6"/>
  <c r="M751" i="6"/>
  <c r="M749" i="6"/>
  <c r="M758" i="6"/>
  <c r="M757" i="6"/>
  <c r="M755" i="6"/>
  <c r="M754" i="6"/>
  <c r="M752" i="6"/>
  <c r="M748" i="6"/>
  <c r="D719" i="6"/>
  <c r="D733" i="6" s="1"/>
  <c r="Q688" i="6"/>
  <c r="G655" i="6"/>
  <c r="G653" i="6"/>
  <c r="G651" i="6"/>
  <c r="G649" i="6"/>
  <c r="G647" i="6"/>
  <c r="G687" i="6"/>
  <c r="G648" i="6"/>
  <c r="G650" i="6"/>
  <c r="G652" i="6"/>
  <c r="G646" i="6"/>
  <c r="G669" i="6" s="1"/>
  <c r="G654" i="6"/>
  <c r="Q642" i="6"/>
  <c r="H732" i="6"/>
  <c r="H698" i="6"/>
  <c r="H695" i="6"/>
  <c r="H692" i="6"/>
  <c r="H700" i="6"/>
  <c r="H694" i="6"/>
  <c r="H699" i="6"/>
  <c r="H693" i="6"/>
  <c r="H696" i="6"/>
  <c r="H691" i="6"/>
  <c r="H714" i="6" s="1"/>
  <c r="H697" i="6"/>
  <c r="K668" i="12"/>
  <c r="K665" i="12"/>
  <c r="K662" i="12"/>
  <c r="K659" i="12"/>
  <c r="K687" i="12"/>
  <c r="K667" i="12"/>
  <c r="K664" i="12"/>
  <c r="K661" i="12"/>
  <c r="K658" i="12"/>
  <c r="K657" i="12"/>
  <c r="K669" i="12" s="1"/>
  <c r="K660" i="12"/>
  <c r="K663" i="12"/>
  <c r="K666" i="12"/>
  <c r="G562" i="12"/>
  <c r="G555" i="12"/>
  <c r="G578" i="12" s="1"/>
  <c r="G563" i="12"/>
  <c r="G558" i="12"/>
  <c r="G559" i="12"/>
  <c r="G556" i="12"/>
  <c r="G561" i="12"/>
  <c r="G560" i="12"/>
  <c r="G597" i="12"/>
  <c r="G564" i="12"/>
  <c r="G557" i="12"/>
  <c r="D642" i="12"/>
  <c r="Q552" i="12"/>
  <c r="D584" i="12"/>
  <c r="D598" i="12" s="1"/>
  <c r="F563" i="12"/>
  <c r="F561" i="12"/>
  <c r="F559" i="12"/>
  <c r="F557" i="12"/>
  <c r="F555" i="12"/>
  <c r="F578" i="12" s="1"/>
  <c r="F597" i="12"/>
  <c r="F560" i="12"/>
  <c r="F556" i="12"/>
  <c r="F562" i="12"/>
  <c r="F558" i="12"/>
  <c r="F564" i="12"/>
  <c r="H597" i="12"/>
  <c r="Q597" i="12" s="1"/>
  <c r="H564" i="12"/>
  <c r="H557" i="12"/>
  <c r="H560" i="12"/>
  <c r="H558" i="12"/>
  <c r="H561" i="12"/>
  <c r="H562" i="12"/>
  <c r="H555" i="12"/>
  <c r="H578" i="12" s="1"/>
  <c r="H563" i="12"/>
  <c r="H559" i="12"/>
  <c r="H556" i="12"/>
  <c r="M756" i="12"/>
  <c r="M753" i="12"/>
  <c r="M750" i="12"/>
  <c r="M747" i="12"/>
  <c r="M759" i="12" s="1"/>
  <c r="M757" i="12"/>
  <c r="M754" i="12"/>
  <c r="M751" i="12"/>
  <c r="M748" i="12"/>
  <c r="M758" i="12"/>
  <c r="M755" i="12"/>
  <c r="M752" i="12"/>
  <c r="M749" i="12"/>
  <c r="M778" i="12"/>
  <c r="L778" i="12"/>
  <c r="L756" i="12"/>
  <c r="L753" i="12"/>
  <c r="L750" i="12"/>
  <c r="L747" i="12"/>
  <c r="L759" i="12" s="1"/>
  <c r="L755" i="12"/>
  <c r="L758" i="12"/>
  <c r="L754" i="12"/>
  <c r="L749" i="12"/>
  <c r="L751" i="12"/>
  <c r="L757" i="12"/>
  <c r="L748" i="12"/>
  <c r="J711" i="12"/>
  <c r="J708" i="12"/>
  <c r="J705" i="12"/>
  <c r="J702" i="12"/>
  <c r="J714" i="12" s="1"/>
  <c r="J712" i="12"/>
  <c r="J709" i="12"/>
  <c r="J706" i="12"/>
  <c r="J703" i="12"/>
  <c r="J713" i="12"/>
  <c r="J710" i="12"/>
  <c r="J707" i="12"/>
  <c r="J704" i="12"/>
  <c r="J732" i="12"/>
  <c r="F805" i="6" l="1"/>
  <c r="M804" i="6"/>
  <c r="M801" i="6"/>
  <c r="M798" i="6"/>
  <c r="M795" i="6"/>
  <c r="M802" i="6"/>
  <c r="M799" i="6"/>
  <c r="M796" i="6"/>
  <c r="M793" i="6"/>
  <c r="M805" i="6" s="1"/>
  <c r="M803" i="6"/>
  <c r="M800" i="6"/>
  <c r="M797" i="6"/>
  <c r="M794" i="6"/>
  <c r="J711" i="6"/>
  <c r="J708" i="6"/>
  <c r="J705" i="6"/>
  <c r="J702" i="6"/>
  <c r="J714" i="6" s="1"/>
  <c r="J732" i="6"/>
  <c r="J709" i="6"/>
  <c r="J707" i="6"/>
  <c r="J712" i="6"/>
  <c r="J710" i="6"/>
  <c r="J703" i="6"/>
  <c r="J713" i="6"/>
  <c r="J706" i="6"/>
  <c r="J704" i="6"/>
  <c r="H740" i="6"/>
  <c r="H778" i="6"/>
  <c r="H743" i="6"/>
  <c r="H737" i="6"/>
  <c r="H742" i="6"/>
  <c r="H736" i="6"/>
  <c r="H759" i="6" s="1"/>
  <c r="H741" i="6"/>
  <c r="H739" i="6"/>
  <c r="H745" i="6"/>
  <c r="H744" i="6"/>
  <c r="H738" i="6"/>
  <c r="G699" i="6"/>
  <c r="G697" i="6"/>
  <c r="G695" i="6"/>
  <c r="G693" i="6"/>
  <c r="G691" i="6"/>
  <c r="G714" i="6" s="1"/>
  <c r="G732" i="6"/>
  <c r="G698" i="6"/>
  <c r="G692" i="6"/>
  <c r="G696" i="6"/>
  <c r="G700" i="6"/>
  <c r="G694" i="6"/>
  <c r="Q687" i="6"/>
  <c r="D765" i="6"/>
  <c r="D779" i="6" s="1"/>
  <c r="Q779" i="6" s="1"/>
  <c r="Q733" i="6"/>
  <c r="K803" i="6"/>
  <c r="K800" i="6"/>
  <c r="K797" i="6"/>
  <c r="K794" i="6"/>
  <c r="K804" i="6"/>
  <c r="K801" i="6"/>
  <c r="K798" i="6"/>
  <c r="K795" i="6"/>
  <c r="K802" i="6"/>
  <c r="K799" i="6"/>
  <c r="K796" i="6"/>
  <c r="K793" i="6"/>
  <c r="K805" i="6" s="1"/>
  <c r="L803" i="6"/>
  <c r="L800" i="6"/>
  <c r="L797" i="6"/>
  <c r="L794" i="6"/>
  <c r="L804" i="6"/>
  <c r="L801" i="6"/>
  <c r="L798" i="6"/>
  <c r="L795" i="6"/>
  <c r="L796" i="6"/>
  <c r="L802" i="6"/>
  <c r="L793" i="6"/>
  <c r="L805" i="6" s="1"/>
  <c r="L799" i="6"/>
  <c r="K712" i="12"/>
  <c r="K709" i="12"/>
  <c r="K706" i="12"/>
  <c r="K703" i="12"/>
  <c r="K732" i="12"/>
  <c r="K710" i="12"/>
  <c r="K713" i="12"/>
  <c r="K708" i="12"/>
  <c r="K704" i="12"/>
  <c r="K707" i="12"/>
  <c r="K705" i="12"/>
  <c r="K711" i="12"/>
  <c r="K702" i="12"/>
  <c r="K714" i="12" s="1"/>
  <c r="L803" i="12"/>
  <c r="L800" i="12"/>
  <c r="L797" i="12"/>
  <c r="L794" i="12"/>
  <c r="L804" i="12"/>
  <c r="L801" i="12"/>
  <c r="L798" i="12"/>
  <c r="L795" i="12"/>
  <c r="L802" i="12"/>
  <c r="L799" i="12"/>
  <c r="L796" i="12"/>
  <c r="L793" i="12"/>
  <c r="L805" i="12" s="1"/>
  <c r="H607" i="12"/>
  <c r="H608" i="12"/>
  <c r="H603" i="12"/>
  <c r="H605" i="12"/>
  <c r="H601" i="12"/>
  <c r="H624" i="12" s="1"/>
  <c r="H609" i="12"/>
  <c r="H606" i="12"/>
  <c r="H602" i="12"/>
  <c r="H604" i="12"/>
  <c r="H610" i="12"/>
  <c r="H642" i="12"/>
  <c r="F610" i="12"/>
  <c r="F608" i="12"/>
  <c r="F606" i="12"/>
  <c r="F604" i="12"/>
  <c r="F602" i="12"/>
  <c r="F603" i="12"/>
  <c r="F609" i="12"/>
  <c r="F605" i="12"/>
  <c r="F607" i="12"/>
  <c r="F601" i="12"/>
  <c r="F624" i="12" s="1"/>
  <c r="F642" i="12"/>
  <c r="Q598" i="12"/>
  <c r="D629" i="12"/>
  <c r="D643" i="12" s="1"/>
  <c r="G610" i="12"/>
  <c r="G605" i="12"/>
  <c r="G606" i="12"/>
  <c r="G601" i="12"/>
  <c r="G624" i="12" s="1"/>
  <c r="G609" i="12"/>
  <c r="G602" i="12"/>
  <c r="G607" i="12"/>
  <c r="G604" i="12"/>
  <c r="G608" i="12"/>
  <c r="G603" i="12"/>
  <c r="G642" i="12"/>
  <c r="M804" i="12"/>
  <c r="M801" i="12"/>
  <c r="M798" i="12"/>
  <c r="M795" i="12"/>
  <c r="M796" i="12"/>
  <c r="M793" i="12"/>
  <c r="M805" i="12" s="1"/>
  <c r="M800" i="12"/>
  <c r="M797" i="12"/>
  <c r="M803" i="12"/>
  <c r="M802" i="12"/>
  <c r="M794" i="12"/>
  <c r="M799" i="12"/>
  <c r="D687" i="12"/>
  <c r="J758" i="12"/>
  <c r="J755" i="12"/>
  <c r="J752" i="12"/>
  <c r="J749" i="12"/>
  <c r="J778" i="12"/>
  <c r="J751" i="12"/>
  <c r="J753" i="12"/>
  <c r="J748" i="12"/>
  <c r="J750" i="12"/>
  <c r="J757" i="12"/>
  <c r="J754" i="12"/>
  <c r="J756" i="12"/>
  <c r="J747" i="12"/>
  <c r="J759" i="12" s="1"/>
  <c r="H791" i="6" l="1"/>
  <c r="H789" i="6"/>
  <c r="H787" i="6"/>
  <c r="H785" i="6"/>
  <c r="H783" i="6"/>
  <c r="H786" i="6"/>
  <c r="H784" i="6"/>
  <c r="H790" i="6"/>
  <c r="H788" i="6"/>
  <c r="H782" i="6"/>
  <c r="H805" i="6" s="1"/>
  <c r="J758" i="6"/>
  <c r="J757" i="6"/>
  <c r="J754" i="6"/>
  <c r="J751" i="6"/>
  <c r="J748" i="6"/>
  <c r="J778" i="6"/>
  <c r="J752" i="6"/>
  <c r="J750" i="6"/>
  <c r="J756" i="6"/>
  <c r="J749" i="6"/>
  <c r="J747" i="6"/>
  <c r="J759" i="6" s="1"/>
  <c r="J755" i="6"/>
  <c r="J753" i="6"/>
  <c r="G745" i="6"/>
  <c r="G743" i="6"/>
  <c r="G741" i="6"/>
  <c r="G739" i="6"/>
  <c r="G737" i="6"/>
  <c r="G740" i="6"/>
  <c r="G778" i="6"/>
  <c r="G744" i="6"/>
  <c r="G738" i="6"/>
  <c r="G742" i="6"/>
  <c r="G736" i="6"/>
  <c r="G759" i="6" s="1"/>
  <c r="Q732" i="6"/>
  <c r="F655" i="12"/>
  <c r="F653" i="12"/>
  <c r="F651" i="12"/>
  <c r="F649" i="12"/>
  <c r="F647" i="12"/>
  <c r="F650" i="12"/>
  <c r="F648" i="12"/>
  <c r="F687" i="12"/>
  <c r="F654" i="12"/>
  <c r="F652" i="12"/>
  <c r="F646" i="12"/>
  <c r="F669" i="12" s="1"/>
  <c r="G687" i="12"/>
  <c r="G651" i="12"/>
  <c r="G652" i="12"/>
  <c r="G654" i="12"/>
  <c r="G649" i="12"/>
  <c r="G648" i="12"/>
  <c r="G653" i="12"/>
  <c r="G647" i="12"/>
  <c r="G646" i="12"/>
  <c r="G669" i="12" s="1"/>
  <c r="G655" i="12"/>
  <c r="G650" i="12"/>
  <c r="H655" i="12"/>
  <c r="H653" i="12"/>
  <c r="H651" i="12"/>
  <c r="H649" i="12"/>
  <c r="H647" i="12"/>
  <c r="H652" i="12"/>
  <c r="H646" i="12"/>
  <c r="H669" i="12" s="1"/>
  <c r="H654" i="12"/>
  <c r="H648" i="12"/>
  <c r="H687" i="12"/>
  <c r="H650" i="12"/>
  <c r="K758" i="12"/>
  <c r="K755" i="12"/>
  <c r="K752" i="12"/>
  <c r="K749" i="12"/>
  <c r="K778" i="12"/>
  <c r="K756" i="12"/>
  <c r="K753" i="12"/>
  <c r="K750" i="12"/>
  <c r="K747" i="12"/>
  <c r="K759" i="12" s="1"/>
  <c r="K757" i="12"/>
  <c r="K754" i="12"/>
  <c r="K751" i="12"/>
  <c r="K748" i="12"/>
  <c r="Q642" i="12"/>
  <c r="J802" i="12"/>
  <c r="J799" i="12"/>
  <c r="J796" i="12"/>
  <c r="J793" i="12"/>
  <c r="J805" i="12" s="1"/>
  <c r="J803" i="12"/>
  <c r="J800" i="12"/>
  <c r="J797" i="12"/>
  <c r="J794" i="12"/>
  <c r="J804" i="12"/>
  <c r="J801" i="12"/>
  <c r="J798" i="12"/>
  <c r="J795" i="12"/>
  <c r="D732" i="12"/>
  <c r="Q643" i="12"/>
  <c r="D674" i="12"/>
  <c r="D688" i="12" s="1"/>
  <c r="Q687" i="12" l="1"/>
  <c r="G791" i="6"/>
  <c r="G789" i="6"/>
  <c r="G790" i="6"/>
  <c r="G788" i="6"/>
  <c r="G786" i="6"/>
  <c r="G784" i="6"/>
  <c r="G782" i="6"/>
  <c r="G805" i="6" s="1"/>
  <c r="G785" i="6"/>
  <c r="G783" i="6"/>
  <c r="G787" i="6"/>
  <c r="Q778" i="6"/>
  <c r="J802" i="6"/>
  <c r="J799" i="6"/>
  <c r="J796" i="6"/>
  <c r="J793" i="6"/>
  <c r="J805" i="6" s="1"/>
  <c r="J803" i="6"/>
  <c r="J800" i="6"/>
  <c r="J797" i="6"/>
  <c r="J794" i="6"/>
  <c r="J804" i="6"/>
  <c r="J795" i="6"/>
  <c r="J801" i="6"/>
  <c r="J798" i="6"/>
  <c r="D778" i="12"/>
  <c r="G732" i="12"/>
  <c r="G700" i="12"/>
  <c r="G698" i="12"/>
  <c r="G696" i="12"/>
  <c r="G694" i="12"/>
  <c r="G692" i="12"/>
  <c r="G695" i="12"/>
  <c r="G697" i="12"/>
  <c r="G699" i="12"/>
  <c r="G693" i="12"/>
  <c r="G691" i="12"/>
  <c r="G714" i="12" s="1"/>
  <c r="Q688" i="12"/>
  <c r="D719" i="12"/>
  <c r="D733" i="12" s="1"/>
  <c r="K803" i="12"/>
  <c r="K800" i="12"/>
  <c r="K797" i="12"/>
  <c r="K794" i="12"/>
  <c r="K801" i="12"/>
  <c r="K804" i="12"/>
  <c r="K799" i="12"/>
  <c r="K795" i="12"/>
  <c r="K796" i="12"/>
  <c r="K802" i="12"/>
  <c r="K793" i="12"/>
  <c r="K805" i="12" s="1"/>
  <c r="K798" i="12"/>
  <c r="H732" i="12"/>
  <c r="H700" i="12"/>
  <c r="H698" i="12"/>
  <c r="H696" i="12"/>
  <c r="H694" i="12"/>
  <c r="H692" i="12"/>
  <c r="H699" i="12"/>
  <c r="H697" i="12"/>
  <c r="H695" i="12"/>
  <c r="H693" i="12"/>
  <c r="H691" i="12"/>
  <c r="H714" i="12" s="1"/>
  <c r="F699" i="12"/>
  <c r="F697" i="12"/>
  <c r="F695" i="12"/>
  <c r="F693" i="12"/>
  <c r="F691" i="12"/>
  <c r="F714" i="12" s="1"/>
  <c r="F732" i="12"/>
  <c r="F700" i="12"/>
  <c r="F694" i="12"/>
  <c r="F698" i="12"/>
  <c r="F696" i="12"/>
  <c r="F692" i="12"/>
  <c r="H744" i="12" l="1"/>
  <c r="H742" i="12"/>
  <c r="H740" i="12"/>
  <c r="H738" i="12"/>
  <c r="H736" i="12"/>
  <c r="H759" i="12" s="1"/>
  <c r="H745" i="12"/>
  <c r="H743" i="12"/>
  <c r="H741" i="12"/>
  <c r="H739" i="12"/>
  <c r="H737" i="12"/>
  <c r="H778" i="12"/>
  <c r="F745" i="12"/>
  <c r="F743" i="12"/>
  <c r="F741" i="12"/>
  <c r="F739" i="12"/>
  <c r="F737" i="12"/>
  <c r="F740" i="12"/>
  <c r="F778" i="12"/>
  <c r="F742" i="12"/>
  <c r="F738" i="12"/>
  <c r="F744" i="12"/>
  <c r="F736" i="12"/>
  <c r="F759" i="12" s="1"/>
  <c r="D765" i="12"/>
  <c r="D779" i="12" s="1"/>
  <c r="Q779" i="12" s="1"/>
  <c r="Q733" i="12"/>
  <c r="G744" i="12"/>
  <c r="G742" i="12"/>
  <c r="G740" i="12"/>
  <c r="G738" i="12"/>
  <c r="G736" i="12"/>
  <c r="G759" i="12" s="1"/>
  <c r="G778" i="12"/>
  <c r="G784" i="12" s="1"/>
  <c r="G745" i="12"/>
  <c r="G739" i="12"/>
  <c r="G743" i="12"/>
  <c r="G741" i="12"/>
  <c r="G737" i="12"/>
  <c r="Q732" i="12"/>
  <c r="Q778" i="12" l="1"/>
  <c r="G791" i="12"/>
  <c r="G789" i="12"/>
  <c r="G787" i="12"/>
  <c r="G785" i="12"/>
  <c r="G783" i="12"/>
  <c r="G786" i="12"/>
  <c r="G788" i="12"/>
  <c r="G782" i="12"/>
  <c r="G805" i="12" s="1"/>
  <c r="G790" i="12"/>
  <c r="F790" i="12"/>
  <c r="F788" i="12"/>
  <c r="F786" i="12"/>
  <c r="F784" i="12"/>
  <c r="F782" i="12"/>
  <c r="F805" i="12" s="1"/>
  <c r="F791" i="12"/>
  <c r="F785" i="12"/>
  <c r="F787" i="12"/>
  <c r="F783" i="12"/>
  <c r="F789" i="12"/>
  <c r="H791" i="12"/>
  <c r="H789" i="12"/>
  <c r="H787" i="12"/>
  <c r="H785" i="12"/>
  <c r="H783" i="12"/>
  <c r="H790" i="12"/>
  <c r="H788" i="12"/>
  <c r="H786" i="12"/>
  <c r="H784" i="12"/>
  <c r="H782" i="12"/>
  <c r="H805" i="12" s="1"/>
  <c r="Q88" i="2" l="1"/>
  <c r="Q89" i="2"/>
  <c r="Q90" i="2"/>
  <c r="Q91" i="2"/>
  <c r="Q86" i="2"/>
  <c r="Q87" i="2"/>
  <c r="Q92" i="2"/>
  <c r="Q93" i="2"/>
  <c r="Q94" i="2"/>
  <c r="Q85" i="2"/>
  <c r="Q39" i="2"/>
  <c r="Q38" i="2"/>
  <c r="Q40" i="2"/>
  <c r="Q41" i="2"/>
  <c r="Q42" i="2"/>
  <c r="Q43" i="2"/>
  <c r="Q44" i="2"/>
  <c r="Q45" i="2"/>
  <c r="Q46" i="2"/>
  <c r="Q47" i="2"/>
  <c r="Q37" i="2"/>
  <c r="Q8" i="2"/>
  <c r="Q9" i="2"/>
  <c r="Q10" i="2"/>
  <c r="Q11" i="2"/>
  <c r="Q12" i="2"/>
  <c r="Q13" i="2"/>
  <c r="P234" i="2"/>
  <c r="O234" i="2"/>
  <c r="N234" i="2"/>
  <c r="M234" i="2"/>
  <c r="J84" i="9" s="1"/>
  <c r="L234" i="2"/>
  <c r="I84" i="9" s="1"/>
  <c r="K234" i="2"/>
  <c r="H84" i="9" s="1"/>
  <c r="J234" i="2"/>
  <c r="G84" i="9" s="1"/>
  <c r="H234" i="2"/>
  <c r="F84" i="9" s="1"/>
  <c r="G234" i="2"/>
  <c r="E84" i="9" s="1"/>
  <c r="F234" i="2"/>
  <c r="D84" i="9" s="1"/>
  <c r="D234" i="2"/>
  <c r="Q234" i="2" l="1"/>
  <c r="F95" i="2" l="1"/>
  <c r="L51" i="9" s="1"/>
  <c r="G95" i="2"/>
  <c r="M51" i="9" s="1"/>
  <c r="P188" i="2" l="1"/>
  <c r="O188" i="2"/>
  <c r="N188" i="2"/>
  <c r="M188" i="2"/>
  <c r="AH51" i="9" s="1"/>
  <c r="L188" i="2"/>
  <c r="AG51" i="9" s="1"/>
  <c r="K188" i="2"/>
  <c r="AF51" i="9" s="1"/>
  <c r="H188" i="2"/>
  <c r="AD51" i="9" s="1"/>
  <c r="G188" i="2"/>
  <c r="AC51" i="9" s="1"/>
  <c r="F188" i="2"/>
  <c r="AB51" i="9" s="1"/>
  <c r="D188" i="2"/>
  <c r="P143" i="2"/>
  <c r="O143" i="2"/>
  <c r="N143" i="2"/>
  <c r="M143" i="2"/>
  <c r="L143" i="2"/>
  <c r="K143" i="2"/>
  <c r="J143" i="2"/>
  <c r="W51" i="9" s="1"/>
  <c r="H143" i="2"/>
  <c r="V51" i="9" s="1"/>
  <c r="F143" i="2"/>
  <c r="T51" i="9" s="1"/>
  <c r="D143" i="2"/>
  <c r="J95" i="2"/>
  <c r="O51" i="9" s="1"/>
  <c r="H95" i="2"/>
  <c r="N51" i="9" s="1"/>
  <c r="G48" i="2"/>
  <c r="E51" i="9" s="1"/>
  <c r="P48" i="2"/>
  <c r="O48" i="2"/>
  <c r="N48" i="2"/>
  <c r="M48" i="2"/>
  <c r="M49" i="2" s="1"/>
  <c r="M96" i="2" s="1"/>
  <c r="L48" i="2"/>
  <c r="K48" i="2"/>
  <c r="J48" i="2"/>
  <c r="G51" i="9" s="1"/>
  <c r="H48" i="2"/>
  <c r="F51" i="9" s="1"/>
  <c r="F48" i="2"/>
  <c r="D51" i="9" s="1"/>
  <c r="D48" i="2"/>
  <c r="M15" i="2"/>
  <c r="M34" i="2" s="1"/>
  <c r="Q188" i="2" l="1"/>
  <c r="M144" i="2"/>
  <c r="M50" i="2"/>
  <c r="M82" i="2" s="1"/>
  <c r="M97" i="2" s="1"/>
  <c r="M128" i="2" s="1"/>
  <c r="M145" i="2" s="1"/>
  <c r="M176" i="2" s="1"/>
  <c r="M190" i="2" s="1"/>
  <c r="M222" i="2" s="1"/>
  <c r="Q48" i="2"/>
  <c r="G143" i="2"/>
  <c r="D95" i="2"/>
  <c r="Q95" i="2" s="1"/>
  <c r="F14" i="2"/>
  <c r="H14" i="2"/>
  <c r="H15" i="2" s="1"/>
  <c r="J14" i="2"/>
  <c r="J49" i="2" s="1"/>
  <c r="G52" i="9" s="1"/>
  <c r="K14" i="2"/>
  <c r="K49" i="2" s="1"/>
  <c r="L14" i="2"/>
  <c r="L15" i="2" s="1"/>
  <c r="N14" i="2"/>
  <c r="N15" i="2" s="1"/>
  <c r="O14" i="2"/>
  <c r="O15" i="2" s="1"/>
  <c r="P14" i="2"/>
  <c r="P15" i="2" s="1"/>
  <c r="D14" i="2"/>
  <c r="D15" i="2" s="1"/>
  <c r="Q143" i="2" l="1"/>
  <c r="U51" i="9"/>
  <c r="F15" i="2"/>
  <c r="F34" i="2" s="1"/>
  <c r="F50" i="2" s="1"/>
  <c r="F82" i="2" s="1"/>
  <c r="E17" i="9"/>
  <c r="E16" i="9"/>
  <c r="E11" i="9"/>
  <c r="E12" i="9"/>
  <c r="E13" i="9"/>
  <c r="E19" i="9"/>
  <c r="E20" i="9" s="1"/>
  <c r="E14" i="9"/>
  <c r="E9" i="9"/>
  <c r="E15" i="9"/>
  <c r="E10" i="9"/>
  <c r="E8" i="9"/>
  <c r="J64" i="2"/>
  <c r="G38" i="9"/>
  <c r="G44" i="9"/>
  <c r="G41" i="9"/>
  <c r="G48" i="9"/>
  <c r="G39" i="9"/>
  <c r="G45" i="9"/>
  <c r="G46" i="9"/>
  <c r="G42" i="9"/>
  <c r="G43" i="9"/>
  <c r="G49" i="9"/>
  <c r="G40" i="9"/>
  <c r="G47" i="9"/>
  <c r="N34" i="2"/>
  <c r="N50" i="2" s="1"/>
  <c r="N82" i="2" s="1"/>
  <c r="N97" i="2" s="1"/>
  <c r="N128" i="2" s="1"/>
  <c r="N145" i="2" s="1"/>
  <c r="N176" i="2" s="1"/>
  <c r="N190" i="2" s="1"/>
  <c r="L34" i="2"/>
  <c r="L50" i="2" s="1"/>
  <c r="L82" i="2" s="1"/>
  <c r="L97" i="2" s="1"/>
  <c r="L128" i="2" s="1"/>
  <c r="L145" i="2" s="1"/>
  <c r="L176" i="2" s="1"/>
  <c r="L190" i="2" s="1"/>
  <c r="H34" i="2"/>
  <c r="H50" i="2" s="1"/>
  <c r="H82" i="2" s="1"/>
  <c r="H97" i="2" s="1"/>
  <c r="H128" i="2" s="1"/>
  <c r="H145" i="2" s="1"/>
  <c r="H176" i="2" s="1"/>
  <c r="H190" i="2" s="1"/>
  <c r="D34" i="2"/>
  <c r="D50" i="2" s="1"/>
  <c r="D82" i="2" s="1"/>
  <c r="D97" i="2" s="1"/>
  <c r="D128" i="2" s="1"/>
  <c r="D145" i="2" s="1"/>
  <c r="D176" i="2" s="1"/>
  <c r="D190" i="2" s="1"/>
  <c r="D222" i="2" s="1"/>
  <c r="D236" i="2" s="1"/>
  <c r="P34" i="2"/>
  <c r="P50" i="2" s="1"/>
  <c r="P82" i="2" s="1"/>
  <c r="P97" i="2" s="1"/>
  <c r="P128" i="2" s="1"/>
  <c r="P145" i="2" s="1"/>
  <c r="P176" i="2" s="1"/>
  <c r="P190" i="2" s="1"/>
  <c r="O34" i="2"/>
  <c r="O50" i="2" s="1"/>
  <c r="O82" i="2" s="1"/>
  <c r="O97" i="2" s="1"/>
  <c r="O128" i="2" s="1"/>
  <c r="O145" i="2" s="1"/>
  <c r="O176" i="2" s="1"/>
  <c r="O190" i="2" s="1"/>
  <c r="O49" i="2"/>
  <c r="O96" i="2" s="1"/>
  <c r="O144" i="2" s="1"/>
  <c r="O189" i="2" s="1"/>
  <c r="J67" i="2"/>
  <c r="J70" i="2"/>
  <c r="J73" i="2"/>
  <c r="J65" i="2"/>
  <c r="J68" i="2"/>
  <c r="J71" i="2"/>
  <c r="J74" i="2"/>
  <c r="J66" i="2"/>
  <c r="J69" i="2"/>
  <c r="J72" i="2"/>
  <c r="J75" i="2"/>
  <c r="J96" i="2"/>
  <c r="O52" i="9" s="1"/>
  <c r="P49" i="2"/>
  <c r="P96" i="2" s="1"/>
  <c r="P144" i="2" s="1"/>
  <c r="P189" i="2" s="1"/>
  <c r="P235" i="2" s="1"/>
  <c r="P280" i="2" s="1"/>
  <c r="F49" i="2"/>
  <c r="D52" i="9" s="1"/>
  <c r="M189" i="2"/>
  <c r="AH52" i="9" s="1"/>
  <c r="H49" i="2"/>
  <c r="F52" i="9" s="1"/>
  <c r="L49" i="2"/>
  <c r="L96" i="2" s="1"/>
  <c r="L144" i="2" s="1"/>
  <c r="D49" i="2"/>
  <c r="D96" i="2" s="1"/>
  <c r="D144" i="2" s="1"/>
  <c r="D189" i="2" s="1"/>
  <c r="D235" i="2" s="1"/>
  <c r="N49" i="2"/>
  <c r="N96" i="2" s="1"/>
  <c r="N144" i="2" s="1"/>
  <c r="N189" i="2" s="1"/>
  <c r="N235" i="2" s="1"/>
  <c r="K96" i="2"/>
  <c r="M267" i="2"/>
  <c r="M281" i="2" s="1"/>
  <c r="M312" i="2" s="1"/>
  <c r="M326" i="2" s="1"/>
  <c r="M357" i="2" s="1"/>
  <c r="M371" i="2" s="1"/>
  <c r="M403" i="2" s="1"/>
  <c r="M417" i="2" s="1"/>
  <c r="M448" i="2" s="1"/>
  <c r="M462" i="2" s="1"/>
  <c r="M493" i="2" s="1"/>
  <c r="M507" i="2" s="1"/>
  <c r="M538" i="2" s="1"/>
  <c r="M552" i="2" s="1"/>
  <c r="M584" i="2" s="1"/>
  <c r="M598" i="2" s="1"/>
  <c r="M629" i="2" s="1"/>
  <c r="M643" i="2" s="1"/>
  <c r="M674" i="2" s="1"/>
  <c r="M688" i="2" s="1"/>
  <c r="M719" i="2" s="1"/>
  <c r="M733" i="2" s="1"/>
  <c r="M765" i="2" s="1"/>
  <c r="K15" i="2"/>
  <c r="J15" i="2"/>
  <c r="G14" i="2"/>
  <c r="M779" i="2" l="1"/>
  <c r="E18" i="9"/>
  <c r="G49" i="2"/>
  <c r="E52" i="9" s="1"/>
  <c r="AH41" i="9"/>
  <c r="AH42" i="9"/>
  <c r="AH47" i="9"/>
  <c r="AH43" i="9"/>
  <c r="AH49" i="9"/>
  <c r="AH48" i="9"/>
  <c r="AH46" i="9"/>
  <c r="AH40" i="9"/>
  <c r="AH45" i="9"/>
  <c r="AH44" i="9"/>
  <c r="AH39" i="9"/>
  <c r="AH38" i="9"/>
  <c r="AH50" i="9" s="1"/>
  <c r="O42" i="9"/>
  <c r="O48" i="9"/>
  <c r="O39" i="9"/>
  <c r="O47" i="9"/>
  <c r="O38" i="9"/>
  <c r="O40" i="9"/>
  <c r="O45" i="9"/>
  <c r="O41" i="9"/>
  <c r="O44" i="9"/>
  <c r="O46" i="9"/>
  <c r="O43" i="9"/>
  <c r="O49" i="9"/>
  <c r="F29" i="9"/>
  <c r="F37" i="9"/>
  <c r="F33" i="9"/>
  <c r="F32" i="9"/>
  <c r="F31" i="9"/>
  <c r="F34" i="9"/>
  <c r="F35" i="9"/>
  <c r="F30" i="9"/>
  <c r="F36" i="9"/>
  <c r="F28" i="9"/>
  <c r="D31" i="9"/>
  <c r="D32" i="9"/>
  <c r="D30" i="9"/>
  <c r="D29" i="9"/>
  <c r="D35" i="9"/>
  <c r="D33" i="9"/>
  <c r="D34" i="9"/>
  <c r="D37" i="9"/>
  <c r="D28" i="9"/>
  <c r="D36" i="9"/>
  <c r="H56" i="2"/>
  <c r="H62" i="2"/>
  <c r="H57" i="2"/>
  <c r="H53" i="2"/>
  <c r="H58" i="2"/>
  <c r="H59" i="2"/>
  <c r="H60" i="2"/>
  <c r="H55" i="2"/>
  <c r="H61" i="2"/>
  <c r="H54" i="2"/>
  <c r="F96" i="2"/>
  <c r="L52" i="9" s="1"/>
  <c r="F56" i="2"/>
  <c r="F53" i="2"/>
  <c r="F62" i="2"/>
  <c r="F57" i="2"/>
  <c r="F58" i="2"/>
  <c r="F59" i="2"/>
  <c r="F54" i="2"/>
  <c r="F60" i="2"/>
  <c r="F55" i="2"/>
  <c r="F61" i="2"/>
  <c r="P222" i="2"/>
  <c r="P267" i="2"/>
  <c r="P281" i="2" s="1"/>
  <c r="P312" i="2" s="1"/>
  <c r="P326" i="2" s="1"/>
  <c r="P357" i="2" s="1"/>
  <c r="P371" i="2" s="1"/>
  <c r="P403" i="2" s="1"/>
  <c r="P417" i="2" s="1"/>
  <c r="P448" i="2" s="1"/>
  <c r="P462" i="2" s="1"/>
  <c r="P493" i="2" s="1"/>
  <c r="P507" i="2" s="1"/>
  <c r="P538" i="2" s="1"/>
  <c r="P552" i="2" s="1"/>
  <c r="P584" i="2" s="1"/>
  <c r="P598" i="2" s="1"/>
  <c r="P629" i="2" s="1"/>
  <c r="P643" i="2" s="1"/>
  <c r="P674" i="2" s="1"/>
  <c r="P688" i="2" s="1"/>
  <c r="P719" i="2" s="1"/>
  <c r="P733" i="2" s="1"/>
  <c r="P765" i="2" s="1"/>
  <c r="P779" i="2" s="1"/>
  <c r="H222" i="2"/>
  <c r="H236" i="2" s="1"/>
  <c r="H267" i="2"/>
  <c r="H281" i="2" s="1"/>
  <c r="H312" i="2" s="1"/>
  <c r="H326" i="2" s="1"/>
  <c r="H357" i="2" s="1"/>
  <c r="H371" i="2" s="1"/>
  <c r="H403" i="2" s="1"/>
  <c r="H417" i="2" s="1"/>
  <c r="H448" i="2" s="1"/>
  <c r="H462" i="2" s="1"/>
  <c r="H493" i="2" s="1"/>
  <c r="H507" i="2" s="1"/>
  <c r="H538" i="2" s="1"/>
  <c r="H552" i="2" s="1"/>
  <c r="H584" i="2" s="1"/>
  <c r="H598" i="2" s="1"/>
  <c r="H629" i="2" s="1"/>
  <c r="H643" i="2" s="1"/>
  <c r="H674" i="2" s="1"/>
  <c r="H688" i="2" s="1"/>
  <c r="H719" i="2" s="1"/>
  <c r="H733" i="2" s="1"/>
  <c r="H765" i="2" s="1"/>
  <c r="O222" i="2"/>
  <c r="O236" i="2" s="1"/>
  <c r="O267" i="2"/>
  <c r="O281" i="2" s="1"/>
  <c r="O312" i="2" s="1"/>
  <c r="O326" i="2" s="1"/>
  <c r="O357" i="2" s="1"/>
  <c r="O371" i="2" s="1"/>
  <c r="O403" i="2" s="1"/>
  <c r="O417" i="2" s="1"/>
  <c r="O448" i="2" s="1"/>
  <c r="O462" i="2" s="1"/>
  <c r="O493" i="2" s="1"/>
  <c r="O507" i="2" s="1"/>
  <c r="O538" i="2" s="1"/>
  <c r="O552" i="2" s="1"/>
  <c r="O584" i="2" s="1"/>
  <c r="O598" i="2" s="1"/>
  <c r="O629" i="2" s="1"/>
  <c r="O643" i="2" s="1"/>
  <c r="O674" i="2" s="1"/>
  <c r="O688" i="2" s="1"/>
  <c r="O719" i="2" s="1"/>
  <c r="O733" i="2" s="1"/>
  <c r="O765" i="2" s="1"/>
  <c r="O779" i="2" s="1"/>
  <c r="L222" i="2"/>
  <c r="L236" i="2" s="1"/>
  <c r="L267" i="2"/>
  <c r="L281" i="2" s="1"/>
  <c r="L312" i="2" s="1"/>
  <c r="L326" i="2" s="1"/>
  <c r="L357" i="2" s="1"/>
  <c r="L371" i="2" s="1"/>
  <c r="L403" i="2" s="1"/>
  <c r="L417" i="2" s="1"/>
  <c r="L448" i="2" s="1"/>
  <c r="L462" i="2" s="1"/>
  <c r="L493" i="2" s="1"/>
  <c r="L507" i="2" s="1"/>
  <c r="L538" i="2" s="1"/>
  <c r="L552" i="2" s="1"/>
  <c r="L584" i="2" s="1"/>
  <c r="L598" i="2" s="1"/>
  <c r="L629" i="2" s="1"/>
  <c r="L643" i="2" s="1"/>
  <c r="L674" i="2" s="1"/>
  <c r="L688" i="2" s="1"/>
  <c r="L719" i="2" s="1"/>
  <c r="L733" i="2" s="1"/>
  <c r="F97" i="2"/>
  <c r="F128" i="2" s="1"/>
  <c r="F145" i="2" s="1"/>
  <c r="F176" i="2" s="1"/>
  <c r="F190" i="2" s="1"/>
  <c r="N267" i="2"/>
  <c r="N281" i="2" s="1"/>
  <c r="N312" i="2" s="1"/>
  <c r="N326" i="2" s="1"/>
  <c r="N357" i="2" s="1"/>
  <c r="N371" i="2" s="1"/>
  <c r="N403" i="2" s="1"/>
  <c r="N417" i="2" s="1"/>
  <c r="N448" i="2" s="1"/>
  <c r="N462" i="2" s="1"/>
  <c r="N493" i="2" s="1"/>
  <c r="N507" i="2" s="1"/>
  <c r="N538" i="2" s="1"/>
  <c r="N552" i="2" s="1"/>
  <c r="N584" i="2" s="1"/>
  <c r="N222" i="2"/>
  <c r="N236" i="2" s="1"/>
  <c r="K34" i="2"/>
  <c r="K50" i="2" s="1"/>
  <c r="K82" i="2" s="1"/>
  <c r="K97" i="2" s="1"/>
  <c r="K128" i="2" s="1"/>
  <c r="J34" i="2"/>
  <c r="J50" i="2" s="1"/>
  <c r="J82" i="2" s="1"/>
  <c r="J97" i="2" s="1"/>
  <c r="J128" i="2" s="1"/>
  <c r="J145" i="2" s="1"/>
  <c r="J176" i="2" s="1"/>
  <c r="J190" i="2" s="1"/>
  <c r="N280" i="2"/>
  <c r="N325" i="2" s="1"/>
  <c r="O235" i="2"/>
  <c r="O280" i="2" s="1"/>
  <c r="O325" i="2" s="1"/>
  <c r="D280" i="2"/>
  <c r="K144" i="2"/>
  <c r="M205" i="2"/>
  <c r="M208" i="2"/>
  <c r="M211" i="2"/>
  <c r="M204" i="2"/>
  <c r="M207" i="2"/>
  <c r="M210" i="2"/>
  <c r="M213" i="2"/>
  <c r="M209" i="2"/>
  <c r="M212" i="2"/>
  <c r="M206" i="2"/>
  <c r="M214" i="2"/>
  <c r="M215" i="2"/>
  <c r="M235" i="2"/>
  <c r="J85" i="9" s="1"/>
  <c r="P370" i="2"/>
  <c r="P325" i="2"/>
  <c r="L189" i="2"/>
  <c r="AG52" i="9" s="1"/>
  <c r="J114" i="2"/>
  <c r="J120" i="2"/>
  <c r="J111" i="2"/>
  <c r="J115" i="2"/>
  <c r="J121" i="2"/>
  <c r="J116" i="2"/>
  <c r="J122" i="2"/>
  <c r="J117" i="2"/>
  <c r="J113" i="2"/>
  <c r="J119" i="2"/>
  <c r="J112" i="2"/>
  <c r="J118" i="2"/>
  <c r="J144" i="2"/>
  <c r="W52" i="9" s="1"/>
  <c r="G24" i="2"/>
  <c r="G18" i="2"/>
  <c r="G23" i="2"/>
  <c r="G22" i="2"/>
  <c r="G27" i="2"/>
  <c r="G21" i="2"/>
  <c r="G25" i="2"/>
  <c r="G19" i="2"/>
  <c r="G26" i="2"/>
  <c r="G20" i="2"/>
  <c r="H96" i="2"/>
  <c r="N52" i="9" s="1"/>
  <c r="D267" i="2"/>
  <c r="D281" i="2" s="1"/>
  <c r="D312" i="2" s="1"/>
  <c r="D326" i="2" s="1"/>
  <c r="D357" i="2" s="1"/>
  <c r="D371" i="2" s="1"/>
  <c r="D403" i="2" s="1"/>
  <c r="D417" i="2" s="1"/>
  <c r="D448" i="2" s="1"/>
  <c r="D462" i="2" s="1"/>
  <c r="D493" i="2" s="1"/>
  <c r="D507" i="2" s="1"/>
  <c r="D538" i="2" s="1"/>
  <c r="D552" i="2" s="1"/>
  <c r="M236" i="2"/>
  <c r="G50" i="9"/>
  <c r="J76" i="2"/>
  <c r="Q14" i="2"/>
  <c r="G15" i="2"/>
  <c r="G34" i="2" s="1"/>
  <c r="H779" i="2" l="1"/>
  <c r="AG41" i="9"/>
  <c r="AG46" i="9"/>
  <c r="AG49" i="9"/>
  <c r="AG44" i="9"/>
  <c r="AG47" i="9"/>
  <c r="AG38" i="9"/>
  <c r="AG50" i="9" s="1"/>
  <c r="AG48" i="9"/>
  <c r="AG43" i="9"/>
  <c r="AG40" i="9"/>
  <c r="AG42" i="9"/>
  <c r="AG45" i="9"/>
  <c r="AG39" i="9"/>
  <c r="J71" i="9"/>
  <c r="J77" i="9"/>
  <c r="J81" i="9"/>
  <c r="J72" i="9"/>
  <c r="J73" i="9"/>
  <c r="J79" i="9"/>
  <c r="J80" i="9"/>
  <c r="J75" i="9"/>
  <c r="J76" i="9"/>
  <c r="J82" i="9"/>
  <c r="J78" i="9"/>
  <c r="J74" i="9"/>
  <c r="O50" i="9"/>
  <c r="N28" i="9"/>
  <c r="N34" i="9"/>
  <c r="N32" i="9"/>
  <c r="N30" i="9"/>
  <c r="N35" i="9"/>
  <c r="N36" i="9"/>
  <c r="N33" i="9"/>
  <c r="N37" i="9"/>
  <c r="N31" i="9"/>
  <c r="N29" i="9"/>
  <c r="Q49" i="2"/>
  <c r="E30" i="9"/>
  <c r="E32" i="9"/>
  <c r="E34" i="9"/>
  <c r="E36" i="9"/>
  <c r="G54" i="2"/>
  <c r="G60" i="2"/>
  <c r="E28" i="9"/>
  <c r="G55" i="2"/>
  <c r="G61" i="2"/>
  <c r="G56" i="2"/>
  <c r="G62" i="2"/>
  <c r="E29" i="9"/>
  <c r="E31" i="9"/>
  <c r="E33" i="9"/>
  <c r="E35" i="9"/>
  <c r="E37" i="9"/>
  <c r="G57" i="2"/>
  <c r="G53" i="2"/>
  <c r="G58" i="2"/>
  <c r="G59" i="2"/>
  <c r="L34" i="9"/>
  <c r="L32" i="9"/>
  <c r="L28" i="9"/>
  <c r="L30" i="9"/>
  <c r="L36" i="9"/>
  <c r="L31" i="9"/>
  <c r="L37" i="9"/>
  <c r="L33" i="9"/>
  <c r="L29" i="9"/>
  <c r="L35" i="9"/>
  <c r="W44" i="9"/>
  <c r="W38" i="9"/>
  <c r="W39" i="9"/>
  <c r="W45" i="9"/>
  <c r="W49" i="9"/>
  <c r="W40" i="9"/>
  <c r="W46" i="9"/>
  <c r="W41" i="9"/>
  <c r="W47" i="9"/>
  <c r="W42" i="9"/>
  <c r="W48" i="9"/>
  <c r="W43" i="9"/>
  <c r="F50" i="9"/>
  <c r="N370" i="2"/>
  <c r="N416" i="2" s="1"/>
  <c r="N461" i="2" s="1"/>
  <c r="N506" i="2" s="1"/>
  <c r="N551" i="2" s="1"/>
  <c r="N597" i="2" s="1"/>
  <c r="N642" i="2" s="1"/>
  <c r="N687" i="2" s="1"/>
  <c r="N732" i="2" s="1"/>
  <c r="N778" i="2" s="1"/>
  <c r="K145" i="2"/>
  <c r="K176" i="2" s="1"/>
  <c r="K190" i="2" s="1"/>
  <c r="F222" i="2"/>
  <c r="F236" i="2" s="1"/>
  <c r="F267" i="2"/>
  <c r="F281" i="2" s="1"/>
  <c r="F312" i="2" s="1"/>
  <c r="F326" i="2" s="1"/>
  <c r="F357" i="2" s="1"/>
  <c r="F371" i="2" s="1"/>
  <c r="F403" i="2" s="1"/>
  <c r="F417" i="2" s="1"/>
  <c r="F448" i="2" s="1"/>
  <c r="F462" i="2" s="1"/>
  <c r="F493" i="2" s="1"/>
  <c r="F507" i="2" s="1"/>
  <c r="F538" i="2" s="1"/>
  <c r="F552" i="2" s="1"/>
  <c r="F584" i="2" s="1"/>
  <c r="F598" i="2" s="1"/>
  <c r="F629" i="2" s="1"/>
  <c r="F643" i="2" s="1"/>
  <c r="F674" i="2" s="1"/>
  <c r="F688" i="2" s="1"/>
  <c r="F719" i="2" s="1"/>
  <c r="F733" i="2" s="1"/>
  <c r="F765" i="2" s="1"/>
  <c r="J222" i="2"/>
  <c r="J236" i="2" s="1"/>
  <c r="J267" i="2"/>
  <c r="J281" i="2" s="1"/>
  <c r="J312" i="2" s="1"/>
  <c r="J326" i="2" s="1"/>
  <c r="J357" i="2" s="1"/>
  <c r="J371" i="2" s="1"/>
  <c r="J403" i="2" s="1"/>
  <c r="J417" i="2" s="1"/>
  <c r="J448" i="2" s="1"/>
  <c r="J462" i="2" s="1"/>
  <c r="J493" i="2" s="1"/>
  <c r="J507" i="2" s="1"/>
  <c r="J538" i="2" s="1"/>
  <c r="J552" i="2" s="1"/>
  <c r="J584" i="2" s="1"/>
  <c r="J598" i="2" s="1"/>
  <c r="J629" i="2" s="1"/>
  <c r="J643" i="2" s="1"/>
  <c r="J674" i="2" s="1"/>
  <c r="J688" i="2" s="1"/>
  <c r="J719" i="2" s="1"/>
  <c r="J733" i="2" s="1"/>
  <c r="J765" i="2" s="1"/>
  <c r="D584" i="2"/>
  <c r="D598" i="2" s="1"/>
  <c r="N598" i="2"/>
  <c r="N629" i="2" s="1"/>
  <c r="N643" i="2" s="1"/>
  <c r="N674" i="2" s="1"/>
  <c r="N688" i="2" s="1"/>
  <c r="N719" i="2" s="1"/>
  <c r="N733" i="2" s="1"/>
  <c r="N765" i="2" s="1"/>
  <c r="N779" i="2" s="1"/>
  <c r="L765" i="2"/>
  <c r="P236" i="2"/>
  <c r="O370" i="2"/>
  <c r="O416" i="2" s="1"/>
  <c r="O461" i="2" s="1"/>
  <c r="O506" i="2" s="1"/>
  <c r="O551" i="2" s="1"/>
  <c r="O597" i="2" s="1"/>
  <c r="O642" i="2" s="1"/>
  <c r="O687" i="2" s="1"/>
  <c r="O732" i="2" s="1"/>
  <c r="O778" i="2" s="1"/>
  <c r="P416" i="2"/>
  <c r="D325" i="2"/>
  <c r="M216" i="2"/>
  <c r="J161" i="2"/>
  <c r="J164" i="2"/>
  <c r="J167" i="2"/>
  <c r="J170" i="2"/>
  <c r="J159" i="2"/>
  <c r="J160" i="2"/>
  <c r="J163" i="2"/>
  <c r="J166" i="2"/>
  <c r="J169" i="2"/>
  <c r="J162" i="2"/>
  <c r="J165" i="2"/>
  <c r="J168" i="2"/>
  <c r="J189" i="2"/>
  <c r="AE52" i="9" s="1"/>
  <c r="K189" i="2"/>
  <c r="AF52" i="9" s="1"/>
  <c r="L207" i="2"/>
  <c r="L210" i="2"/>
  <c r="L213" i="2"/>
  <c r="L206" i="2"/>
  <c r="L209" i="2"/>
  <c r="L212" i="2"/>
  <c r="L215" i="2"/>
  <c r="L205" i="2"/>
  <c r="L208" i="2"/>
  <c r="L211" i="2"/>
  <c r="L214" i="2"/>
  <c r="L204" i="2"/>
  <c r="L235" i="2"/>
  <c r="I85" i="9" s="1"/>
  <c r="M260" i="2"/>
  <c r="M258" i="2"/>
  <c r="M256" i="2"/>
  <c r="M254" i="2"/>
  <c r="M252" i="2"/>
  <c r="M250" i="2"/>
  <c r="M261" i="2"/>
  <c r="M259" i="2"/>
  <c r="M257" i="2"/>
  <c r="M255" i="2"/>
  <c r="M253" i="2"/>
  <c r="M251" i="2"/>
  <c r="M280" i="2"/>
  <c r="R85" i="9" s="1"/>
  <c r="H103" i="2"/>
  <c r="H106" i="2"/>
  <c r="H109" i="2"/>
  <c r="H100" i="2"/>
  <c r="H101" i="2"/>
  <c r="H104" i="2"/>
  <c r="H107" i="2"/>
  <c r="H102" i="2"/>
  <c r="H105" i="2"/>
  <c r="H108" i="2"/>
  <c r="H144" i="2"/>
  <c r="V52" i="9" s="1"/>
  <c r="F106" i="2"/>
  <c r="F101" i="2"/>
  <c r="F107" i="2"/>
  <c r="F102" i="2"/>
  <c r="F108" i="2"/>
  <c r="F103" i="2"/>
  <c r="F109" i="2"/>
  <c r="F105" i="2"/>
  <c r="F100" i="2"/>
  <c r="F104" i="2"/>
  <c r="F144" i="2"/>
  <c r="T52" i="9" s="1"/>
  <c r="J123" i="2"/>
  <c r="H76" i="2"/>
  <c r="G96" i="2"/>
  <c r="M52" i="9" s="1"/>
  <c r="F76" i="2"/>
  <c r="G50" i="2"/>
  <c r="G82" i="2" s="1"/>
  <c r="G97" i="2" s="1"/>
  <c r="G128" i="2" s="1"/>
  <c r="G145" i="2" s="1"/>
  <c r="G176" i="2" s="1"/>
  <c r="G190" i="2" s="1"/>
  <c r="G28" i="2"/>
  <c r="Q190" i="2" l="1"/>
  <c r="L779" i="2"/>
  <c r="J779" i="2"/>
  <c r="F779" i="2"/>
  <c r="R71" i="9"/>
  <c r="R77" i="9"/>
  <c r="R78" i="9"/>
  <c r="R80" i="9"/>
  <c r="R73" i="9"/>
  <c r="R79" i="9"/>
  <c r="R74" i="9"/>
  <c r="R81" i="9"/>
  <c r="R76" i="9"/>
  <c r="R82" i="9"/>
  <c r="R72" i="9"/>
  <c r="R75" i="9"/>
  <c r="J83" i="9"/>
  <c r="I79" i="9"/>
  <c r="I77" i="9"/>
  <c r="I82" i="9"/>
  <c r="I71" i="9"/>
  <c r="I74" i="9"/>
  <c r="I80" i="9"/>
  <c r="I73" i="9"/>
  <c r="I72" i="9"/>
  <c r="I78" i="9"/>
  <c r="I76" i="9"/>
  <c r="I75" i="9"/>
  <c r="I81" i="9"/>
  <c r="AF40" i="9"/>
  <c r="AF41" i="9"/>
  <c r="AF47" i="9"/>
  <c r="AF49" i="9"/>
  <c r="AF38" i="9"/>
  <c r="AF46" i="9"/>
  <c r="AF42" i="9"/>
  <c r="AF48" i="9"/>
  <c r="AF44" i="9"/>
  <c r="AF39" i="9"/>
  <c r="AF43" i="9"/>
  <c r="AF45" i="9"/>
  <c r="AE42" i="9"/>
  <c r="AE44" i="9"/>
  <c r="AE40" i="9"/>
  <c r="AE43" i="9"/>
  <c r="AE46" i="9"/>
  <c r="AE49" i="9"/>
  <c r="AE41" i="9"/>
  <c r="AE38" i="9"/>
  <c r="AE39" i="9"/>
  <c r="AE45" i="9"/>
  <c r="AE48" i="9"/>
  <c r="AE47" i="9"/>
  <c r="V32" i="9"/>
  <c r="V33" i="9"/>
  <c r="V30" i="9"/>
  <c r="V29" i="9"/>
  <c r="V28" i="9"/>
  <c r="V35" i="9"/>
  <c r="V31" i="9"/>
  <c r="V37" i="9"/>
  <c r="V34" i="9"/>
  <c r="V36" i="9"/>
  <c r="N50" i="9"/>
  <c r="Q96" i="2"/>
  <c r="G101" i="2"/>
  <c r="M28" i="9"/>
  <c r="M31" i="9"/>
  <c r="M32" i="9"/>
  <c r="M35" i="9"/>
  <c r="M30" i="9"/>
  <c r="M37" i="9"/>
  <c r="M33" i="9"/>
  <c r="M36" i="9"/>
  <c r="M29" i="9"/>
  <c r="M34" i="9"/>
  <c r="L50" i="9"/>
  <c r="T34" i="9"/>
  <c r="T36" i="9"/>
  <c r="T31" i="9"/>
  <c r="T29" i="9"/>
  <c r="T35" i="9"/>
  <c r="T30" i="9"/>
  <c r="T37" i="9"/>
  <c r="T32" i="9"/>
  <c r="T28" i="9"/>
  <c r="T33" i="9"/>
  <c r="W50" i="9"/>
  <c r="K222" i="2"/>
  <c r="K236" i="2" s="1"/>
  <c r="K267" i="2"/>
  <c r="K281" i="2" s="1"/>
  <c r="K312" i="2" s="1"/>
  <c r="K326" i="2" s="1"/>
  <c r="K357" i="2" s="1"/>
  <c r="K371" i="2" s="1"/>
  <c r="K403" i="2" s="1"/>
  <c r="K417" i="2" s="1"/>
  <c r="K448" i="2" s="1"/>
  <c r="K462" i="2" s="1"/>
  <c r="K493" i="2" s="1"/>
  <c r="K507" i="2" s="1"/>
  <c r="K538" i="2" s="1"/>
  <c r="K552" i="2" s="1"/>
  <c r="K584" i="2" s="1"/>
  <c r="K598" i="2" s="1"/>
  <c r="K629" i="2" s="1"/>
  <c r="K643" i="2" s="1"/>
  <c r="K674" i="2" s="1"/>
  <c r="K688" i="2" s="1"/>
  <c r="K719" i="2" s="1"/>
  <c r="K733" i="2" s="1"/>
  <c r="K765" i="2" s="1"/>
  <c r="D629" i="2"/>
  <c r="D643" i="2" s="1"/>
  <c r="P461" i="2"/>
  <c r="D370" i="2"/>
  <c r="M302" i="2"/>
  <c r="M325" i="2"/>
  <c r="Z85" i="9" s="1"/>
  <c r="M306" i="2"/>
  <c r="M295" i="2"/>
  <c r="M297" i="2"/>
  <c r="M305" i="2"/>
  <c r="M304" i="2"/>
  <c r="M301" i="2"/>
  <c r="M299" i="2"/>
  <c r="M296" i="2"/>
  <c r="M298" i="2"/>
  <c r="M300" i="2"/>
  <c r="M303" i="2"/>
  <c r="J171" i="2"/>
  <c r="J206" i="2"/>
  <c r="J209" i="2"/>
  <c r="J212" i="2"/>
  <c r="J215" i="2"/>
  <c r="J204" i="2"/>
  <c r="J205" i="2"/>
  <c r="J208" i="2"/>
  <c r="J211" i="2"/>
  <c r="J214" i="2"/>
  <c r="J207" i="2"/>
  <c r="J210" i="2"/>
  <c r="J213" i="2"/>
  <c r="J235" i="2"/>
  <c r="G85" i="9" s="1"/>
  <c r="G103" i="2"/>
  <c r="G106" i="2"/>
  <c r="G109" i="2"/>
  <c r="G104" i="2"/>
  <c r="G107" i="2"/>
  <c r="G100" i="2"/>
  <c r="G105" i="2"/>
  <c r="G108" i="2"/>
  <c r="G102" i="2"/>
  <c r="G144" i="2"/>
  <c r="U52" i="9" s="1"/>
  <c r="H148" i="2"/>
  <c r="H150" i="2"/>
  <c r="H152" i="2"/>
  <c r="H154" i="2"/>
  <c r="H156" i="2"/>
  <c r="H149" i="2"/>
  <c r="H151" i="2"/>
  <c r="H153" i="2"/>
  <c r="H155" i="2"/>
  <c r="H157" i="2"/>
  <c r="H189" i="2"/>
  <c r="AD52" i="9" s="1"/>
  <c r="M262" i="2"/>
  <c r="L260" i="2"/>
  <c r="L258" i="2"/>
  <c r="L256" i="2"/>
  <c r="L254" i="2"/>
  <c r="L252" i="2"/>
  <c r="L250" i="2"/>
  <c r="L253" i="2"/>
  <c r="L261" i="2"/>
  <c r="L259" i="2"/>
  <c r="L257" i="2"/>
  <c r="L255" i="2"/>
  <c r="L251" i="2"/>
  <c r="L280" i="2"/>
  <c r="Q85" i="9" s="1"/>
  <c r="F150" i="2"/>
  <c r="F152" i="2"/>
  <c r="F154" i="2"/>
  <c r="F156" i="2"/>
  <c r="F148" i="2"/>
  <c r="F149" i="2"/>
  <c r="F151" i="2"/>
  <c r="F153" i="2"/>
  <c r="F155" i="2"/>
  <c r="F157" i="2"/>
  <c r="F189" i="2"/>
  <c r="AB52" i="9" s="1"/>
  <c r="L216" i="2"/>
  <c r="K207" i="2"/>
  <c r="K210" i="2"/>
  <c r="K213" i="2"/>
  <c r="K206" i="2"/>
  <c r="K209" i="2"/>
  <c r="K212" i="2"/>
  <c r="K215" i="2"/>
  <c r="K204" i="2"/>
  <c r="K211" i="2"/>
  <c r="K205" i="2"/>
  <c r="K214" i="2"/>
  <c r="K208" i="2"/>
  <c r="K235" i="2"/>
  <c r="H85" i="9" s="1"/>
  <c r="D50" i="9"/>
  <c r="H123" i="2"/>
  <c r="F123" i="2"/>
  <c r="E50" i="9"/>
  <c r="G222" i="2"/>
  <c r="G267" i="2"/>
  <c r="G281" i="2" s="1"/>
  <c r="G76" i="2"/>
  <c r="K779" i="2" l="1"/>
  <c r="Z71" i="9"/>
  <c r="Z77" i="9"/>
  <c r="Z72" i="9"/>
  <c r="Z81" i="9"/>
  <c r="Z78" i="9"/>
  <c r="Z73" i="9"/>
  <c r="Z79" i="9"/>
  <c r="Z80" i="9"/>
  <c r="Z75" i="9"/>
  <c r="Z74" i="9"/>
  <c r="Z76" i="9"/>
  <c r="Z82" i="9"/>
  <c r="R83" i="9"/>
  <c r="I83" i="9"/>
  <c r="Q76" i="9"/>
  <c r="Q74" i="9"/>
  <c r="Q80" i="9"/>
  <c r="Q79" i="9"/>
  <c r="Q71" i="9"/>
  <c r="Q77" i="9"/>
  <c r="Q72" i="9"/>
  <c r="Q78" i="9"/>
  <c r="Q73" i="9"/>
  <c r="Q75" i="9"/>
  <c r="Q81" i="9"/>
  <c r="Q82" i="9"/>
  <c r="AF50" i="9"/>
  <c r="H72" i="9"/>
  <c r="H75" i="9"/>
  <c r="H77" i="9"/>
  <c r="H81" i="9"/>
  <c r="H79" i="9"/>
  <c r="H73" i="9"/>
  <c r="H78" i="9"/>
  <c r="H82" i="9"/>
  <c r="H71" i="9"/>
  <c r="H76" i="9"/>
  <c r="H80" i="9"/>
  <c r="H74" i="9"/>
  <c r="AE50" i="9"/>
  <c r="G76" i="9"/>
  <c r="G82" i="9"/>
  <c r="G80" i="9"/>
  <c r="G77" i="9"/>
  <c r="G71" i="9"/>
  <c r="G72" i="9"/>
  <c r="G78" i="9"/>
  <c r="G74" i="9"/>
  <c r="G73" i="9"/>
  <c r="G79" i="9"/>
  <c r="G75" i="9"/>
  <c r="G81" i="9"/>
  <c r="AD29" i="9"/>
  <c r="AD37" i="9"/>
  <c r="AD28" i="9"/>
  <c r="AD35" i="9"/>
  <c r="AD33" i="9"/>
  <c r="AD30" i="9"/>
  <c r="AD36" i="9"/>
  <c r="AD32" i="9"/>
  <c r="AD34" i="9"/>
  <c r="AD31" i="9"/>
  <c r="U37" i="9"/>
  <c r="U32" i="9"/>
  <c r="U28" i="9"/>
  <c r="U30" i="9"/>
  <c r="U36" i="9"/>
  <c r="U35" i="9"/>
  <c r="U33" i="9"/>
  <c r="U31" i="9"/>
  <c r="U29" i="9"/>
  <c r="U34" i="9"/>
  <c r="M50" i="9"/>
  <c r="AB33" i="9"/>
  <c r="AB31" i="9"/>
  <c r="AB34" i="9"/>
  <c r="AB35" i="9"/>
  <c r="AB37" i="9"/>
  <c r="AB30" i="9"/>
  <c r="AB36" i="9"/>
  <c r="AB32" i="9"/>
  <c r="AB29" i="9"/>
  <c r="AB28" i="9"/>
  <c r="V50" i="9"/>
  <c r="Q144" i="2"/>
  <c r="T50" i="9"/>
  <c r="G312" i="2"/>
  <c r="G326" i="2" s="1"/>
  <c r="Q281" i="2"/>
  <c r="D674" i="2"/>
  <c r="D688" i="2" s="1"/>
  <c r="P506" i="2"/>
  <c r="P551" i="2" s="1"/>
  <c r="D416" i="2"/>
  <c r="K216" i="2"/>
  <c r="G189" i="2"/>
  <c r="AC52" i="9" s="1"/>
  <c r="G148" i="2"/>
  <c r="G150" i="2"/>
  <c r="G152" i="2"/>
  <c r="G154" i="2"/>
  <c r="G156" i="2"/>
  <c r="G157" i="2"/>
  <c r="G149" i="2"/>
  <c r="G151" i="2"/>
  <c r="G153" i="2"/>
  <c r="G155" i="2"/>
  <c r="M307" i="2"/>
  <c r="K260" i="2"/>
  <c r="K258" i="2"/>
  <c r="K256" i="2"/>
  <c r="K254" i="2"/>
  <c r="K252" i="2"/>
  <c r="K250" i="2"/>
  <c r="K261" i="2"/>
  <c r="K259" i="2"/>
  <c r="K257" i="2"/>
  <c r="K255" i="2"/>
  <c r="K253" i="2"/>
  <c r="K251" i="2"/>
  <c r="K280" i="2"/>
  <c r="P85" i="9" s="1"/>
  <c r="H197" i="2"/>
  <c r="H195" i="2"/>
  <c r="H201" i="2"/>
  <c r="H200" i="2"/>
  <c r="H193" i="2"/>
  <c r="H202" i="2"/>
  <c r="H194" i="2"/>
  <c r="H196" i="2"/>
  <c r="H198" i="2"/>
  <c r="H199" i="2"/>
  <c r="H235" i="2"/>
  <c r="F85" i="9" s="1"/>
  <c r="M341" i="2"/>
  <c r="M343" i="2"/>
  <c r="M345" i="2"/>
  <c r="M348" i="2"/>
  <c r="M351" i="2"/>
  <c r="M344" i="2"/>
  <c r="M347" i="2"/>
  <c r="M350" i="2"/>
  <c r="M370" i="2"/>
  <c r="AH85" i="9" s="1"/>
  <c r="M346" i="2"/>
  <c r="M349" i="2"/>
  <c r="M342" i="2"/>
  <c r="M340" i="2"/>
  <c r="F171" i="2"/>
  <c r="L298" i="2"/>
  <c r="L325" i="2"/>
  <c r="Y85" i="9" s="1"/>
  <c r="L297" i="2"/>
  <c r="L306" i="2"/>
  <c r="L303" i="2"/>
  <c r="L300" i="2"/>
  <c r="L296" i="2"/>
  <c r="L304" i="2"/>
  <c r="L301" i="2"/>
  <c r="L295" i="2"/>
  <c r="L299" i="2"/>
  <c r="L302" i="2"/>
  <c r="L305" i="2"/>
  <c r="F195" i="2"/>
  <c r="F201" i="2"/>
  <c r="F196" i="2"/>
  <c r="F202" i="2"/>
  <c r="F197" i="2"/>
  <c r="F193" i="2"/>
  <c r="F198" i="2"/>
  <c r="F199" i="2"/>
  <c r="F194" i="2"/>
  <c r="F200" i="2"/>
  <c r="F235" i="2"/>
  <c r="D85" i="9" s="1"/>
  <c r="J216" i="2"/>
  <c r="L262" i="2"/>
  <c r="H171" i="2"/>
  <c r="J280" i="2"/>
  <c r="O85" i="9" s="1"/>
  <c r="J258" i="2"/>
  <c r="J252" i="2"/>
  <c r="J257" i="2"/>
  <c r="J251" i="2"/>
  <c r="J256" i="2"/>
  <c r="J250" i="2"/>
  <c r="J261" i="2"/>
  <c r="J255" i="2"/>
  <c r="J254" i="2"/>
  <c r="J260" i="2"/>
  <c r="J259" i="2"/>
  <c r="J253" i="2"/>
  <c r="G236" i="2"/>
  <c r="Q236" i="2" s="1"/>
  <c r="G123" i="2"/>
  <c r="Q50" i="2"/>
  <c r="Q97" i="2"/>
  <c r="Q145" i="2"/>
  <c r="Q15" i="2"/>
  <c r="AH73" i="9" l="1"/>
  <c r="AH79" i="9"/>
  <c r="AH78" i="9"/>
  <c r="AH82" i="9"/>
  <c r="AH74" i="9"/>
  <c r="AH71" i="9"/>
  <c r="AH72" i="9"/>
  <c r="AH75" i="9"/>
  <c r="AH77" i="9"/>
  <c r="AH81" i="9"/>
  <c r="AH76" i="9"/>
  <c r="AH80" i="9"/>
  <c r="Z83" i="9"/>
  <c r="Q83" i="9"/>
  <c r="L342" i="2"/>
  <c r="Y73" i="9"/>
  <c r="Y76" i="9"/>
  <c r="Y79" i="9"/>
  <c r="Y74" i="9"/>
  <c r="Y80" i="9"/>
  <c r="Y71" i="9"/>
  <c r="Y77" i="9"/>
  <c r="Y82" i="9"/>
  <c r="Y72" i="9"/>
  <c r="Y78" i="9"/>
  <c r="Y75" i="9"/>
  <c r="Y81" i="9"/>
  <c r="H83" i="9"/>
  <c r="P73" i="9"/>
  <c r="P79" i="9"/>
  <c r="P71" i="9"/>
  <c r="P75" i="9"/>
  <c r="P77" i="9"/>
  <c r="P81" i="9"/>
  <c r="P72" i="9"/>
  <c r="P74" i="9"/>
  <c r="P76" i="9"/>
  <c r="P78" i="9"/>
  <c r="P80" i="9"/>
  <c r="P82" i="9"/>
  <c r="G83" i="9"/>
  <c r="O76" i="9"/>
  <c r="O82" i="9"/>
  <c r="O77" i="9"/>
  <c r="O71" i="9"/>
  <c r="O80" i="9"/>
  <c r="O72" i="9"/>
  <c r="O78" i="9"/>
  <c r="O73" i="9"/>
  <c r="O79" i="9"/>
  <c r="O74" i="9"/>
  <c r="O75" i="9"/>
  <c r="O81" i="9"/>
  <c r="AD50" i="9"/>
  <c r="Q189" i="2"/>
  <c r="AC37" i="9"/>
  <c r="AC32" i="9"/>
  <c r="AC30" i="9"/>
  <c r="AC34" i="9"/>
  <c r="AC28" i="9"/>
  <c r="AC33" i="9"/>
  <c r="AC36" i="9"/>
  <c r="AC35" i="9"/>
  <c r="AC31" i="9"/>
  <c r="AC29" i="9"/>
  <c r="F61" i="9"/>
  <c r="F67" i="9"/>
  <c r="F64" i="9"/>
  <c r="F62" i="9"/>
  <c r="F63" i="9"/>
  <c r="F69" i="9"/>
  <c r="F65" i="9"/>
  <c r="F66" i="9"/>
  <c r="F68" i="9"/>
  <c r="F70" i="9"/>
  <c r="D66" i="9"/>
  <c r="D70" i="9"/>
  <c r="D67" i="9"/>
  <c r="D68" i="9"/>
  <c r="D62" i="9"/>
  <c r="D64" i="9"/>
  <c r="D63" i="9"/>
  <c r="D69" i="9"/>
  <c r="D65" i="9"/>
  <c r="D61" i="9"/>
  <c r="AB50" i="9"/>
  <c r="U50" i="9"/>
  <c r="D719" i="2"/>
  <c r="D733" i="2" s="1"/>
  <c r="G357" i="2"/>
  <c r="G371" i="2" s="1"/>
  <c r="Q326" i="2"/>
  <c r="M386" i="2"/>
  <c r="M388" i="2"/>
  <c r="M390" i="2"/>
  <c r="M392" i="2"/>
  <c r="M394" i="2"/>
  <c r="M396" i="2"/>
  <c r="M385" i="2"/>
  <c r="M387" i="2"/>
  <c r="M389" i="2"/>
  <c r="M391" i="2"/>
  <c r="M393" i="2"/>
  <c r="M395" i="2"/>
  <c r="M416" i="2"/>
  <c r="J117" i="9" s="1"/>
  <c r="D461" i="2"/>
  <c r="J262" i="2"/>
  <c r="J325" i="2"/>
  <c r="W85" i="9" s="1"/>
  <c r="J305" i="2"/>
  <c r="J297" i="2"/>
  <c r="J306" i="2"/>
  <c r="J303" i="2"/>
  <c r="J300" i="2"/>
  <c r="J304" i="2"/>
  <c r="J298" i="2"/>
  <c r="J301" i="2"/>
  <c r="J296" i="2"/>
  <c r="J295" i="2"/>
  <c r="J299" i="2"/>
  <c r="J302" i="2"/>
  <c r="F216" i="2"/>
  <c r="M352" i="2"/>
  <c r="H246" i="2"/>
  <c r="H243" i="2"/>
  <c r="H240" i="2"/>
  <c r="H248" i="2"/>
  <c r="H245" i="2"/>
  <c r="H242" i="2"/>
  <c r="H239" i="2"/>
  <c r="H247" i="2"/>
  <c r="H244" i="2"/>
  <c r="H241" i="2"/>
  <c r="H280" i="2"/>
  <c r="N85" i="9" s="1"/>
  <c r="H216" i="2"/>
  <c r="K296" i="2"/>
  <c r="K299" i="2"/>
  <c r="K325" i="2"/>
  <c r="X85" i="9" s="1"/>
  <c r="K301" i="2"/>
  <c r="K298" i="2"/>
  <c r="K295" i="2"/>
  <c r="K305" i="2"/>
  <c r="K304" i="2"/>
  <c r="K297" i="2"/>
  <c r="K300" i="2"/>
  <c r="K306" i="2"/>
  <c r="K303" i="2"/>
  <c r="K302" i="2"/>
  <c r="F241" i="2"/>
  <c r="F246" i="2"/>
  <c r="F240" i="2"/>
  <c r="F245" i="2"/>
  <c r="F239" i="2"/>
  <c r="F244" i="2"/>
  <c r="F243" i="2"/>
  <c r="F248" i="2"/>
  <c r="F242" i="2"/>
  <c r="F247" i="2"/>
  <c r="F280" i="2"/>
  <c r="L85" i="9" s="1"/>
  <c r="K262" i="2"/>
  <c r="G171" i="2"/>
  <c r="G193" i="2"/>
  <c r="G198" i="2"/>
  <c r="G199" i="2"/>
  <c r="G194" i="2"/>
  <c r="G200" i="2"/>
  <c r="G195" i="2"/>
  <c r="G201" i="2"/>
  <c r="G196" i="2"/>
  <c r="G202" i="2"/>
  <c r="G197" i="2"/>
  <c r="G235" i="2"/>
  <c r="E85" i="9" s="1"/>
  <c r="L307" i="2"/>
  <c r="L370" i="2"/>
  <c r="AG85" i="9" s="1"/>
  <c r="L341" i="2"/>
  <c r="L345" i="2"/>
  <c r="L348" i="2"/>
  <c r="L351" i="2"/>
  <c r="L344" i="2"/>
  <c r="L347" i="2"/>
  <c r="L350" i="2"/>
  <c r="L340" i="2"/>
  <c r="L343" i="2"/>
  <c r="L349" i="2"/>
  <c r="L346" i="2"/>
  <c r="L104" i="4"/>
  <c r="R35" i="4"/>
  <c r="K104" i="4"/>
  <c r="AH83" i="9" l="1"/>
  <c r="J111" i="9"/>
  <c r="J113" i="9"/>
  <c r="J103" i="9"/>
  <c r="J108" i="9"/>
  <c r="J112" i="9"/>
  <c r="J109" i="9"/>
  <c r="J114" i="9"/>
  <c r="J104" i="9"/>
  <c r="J106" i="9"/>
  <c r="J105" i="9"/>
  <c r="J107" i="9"/>
  <c r="J110" i="9"/>
  <c r="AG72" i="9"/>
  <c r="AG76" i="9"/>
  <c r="AG82" i="9"/>
  <c r="AG78" i="9"/>
  <c r="AG77" i="9"/>
  <c r="AG80" i="9"/>
  <c r="AG81" i="9"/>
  <c r="AG73" i="9"/>
  <c r="AG71" i="9"/>
  <c r="AG79" i="9"/>
  <c r="AG75" i="9"/>
  <c r="AG74" i="9"/>
  <c r="Y83" i="9"/>
  <c r="O83" i="9"/>
  <c r="X73" i="9"/>
  <c r="X77" i="9"/>
  <c r="X81" i="9"/>
  <c r="X71" i="9"/>
  <c r="X75" i="9"/>
  <c r="X79" i="9"/>
  <c r="X72" i="9"/>
  <c r="X74" i="9"/>
  <c r="X76" i="9"/>
  <c r="X78" i="9"/>
  <c r="X80" i="9"/>
  <c r="X82" i="9"/>
  <c r="P83" i="9"/>
  <c r="J340" i="2"/>
  <c r="W76" i="9"/>
  <c r="W82" i="9"/>
  <c r="W74" i="9"/>
  <c r="W80" i="9"/>
  <c r="W77" i="9"/>
  <c r="W71" i="9"/>
  <c r="W72" i="9"/>
  <c r="W78" i="9"/>
  <c r="W73" i="9"/>
  <c r="W79" i="9"/>
  <c r="W75" i="9"/>
  <c r="W81" i="9"/>
  <c r="N68" i="9"/>
  <c r="N69" i="9"/>
  <c r="N64" i="9"/>
  <c r="N70" i="9"/>
  <c r="N65" i="9"/>
  <c r="N61" i="9"/>
  <c r="N67" i="9"/>
  <c r="N62" i="9"/>
  <c r="N63" i="9"/>
  <c r="N66" i="9"/>
  <c r="L62" i="9"/>
  <c r="L68" i="9"/>
  <c r="L67" i="9"/>
  <c r="L63" i="9"/>
  <c r="L69" i="9"/>
  <c r="L70" i="9"/>
  <c r="L64" i="9"/>
  <c r="L66" i="9"/>
  <c r="L65" i="9"/>
  <c r="L61" i="9"/>
  <c r="AC50" i="9"/>
  <c r="F83" i="9"/>
  <c r="Q235" i="2"/>
  <c r="E61" i="9"/>
  <c r="E64" i="9"/>
  <c r="E67" i="9"/>
  <c r="E62" i="9"/>
  <c r="E68" i="9"/>
  <c r="E66" i="9"/>
  <c r="E70" i="9"/>
  <c r="E65" i="9"/>
  <c r="E63" i="9"/>
  <c r="E69" i="9"/>
  <c r="D83" i="9"/>
  <c r="G403" i="2"/>
  <c r="G417" i="2" s="1"/>
  <c r="Q371" i="2"/>
  <c r="D765" i="2"/>
  <c r="D779" i="2" s="1"/>
  <c r="M397" i="2"/>
  <c r="L416" i="2"/>
  <c r="I117" i="9" s="1"/>
  <c r="L385" i="2"/>
  <c r="L387" i="2"/>
  <c r="L389" i="2"/>
  <c r="L391" i="2"/>
  <c r="L393" i="2"/>
  <c r="L395" i="2"/>
  <c r="L392" i="2"/>
  <c r="L394" i="2"/>
  <c r="L388" i="2"/>
  <c r="L396" i="2"/>
  <c r="L386" i="2"/>
  <c r="L390" i="2"/>
  <c r="M431" i="2"/>
  <c r="M433" i="2"/>
  <c r="M435" i="2"/>
  <c r="M437" i="2"/>
  <c r="M439" i="2"/>
  <c r="M441" i="2"/>
  <c r="M432" i="2"/>
  <c r="M434" i="2"/>
  <c r="M436" i="2"/>
  <c r="M438" i="2"/>
  <c r="M440" i="2"/>
  <c r="M442" i="2"/>
  <c r="M461" i="2"/>
  <c r="R117" i="9" s="1"/>
  <c r="P597" i="2"/>
  <c r="D506" i="2"/>
  <c r="J347" i="2"/>
  <c r="J350" i="2"/>
  <c r="J342" i="2"/>
  <c r="J344" i="2"/>
  <c r="J370" i="2"/>
  <c r="AE85" i="9" s="1"/>
  <c r="J346" i="2"/>
  <c r="J349" i="2"/>
  <c r="J348" i="2"/>
  <c r="J341" i="2"/>
  <c r="J351" i="2"/>
  <c r="J343" i="2"/>
  <c r="J345" i="2"/>
  <c r="G247" i="2"/>
  <c r="G244" i="2"/>
  <c r="G241" i="2"/>
  <c r="G246" i="2"/>
  <c r="G243" i="2"/>
  <c r="G240" i="2"/>
  <c r="G248" i="2"/>
  <c r="G239" i="2"/>
  <c r="G245" i="2"/>
  <c r="G242" i="2"/>
  <c r="G280" i="2"/>
  <c r="M85" i="9" s="1"/>
  <c r="K307" i="2"/>
  <c r="H262" i="2"/>
  <c r="J307" i="2"/>
  <c r="L352" i="2"/>
  <c r="F284" i="2"/>
  <c r="F325" i="2"/>
  <c r="T85" i="9" s="1"/>
  <c r="F285" i="2"/>
  <c r="F293" i="2"/>
  <c r="F290" i="2"/>
  <c r="F287" i="2"/>
  <c r="F292" i="2"/>
  <c r="F286" i="2"/>
  <c r="F289" i="2"/>
  <c r="F291" i="2"/>
  <c r="F288" i="2"/>
  <c r="F262" i="2"/>
  <c r="H285" i="2"/>
  <c r="H325" i="2"/>
  <c r="V85" i="9" s="1"/>
  <c r="H289" i="2"/>
  <c r="H291" i="2"/>
  <c r="H286" i="2"/>
  <c r="H287" i="2"/>
  <c r="H293" i="2"/>
  <c r="H292" i="2"/>
  <c r="H284" i="2"/>
  <c r="H290" i="2"/>
  <c r="H288" i="2"/>
  <c r="G216" i="2"/>
  <c r="K370" i="2"/>
  <c r="AF85" i="9" s="1"/>
  <c r="K347" i="2"/>
  <c r="K350" i="2"/>
  <c r="K344" i="2"/>
  <c r="K343" i="2"/>
  <c r="K342" i="2"/>
  <c r="K340" i="2"/>
  <c r="K346" i="2"/>
  <c r="K349" i="2"/>
  <c r="K341" i="2"/>
  <c r="K345" i="2"/>
  <c r="K348" i="2"/>
  <c r="K351" i="2"/>
  <c r="R25" i="4"/>
  <c r="R36" i="4"/>
  <c r="R41" i="4"/>
  <c r="R72" i="4"/>
  <c r="R81" i="4"/>
  <c r="R93" i="4"/>
  <c r="F104" i="4"/>
  <c r="C104" i="4"/>
  <c r="R89" i="4"/>
  <c r="R96" i="4"/>
  <c r="R99" i="4"/>
  <c r="R101" i="4"/>
  <c r="R17" i="4"/>
  <c r="R48" i="4"/>
  <c r="R31" i="4"/>
  <c r="R62" i="4"/>
  <c r="R16" i="4"/>
  <c r="B104" i="4"/>
  <c r="R26" i="4"/>
  <c r="R33" i="4"/>
  <c r="R37" i="4"/>
  <c r="R39" i="4"/>
  <c r="R42" i="4"/>
  <c r="R63" i="4"/>
  <c r="R74" i="4"/>
  <c r="R82" i="4"/>
  <c r="R88" i="4"/>
  <c r="R94" i="4"/>
  <c r="D104" i="4"/>
  <c r="R12" i="4"/>
  <c r="R14" i="4"/>
  <c r="R20" i="4"/>
  <c r="R28" i="4"/>
  <c r="R32" i="4"/>
  <c r="R40" i="4"/>
  <c r="R44" i="4"/>
  <c r="R46" i="4"/>
  <c r="R53" i="4"/>
  <c r="R61" i="4"/>
  <c r="R76" i="4"/>
  <c r="R78" i="4"/>
  <c r="R80" i="4"/>
  <c r="R86" i="4"/>
  <c r="R87" i="4"/>
  <c r="R92" i="4"/>
  <c r="R23" i="4"/>
  <c r="R24" i="4"/>
  <c r="R30" i="4"/>
  <c r="R47" i="4"/>
  <c r="R51" i="4"/>
  <c r="R60" i="4"/>
  <c r="R71" i="4"/>
  <c r="R79" i="4"/>
  <c r="R85" i="4"/>
  <c r="R91" i="4"/>
  <c r="R98" i="4"/>
  <c r="N104" i="4"/>
  <c r="R15" i="4"/>
  <c r="O104" i="4"/>
  <c r="H104" i="4"/>
  <c r="R19" i="4"/>
  <c r="R22" i="4"/>
  <c r="R45" i="4"/>
  <c r="R50" i="4"/>
  <c r="R59" i="4"/>
  <c r="R65" i="4"/>
  <c r="R77" i="4"/>
  <c r="R84" i="4"/>
  <c r="R90" i="4"/>
  <c r="P104" i="4"/>
  <c r="I104" i="4"/>
  <c r="R27" i="4"/>
  <c r="R38" i="4"/>
  <c r="R58" i="4"/>
  <c r="R64" i="4"/>
  <c r="R68" i="4"/>
  <c r="R73" i="4"/>
  <c r="R83" i="4"/>
  <c r="R97" i="4"/>
  <c r="R66" i="4"/>
  <c r="R11" i="4"/>
  <c r="R21" i="4"/>
  <c r="R18" i="4"/>
  <c r="R34" i="4"/>
  <c r="R67" i="4"/>
  <c r="R75" i="4"/>
  <c r="R13" i="4"/>
  <c r="R8" i="4"/>
  <c r="R29" i="4"/>
  <c r="R43" i="4"/>
  <c r="R49" i="4"/>
  <c r="R54" i="4"/>
  <c r="R69" i="4"/>
  <c r="R95" i="4"/>
  <c r="R10" i="4"/>
  <c r="R70" i="4"/>
  <c r="R100" i="4"/>
  <c r="R9" i="4"/>
  <c r="R55" i="4"/>
  <c r="R57" i="4"/>
  <c r="R7" i="4"/>
  <c r="R6" i="4"/>
  <c r="J104" i="4"/>
  <c r="J115" i="9" l="1"/>
  <c r="R111" i="9"/>
  <c r="R108" i="9"/>
  <c r="R103" i="9"/>
  <c r="R106" i="9"/>
  <c r="R109" i="9"/>
  <c r="R112" i="9"/>
  <c r="R107" i="9"/>
  <c r="R104" i="9"/>
  <c r="R114" i="9"/>
  <c r="R110" i="9"/>
  <c r="R105" i="9"/>
  <c r="R113" i="9"/>
  <c r="AG83" i="9"/>
  <c r="I105" i="9"/>
  <c r="I103" i="9"/>
  <c r="I110" i="9"/>
  <c r="I107" i="9"/>
  <c r="I109" i="9"/>
  <c r="I108" i="9"/>
  <c r="I114" i="9"/>
  <c r="I111" i="9"/>
  <c r="I106" i="9"/>
  <c r="I104" i="9"/>
  <c r="I112" i="9"/>
  <c r="I113" i="9"/>
  <c r="AF80" i="9"/>
  <c r="AF79" i="9"/>
  <c r="AF82" i="9"/>
  <c r="AF81" i="9"/>
  <c r="AF71" i="9"/>
  <c r="AF72" i="9"/>
  <c r="AF74" i="9"/>
  <c r="AF73" i="9"/>
  <c r="AF75" i="9"/>
  <c r="AF76" i="9"/>
  <c r="AF78" i="9"/>
  <c r="AF77" i="9"/>
  <c r="X83" i="9"/>
  <c r="AE75" i="9"/>
  <c r="AE77" i="9"/>
  <c r="AE71" i="9"/>
  <c r="AE82" i="9"/>
  <c r="AE81" i="9"/>
  <c r="AE79" i="9"/>
  <c r="AE72" i="9"/>
  <c r="AE80" i="9"/>
  <c r="AE78" i="9"/>
  <c r="AE76" i="9"/>
  <c r="AE73" i="9"/>
  <c r="AE74" i="9"/>
  <c r="W83" i="9"/>
  <c r="N83" i="9"/>
  <c r="V66" i="9"/>
  <c r="V70" i="9"/>
  <c r="V61" i="9"/>
  <c r="V67" i="9"/>
  <c r="V64" i="9"/>
  <c r="V62" i="9"/>
  <c r="V68" i="9"/>
  <c r="V63" i="9"/>
  <c r="V69" i="9"/>
  <c r="V65" i="9"/>
  <c r="T64" i="9"/>
  <c r="T70" i="9"/>
  <c r="T65" i="9"/>
  <c r="T61" i="9"/>
  <c r="T68" i="9"/>
  <c r="T66" i="9"/>
  <c r="T62" i="9"/>
  <c r="T63" i="9"/>
  <c r="T69" i="9"/>
  <c r="T67" i="9"/>
  <c r="L83" i="9"/>
  <c r="Q280" i="2"/>
  <c r="M66" i="9"/>
  <c r="M61" i="9"/>
  <c r="M67" i="9"/>
  <c r="M64" i="9"/>
  <c r="M70" i="9"/>
  <c r="M68" i="9"/>
  <c r="M62" i="9"/>
  <c r="M63" i="9"/>
  <c r="M69" i="9"/>
  <c r="M65" i="9"/>
  <c r="E83" i="9"/>
  <c r="G448" i="2"/>
  <c r="G462" i="2" s="1"/>
  <c r="Q417" i="2"/>
  <c r="L397" i="2"/>
  <c r="M506" i="2"/>
  <c r="Z117" i="9" s="1"/>
  <c r="M482" i="2"/>
  <c r="M485" i="2"/>
  <c r="M480" i="2"/>
  <c r="M483" i="2"/>
  <c r="M481" i="2"/>
  <c r="M478" i="2"/>
  <c r="M476" i="2"/>
  <c r="M479" i="2"/>
  <c r="M486" i="2"/>
  <c r="M477" i="2"/>
  <c r="M484" i="2"/>
  <c r="M487" i="2"/>
  <c r="M443" i="2"/>
  <c r="J391" i="2"/>
  <c r="J385" i="2"/>
  <c r="J386" i="2"/>
  <c r="J392" i="2"/>
  <c r="J416" i="2"/>
  <c r="G117" i="9" s="1"/>
  <c r="J387" i="2"/>
  <c r="J393" i="2"/>
  <c r="J388" i="2"/>
  <c r="J394" i="2"/>
  <c r="J389" i="2"/>
  <c r="J395" i="2"/>
  <c r="J396" i="2"/>
  <c r="J390" i="2"/>
  <c r="K416" i="2"/>
  <c r="H117" i="9" s="1"/>
  <c r="K385" i="2"/>
  <c r="K387" i="2"/>
  <c r="K389" i="2"/>
  <c r="K391" i="2"/>
  <c r="K393" i="2"/>
  <c r="K395" i="2"/>
  <c r="K386" i="2"/>
  <c r="K388" i="2"/>
  <c r="K390" i="2"/>
  <c r="K392" i="2"/>
  <c r="K394" i="2"/>
  <c r="K396" i="2"/>
  <c r="L432" i="2"/>
  <c r="L434" i="2"/>
  <c r="L436" i="2"/>
  <c r="L438" i="2"/>
  <c r="L440" i="2"/>
  <c r="L442" i="2"/>
  <c r="L433" i="2"/>
  <c r="L435" i="2"/>
  <c r="L439" i="2"/>
  <c r="L437" i="2"/>
  <c r="L441" i="2"/>
  <c r="L461" i="2"/>
  <c r="Q117" i="9" s="1"/>
  <c r="L431" i="2"/>
  <c r="P642" i="2"/>
  <c r="P687" i="2" s="1"/>
  <c r="P732" i="2" s="1"/>
  <c r="P778" i="2" s="1"/>
  <c r="D551" i="2"/>
  <c r="H331" i="2"/>
  <c r="H333" i="2"/>
  <c r="H329" i="2"/>
  <c r="H334" i="2"/>
  <c r="H335" i="2"/>
  <c r="H330" i="2"/>
  <c r="H336" i="2"/>
  <c r="H332" i="2"/>
  <c r="H338" i="2"/>
  <c r="H370" i="2"/>
  <c r="AD85" i="9" s="1"/>
  <c r="H337" i="2"/>
  <c r="G262" i="2"/>
  <c r="J352" i="2"/>
  <c r="F332" i="2"/>
  <c r="F370" i="2"/>
  <c r="AB85" i="9" s="1"/>
  <c r="F336" i="2"/>
  <c r="F331" i="2"/>
  <c r="F334" i="2"/>
  <c r="F329" i="2"/>
  <c r="F337" i="2"/>
  <c r="F335" i="2"/>
  <c r="F330" i="2"/>
  <c r="F333" i="2"/>
  <c r="F338" i="2"/>
  <c r="F307" i="2"/>
  <c r="K352" i="2"/>
  <c r="G325" i="2"/>
  <c r="U85" i="9" s="1"/>
  <c r="G288" i="2"/>
  <c r="G293" i="2"/>
  <c r="G285" i="2"/>
  <c r="G284" i="2"/>
  <c r="G291" i="2"/>
  <c r="G289" i="2"/>
  <c r="G286" i="2"/>
  <c r="G290" i="2"/>
  <c r="G292" i="2"/>
  <c r="G287" i="2"/>
  <c r="H307" i="2"/>
  <c r="R104" i="4"/>
  <c r="Z111" i="9" l="1"/>
  <c r="Z108" i="9"/>
  <c r="Z103" i="9"/>
  <c r="Z109" i="9"/>
  <c r="Z104" i="9"/>
  <c r="Z110" i="9"/>
  <c r="Z106" i="9"/>
  <c r="Z105" i="9"/>
  <c r="Z112" i="9"/>
  <c r="Z113" i="9"/>
  <c r="Z107" i="9"/>
  <c r="Z114" i="9"/>
  <c r="R115" i="9"/>
  <c r="I115" i="9"/>
  <c r="Q113" i="9"/>
  <c r="Q112" i="9"/>
  <c r="Q103" i="9"/>
  <c r="Q105" i="9"/>
  <c r="Q106" i="9"/>
  <c r="Q109" i="9"/>
  <c r="Q108" i="9"/>
  <c r="Q107" i="9"/>
  <c r="Q111" i="9"/>
  <c r="Q110" i="9"/>
  <c r="Q104" i="9"/>
  <c r="Q114" i="9"/>
  <c r="AF83" i="9"/>
  <c r="H106" i="9"/>
  <c r="H114" i="9"/>
  <c r="H107" i="9"/>
  <c r="H108" i="9"/>
  <c r="H112" i="9"/>
  <c r="H109" i="9"/>
  <c r="H103" i="9"/>
  <c r="H111" i="9"/>
  <c r="H113" i="9"/>
  <c r="H104" i="9"/>
  <c r="H110" i="9"/>
  <c r="H105" i="9"/>
  <c r="G106" i="9"/>
  <c r="G107" i="9"/>
  <c r="G105" i="9"/>
  <c r="G112" i="9"/>
  <c r="G104" i="9"/>
  <c r="G114" i="9"/>
  <c r="G110" i="9"/>
  <c r="G111" i="9"/>
  <c r="G109" i="9"/>
  <c r="G103" i="9"/>
  <c r="G108" i="9"/>
  <c r="G113" i="9"/>
  <c r="AE83" i="9"/>
  <c r="AD64" i="9"/>
  <c r="AD68" i="9"/>
  <c r="AD69" i="9"/>
  <c r="AD67" i="9"/>
  <c r="AD65" i="9"/>
  <c r="AD62" i="9"/>
  <c r="AD63" i="9"/>
  <c r="AD70" i="9"/>
  <c r="AD61" i="9"/>
  <c r="AD66" i="9"/>
  <c r="V83" i="9"/>
  <c r="AB62" i="9"/>
  <c r="AB70" i="9"/>
  <c r="AB67" i="9"/>
  <c r="AB64" i="9"/>
  <c r="AB61" i="9"/>
  <c r="AB66" i="9"/>
  <c r="AB63" i="9"/>
  <c r="AB68" i="9"/>
  <c r="AB65" i="9"/>
  <c r="AB69" i="9"/>
  <c r="T83" i="9"/>
  <c r="M83" i="9"/>
  <c r="Q325" i="2"/>
  <c r="U63" i="9"/>
  <c r="U69" i="9"/>
  <c r="U61" i="9"/>
  <c r="U67" i="9"/>
  <c r="U68" i="9"/>
  <c r="U64" i="9"/>
  <c r="U70" i="9"/>
  <c r="U65" i="9"/>
  <c r="U66" i="9"/>
  <c r="U62" i="9"/>
  <c r="G493" i="2"/>
  <c r="G507" i="2" s="1"/>
  <c r="Q462" i="2"/>
  <c r="K397" i="2"/>
  <c r="J397" i="2"/>
  <c r="F383" i="2"/>
  <c r="F376" i="2"/>
  <c r="F378" i="2"/>
  <c r="F374" i="2"/>
  <c r="F379" i="2"/>
  <c r="F380" i="2"/>
  <c r="F377" i="2"/>
  <c r="F381" i="2"/>
  <c r="F382" i="2"/>
  <c r="F416" i="2"/>
  <c r="D117" i="9" s="1"/>
  <c r="F375" i="2"/>
  <c r="L506" i="2"/>
  <c r="Y117" i="9" s="1"/>
  <c r="L485" i="2"/>
  <c r="L480" i="2"/>
  <c r="L483" i="2"/>
  <c r="L478" i="2"/>
  <c r="L481" i="2"/>
  <c r="L476" i="2"/>
  <c r="L479" i="2"/>
  <c r="L486" i="2"/>
  <c r="L477" i="2"/>
  <c r="L487" i="2"/>
  <c r="L482" i="2"/>
  <c r="L484" i="2"/>
  <c r="H377" i="2"/>
  <c r="H383" i="2"/>
  <c r="H375" i="2"/>
  <c r="H378" i="2"/>
  <c r="H379" i="2"/>
  <c r="H416" i="2"/>
  <c r="F117" i="9" s="1"/>
  <c r="H376" i="2"/>
  <c r="H380" i="2"/>
  <c r="H374" i="2"/>
  <c r="H381" i="2"/>
  <c r="H382" i="2"/>
  <c r="K461" i="2"/>
  <c r="P117" i="9" s="1"/>
  <c r="K432" i="2"/>
  <c r="K434" i="2"/>
  <c r="K436" i="2"/>
  <c r="K438" i="2"/>
  <c r="K440" i="2"/>
  <c r="K442" i="2"/>
  <c r="K431" i="2"/>
  <c r="K433" i="2"/>
  <c r="K435" i="2"/>
  <c r="K437" i="2"/>
  <c r="K439" i="2"/>
  <c r="K441" i="2"/>
  <c r="M488" i="2"/>
  <c r="L443" i="2"/>
  <c r="J434" i="2"/>
  <c r="J440" i="2"/>
  <c r="J461" i="2"/>
  <c r="O117" i="9" s="1"/>
  <c r="J435" i="2"/>
  <c r="J441" i="2"/>
  <c r="J436" i="2"/>
  <c r="J442" i="2"/>
  <c r="J437" i="2"/>
  <c r="J431" i="2"/>
  <c r="J432" i="2"/>
  <c r="J438" i="2"/>
  <c r="J439" i="2"/>
  <c r="J433" i="2"/>
  <c r="M551" i="2"/>
  <c r="AH117" i="9" s="1"/>
  <c r="M521" i="2"/>
  <c r="M523" i="2"/>
  <c r="M525" i="2"/>
  <c r="M527" i="2"/>
  <c r="M529" i="2"/>
  <c r="M531" i="2"/>
  <c r="M522" i="2"/>
  <c r="M524" i="2"/>
  <c r="M526" i="2"/>
  <c r="M528" i="2"/>
  <c r="M530" i="2"/>
  <c r="M532" i="2"/>
  <c r="D597" i="2"/>
  <c r="G307" i="2"/>
  <c r="H352" i="2"/>
  <c r="G332" i="2"/>
  <c r="G370" i="2"/>
  <c r="AC85" i="9" s="1"/>
  <c r="G331" i="2"/>
  <c r="G333" i="2"/>
  <c r="G330" i="2"/>
  <c r="G338" i="2"/>
  <c r="G329" i="2"/>
  <c r="G336" i="2"/>
  <c r="G334" i="2"/>
  <c r="G337" i="2"/>
  <c r="G335" i="2"/>
  <c r="F352" i="2"/>
  <c r="Z115" i="9" l="1"/>
  <c r="Y114" i="9"/>
  <c r="Y105" i="9"/>
  <c r="Y108" i="9"/>
  <c r="Y111" i="9"/>
  <c r="Y112" i="9"/>
  <c r="Y107" i="9"/>
  <c r="Y103" i="9"/>
  <c r="Y106" i="9"/>
  <c r="Y109" i="9"/>
  <c r="Y104" i="9"/>
  <c r="Y113" i="9"/>
  <c r="Y110" i="9"/>
  <c r="Q115" i="9"/>
  <c r="P111" i="9"/>
  <c r="P108" i="9"/>
  <c r="P107" i="9"/>
  <c r="P113" i="9"/>
  <c r="P112" i="9"/>
  <c r="P105" i="9"/>
  <c r="P109" i="9"/>
  <c r="P104" i="9"/>
  <c r="P103" i="9"/>
  <c r="P106" i="9"/>
  <c r="P110" i="9"/>
  <c r="P114" i="9"/>
  <c r="H115" i="9"/>
  <c r="G115" i="9"/>
  <c r="O111" i="9"/>
  <c r="O114" i="9"/>
  <c r="O103" i="9"/>
  <c r="O107" i="9"/>
  <c r="O104" i="9"/>
  <c r="O106" i="9"/>
  <c r="O108" i="9"/>
  <c r="O110" i="9"/>
  <c r="O112" i="9"/>
  <c r="O109" i="9"/>
  <c r="O105" i="9"/>
  <c r="O113" i="9"/>
  <c r="AD83" i="9"/>
  <c r="F99" i="9"/>
  <c r="F97" i="9"/>
  <c r="F96" i="9"/>
  <c r="F94" i="9"/>
  <c r="F100" i="9"/>
  <c r="F98" i="9"/>
  <c r="F101" i="9"/>
  <c r="F95" i="9"/>
  <c r="F93" i="9"/>
  <c r="F102" i="9"/>
  <c r="AB83" i="9"/>
  <c r="D100" i="9"/>
  <c r="D98" i="9"/>
  <c r="D97" i="9"/>
  <c r="D95" i="9"/>
  <c r="D101" i="9"/>
  <c r="D99" i="9"/>
  <c r="D96" i="9"/>
  <c r="D102" i="9"/>
  <c r="D94" i="9"/>
  <c r="D93" i="9"/>
  <c r="U83" i="9"/>
  <c r="Q370" i="2"/>
  <c r="AC69" i="9"/>
  <c r="AC65" i="9"/>
  <c r="AC68" i="9"/>
  <c r="AC64" i="9"/>
  <c r="AC61" i="9"/>
  <c r="AC67" i="9"/>
  <c r="AC66" i="9"/>
  <c r="AC62" i="9"/>
  <c r="AC63" i="9"/>
  <c r="AC70" i="9"/>
  <c r="M572" i="2"/>
  <c r="AH108" i="9"/>
  <c r="AH114" i="9"/>
  <c r="AH103" i="9"/>
  <c r="AH109" i="9"/>
  <c r="AH104" i="9"/>
  <c r="AH110" i="9"/>
  <c r="AH105" i="9"/>
  <c r="AH111" i="9"/>
  <c r="AH107" i="9"/>
  <c r="AH106" i="9"/>
  <c r="AH112" i="9"/>
  <c r="AH113" i="9"/>
  <c r="G538" i="2"/>
  <c r="G552" i="2" s="1"/>
  <c r="Q507" i="2"/>
  <c r="H397" i="2"/>
  <c r="F397" i="2"/>
  <c r="F422" i="2"/>
  <c r="F426" i="2"/>
  <c r="F429" i="2"/>
  <c r="F461" i="2"/>
  <c r="L117" i="9" s="1"/>
  <c r="F423" i="2"/>
  <c r="F421" i="2"/>
  <c r="F428" i="2"/>
  <c r="F425" i="2"/>
  <c r="F424" i="2"/>
  <c r="F420" i="2"/>
  <c r="F427" i="2"/>
  <c r="K443" i="2"/>
  <c r="M533" i="2"/>
  <c r="J443" i="2"/>
  <c r="J480" i="2"/>
  <c r="J476" i="2"/>
  <c r="J486" i="2"/>
  <c r="J484" i="2"/>
  <c r="J477" i="2"/>
  <c r="J485" i="2"/>
  <c r="J478" i="2"/>
  <c r="J487" i="2"/>
  <c r="J479" i="2"/>
  <c r="J506" i="2"/>
  <c r="W117" i="9" s="1"/>
  <c r="J483" i="2"/>
  <c r="J482" i="2"/>
  <c r="J481" i="2"/>
  <c r="K506" i="2"/>
  <c r="X117" i="9" s="1"/>
  <c r="K483" i="2"/>
  <c r="K485" i="2"/>
  <c r="K487" i="2"/>
  <c r="K477" i="2"/>
  <c r="K479" i="2"/>
  <c r="K481" i="2"/>
  <c r="K482" i="2"/>
  <c r="K480" i="2"/>
  <c r="K476" i="2"/>
  <c r="K478" i="2"/>
  <c r="K486" i="2"/>
  <c r="K484" i="2"/>
  <c r="G375" i="2"/>
  <c r="G383" i="2"/>
  <c r="G378" i="2"/>
  <c r="G376" i="2"/>
  <c r="G379" i="2"/>
  <c r="G374" i="2"/>
  <c r="G380" i="2"/>
  <c r="G416" i="2"/>
  <c r="E117" i="9" s="1"/>
  <c r="G381" i="2"/>
  <c r="G377" i="2"/>
  <c r="G382" i="2"/>
  <c r="M597" i="2"/>
  <c r="J149" i="9" s="1"/>
  <c r="M568" i="2"/>
  <c r="M566" i="2"/>
  <c r="M574" i="2"/>
  <c r="M567" i="2"/>
  <c r="M569" i="2"/>
  <c r="M571" i="2"/>
  <c r="M573" i="2"/>
  <c r="M575" i="2"/>
  <c r="M577" i="2"/>
  <c r="M570" i="2"/>
  <c r="M576" i="2"/>
  <c r="H427" i="2"/>
  <c r="H422" i="2"/>
  <c r="H426" i="2"/>
  <c r="H461" i="2"/>
  <c r="N117" i="9" s="1"/>
  <c r="H424" i="2"/>
  <c r="H420" i="2"/>
  <c r="H428" i="2"/>
  <c r="H425" i="2"/>
  <c r="H421" i="2"/>
  <c r="H429" i="2"/>
  <c r="H423" i="2"/>
  <c r="L488" i="2"/>
  <c r="L551" i="2"/>
  <c r="L522" i="2"/>
  <c r="L524" i="2"/>
  <c r="L526" i="2"/>
  <c r="L528" i="2"/>
  <c r="L530" i="2"/>
  <c r="L532" i="2"/>
  <c r="L525" i="2"/>
  <c r="L521" i="2"/>
  <c r="L527" i="2"/>
  <c r="L529" i="2"/>
  <c r="L531" i="2"/>
  <c r="L523" i="2"/>
  <c r="D642" i="2"/>
  <c r="D687" i="2" s="1"/>
  <c r="D732" i="2" s="1"/>
  <c r="D778" i="2" s="1"/>
  <c r="G352" i="2"/>
  <c r="AG105" i="9" l="1"/>
  <c r="AG117" i="9"/>
  <c r="Y115" i="9"/>
  <c r="X108" i="9"/>
  <c r="X110" i="9"/>
  <c r="X104" i="9"/>
  <c r="X111" i="9"/>
  <c r="X105" i="9"/>
  <c r="X106" i="9"/>
  <c r="X113" i="9"/>
  <c r="X109" i="9"/>
  <c r="X107" i="9"/>
  <c r="X103" i="9"/>
  <c r="X112" i="9"/>
  <c r="X114" i="9"/>
  <c r="P115" i="9"/>
  <c r="W108" i="9"/>
  <c r="W114" i="9"/>
  <c r="W109" i="9"/>
  <c r="W103" i="9"/>
  <c r="W106" i="9"/>
  <c r="W104" i="9"/>
  <c r="W110" i="9"/>
  <c r="W105" i="9"/>
  <c r="W111" i="9"/>
  <c r="W112" i="9"/>
  <c r="W107" i="9"/>
  <c r="W113" i="9"/>
  <c r="O115" i="9"/>
  <c r="N95" i="9"/>
  <c r="N101" i="9"/>
  <c r="N96" i="9"/>
  <c r="N102" i="9"/>
  <c r="N97" i="9"/>
  <c r="N99" i="9"/>
  <c r="N98" i="9"/>
  <c r="N93" i="9"/>
  <c r="N94" i="9"/>
  <c r="N100" i="9"/>
  <c r="L93" i="9"/>
  <c r="L96" i="9"/>
  <c r="L101" i="9"/>
  <c r="L98" i="9"/>
  <c r="L102" i="9"/>
  <c r="L97" i="9"/>
  <c r="L94" i="9"/>
  <c r="L95" i="9"/>
  <c r="L100" i="9"/>
  <c r="L99" i="9"/>
  <c r="E93" i="9"/>
  <c r="E102" i="9"/>
  <c r="E98" i="9"/>
  <c r="E99" i="9"/>
  <c r="E101" i="9"/>
  <c r="E94" i="9"/>
  <c r="E95" i="9"/>
  <c r="E97" i="9"/>
  <c r="E96" i="9"/>
  <c r="E100" i="9"/>
  <c r="AC83" i="9"/>
  <c r="J137" i="9"/>
  <c r="J143" i="9"/>
  <c r="J138" i="9"/>
  <c r="J144" i="9"/>
  <c r="J136" i="9"/>
  <c r="J142" i="9"/>
  <c r="J139" i="9"/>
  <c r="J145" i="9"/>
  <c r="J140" i="9"/>
  <c r="J146" i="9"/>
  <c r="J135" i="9"/>
  <c r="J141" i="9"/>
  <c r="AH115" i="9"/>
  <c r="AG103" i="9"/>
  <c r="AG106" i="9"/>
  <c r="AG109" i="9"/>
  <c r="AG107" i="9"/>
  <c r="AG111" i="9"/>
  <c r="AG104" i="9"/>
  <c r="AG110" i="9"/>
  <c r="AG112" i="9"/>
  <c r="AG114" i="9"/>
  <c r="AG108" i="9"/>
  <c r="AG113" i="9"/>
  <c r="Q416" i="2"/>
  <c r="L597" i="2"/>
  <c r="I149" i="9" s="1"/>
  <c r="L569" i="2"/>
  <c r="M642" i="2"/>
  <c r="R149" i="9" s="1"/>
  <c r="M613" i="2"/>
  <c r="M617" i="2"/>
  <c r="M620" i="2"/>
  <c r="M623" i="2"/>
  <c r="M614" i="2"/>
  <c r="M615" i="2"/>
  <c r="M618" i="2"/>
  <c r="M621" i="2"/>
  <c r="M612" i="2"/>
  <c r="M616" i="2"/>
  <c r="M619" i="2"/>
  <c r="M622" i="2"/>
  <c r="G584" i="2"/>
  <c r="G598" i="2" s="1"/>
  <c r="Q552" i="2"/>
  <c r="G397" i="2"/>
  <c r="H443" i="2"/>
  <c r="M578" i="2"/>
  <c r="K522" i="2"/>
  <c r="K524" i="2"/>
  <c r="K526" i="2"/>
  <c r="K528" i="2"/>
  <c r="K530" i="2"/>
  <c r="K532" i="2"/>
  <c r="K551" i="2"/>
  <c r="K521" i="2"/>
  <c r="K523" i="2"/>
  <c r="K525" i="2"/>
  <c r="K527" i="2"/>
  <c r="K529" i="2"/>
  <c r="K531" i="2"/>
  <c r="J488" i="2"/>
  <c r="H467" i="2"/>
  <c r="H471" i="2"/>
  <c r="H465" i="2"/>
  <c r="H472" i="2"/>
  <c r="H468" i="2"/>
  <c r="H466" i="2"/>
  <c r="H506" i="2"/>
  <c r="V117" i="9" s="1"/>
  <c r="H473" i="2"/>
  <c r="H469" i="2"/>
  <c r="H470" i="2"/>
  <c r="H474" i="2"/>
  <c r="F443" i="2"/>
  <c r="F474" i="2"/>
  <c r="F473" i="2"/>
  <c r="F466" i="2"/>
  <c r="F467" i="2"/>
  <c r="F471" i="2"/>
  <c r="F469" i="2"/>
  <c r="F506" i="2"/>
  <c r="F465" i="2"/>
  <c r="F468" i="2"/>
  <c r="F470" i="2"/>
  <c r="F472" i="2"/>
  <c r="L533" i="2"/>
  <c r="K488" i="2"/>
  <c r="L567" i="2"/>
  <c r="L571" i="2"/>
  <c r="L573" i="2"/>
  <c r="L575" i="2"/>
  <c r="L577" i="2"/>
  <c r="L566" i="2"/>
  <c r="L568" i="2"/>
  <c r="L570" i="2"/>
  <c r="L572" i="2"/>
  <c r="L574" i="2"/>
  <c r="L576" i="2"/>
  <c r="G420" i="2"/>
  <c r="G423" i="2"/>
  <c r="G424" i="2"/>
  <c r="G427" i="2"/>
  <c r="G428" i="2"/>
  <c r="G461" i="2"/>
  <c r="M117" i="9" s="1"/>
  <c r="G425" i="2"/>
  <c r="G422" i="2"/>
  <c r="G421" i="2"/>
  <c r="G429" i="2"/>
  <c r="G426" i="2"/>
  <c r="J524" i="2"/>
  <c r="J530" i="2"/>
  <c r="J525" i="2"/>
  <c r="J531" i="2"/>
  <c r="J526" i="2"/>
  <c r="J532" i="2"/>
  <c r="J551" i="2"/>
  <c r="J527" i="2"/>
  <c r="J521" i="2"/>
  <c r="J522" i="2"/>
  <c r="J528" i="2"/>
  <c r="J523" i="2"/>
  <c r="J529" i="2"/>
  <c r="M666" i="2" l="1"/>
  <c r="M657" i="2"/>
  <c r="AF104" i="9"/>
  <c r="AF117" i="9"/>
  <c r="AE103" i="9"/>
  <c r="AE117" i="9"/>
  <c r="T93" i="9"/>
  <c r="T117" i="9"/>
  <c r="X115" i="9"/>
  <c r="W115" i="9"/>
  <c r="N115" i="9"/>
  <c r="L115" i="9"/>
  <c r="E115" i="9"/>
  <c r="Q461" i="2"/>
  <c r="M102" i="9"/>
  <c r="M99" i="9"/>
  <c r="M94" i="9"/>
  <c r="M100" i="9"/>
  <c r="M95" i="9"/>
  <c r="M101" i="9"/>
  <c r="M93" i="9"/>
  <c r="M96" i="9"/>
  <c r="M97" i="9"/>
  <c r="M98" i="9"/>
  <c r="M659" i="2"/>
  <c r="R135" i="9"/>
  <c r="R141" i="9"/>
  <c r="R146" i="9"/>
  <c r="R136" i="9"/>
  <c r="R142" i="9"/>
  <c r="R137" i="9"/>
  <c r="R143" i="9"/>
  <c r="R140" i="9"/>
  <c r="R138" i="9"/>
  <c r="R144" i="9"/>
  <c r="R139" i="9"/>
  <c r="R145" i="9"/>
  <c r="J147" i="9"/>
  <c r="AG115" i="9"/>
  <c r="L642" i="2"/>
  <c r="L659" i="2" s="1"/>
  <c r="I137" i="9"/>
  <c r="I140" i="9"/>
  <c r="I143" i="9"/>
  <c r="I146" i="9"/>
  <c r="I136" i="9"/>
  <c r="I145" i="9"/>
  <c r="I135" i="9"/>
  <c r="I138" i="9"/>
  <c r="I141" i="9"/>
  <c r="I144" i="9"/>
  <c r="I142" i="9"/>
  <c r="I139" i="9"/>
  <c r="AF103" i="9"/>
  <c r="AF105" i="9"/>
  <c r="AF107" i="9"/>
  <c r="AF109" i="9"/>
  <c r="AF111" i="9"/>
  <c r="AF113" i="9"/>
  <c r="AF106" i="9"/>
  <c r="AF112" i="9"/>
  <c r="AF108" i="9"/>
  <c r="AF114" i="9"/>
  <c r="AF110" i="9"/>
  <c r="J567" i="2"/>
  <c r="AE107" i="9"/>
  <c r="AE111" i="9"/>
  <c r="AE108" i="9"/>
  <c r="AE114" i="9"/>
  <c r="AE109" i="9"/>
  <c r="AE105" i="9"/>
  <c r="AE104" i="9"/>
  <c r="AE110" i="9"/>
  <c r="AE106" i="9"/>
  <c r="AE112" i="9"/>
  <c r="AE113" i="9"/>
  <c r="M662" i="2"/>
  <c r="M658" i="2"/>
  <c r="M663" i="2"/>
  <c r="M661" i="2"/>
  <c r="V93" i="9"/>
  <c r="V97" i="9"/>
  <c r="V94" i="9"/>
  <c r="V100" i="9"/>
  <c r="V95" i="9"/>
  <c r="V101" i="9"/>
  <c r="V96" i="9"/>
  <c r="V102" i="9"/>
  <c r="V98" i="9"/>
  <c r="V99" i="9"/>
  <c r="T98" i="9"/>
  <c r="T99" i="9"/>
  <c r="T102" i="9"/>
  <c r="T94" i="9"/>
  <c r="T100" i="9"/>
  <c r="T95" i="9"/>
  <c r="T101" i="9"/>
  <c r="T97" i="9"/>
  <c r="T96" i="9"/>
  <c r="F115" i="9"/>
  <c r="D115" i="9"/>
  <c r="M667" i="2"/>
  <c r="L612" i="2"/>
  <c r="L618" i="2"/>
  <c r="L615" i="2"/>
  <c r="L619" i="2"/>
  <c r="L620" i="2"/>
  <c r="L613" i="2"/>
  <c r="L621" i="2"/>
  <c r="L622" i="2"/>
  <c r="L617" i="2"/>
  <c r="L623" i="2"/>
  <c r="L616" i="2"/>
  <c r="L614" i="2"/>
  <c r="M668" i="2"/>
  <c r="M665" i="2"/>
  <c r="M624" i="2"/>
  <c r="M660" i="2"/>
  <c r="M664" i="2"/>
  <c r="M687" i="2"/>
  <c r="Z149" i="9" s="1"/>
  <c r="G629" i="2"/>
  <c r="G643" i="2" s="1"/>
  <c r="Q598" i="2"/>
  <c r="L578" i="2"/>
  <c r="F551" i="2"/>
  <c r="AB117" i="9" s="1"/>
  <c r="F510" i="2"/>
  <c r="F515" i="2"/>
  <c r="F513" i="2"/>
  <c r="F519" i="2"/>
  <c r="F516" i="2"/>
  <c r="F512" i="2"/>
  <c r="F517" i="2"/>
  <c r="F518" i="2"/>
  <c r="F511" i="2"/>
  <c r="F514" i="2"/>
  <c r="H517" i="2"/>
  <c r="H551" i="2"/>
  <c r="AD117" i="9" s="1"/>
  <c r="H510" i="2"/>
  <c r="H519" i="2"/>
  <c r="H512" i="2"/>
  <c r="H515" i="2"/>
  <c r="H518" i="2"/>
  <c r="H513" i="2"/>
  <c r="H516" i="2"/>
  <c r="H514" i="2"/>
  <c r="H511" i="2"/>
  <c r="J533" i="2"/>
  <c r="K533" i="2"/>
  <c r="G443" i="2"/>
  <c r="K567" i="2"/>
  <c r="K569" i="2"/>
  <c r="K571" i="2"/>
  <c r="K573" i="2"/>
  <c r="K575" i="2"/>
  <c r="K577" i="2"/>
  <c r="K597" i="2"/>
  <c r="H149" i="9" s="1"/>
  <c r="K566" i="2"/>
  <c r="K568" i="2"/>
  <c r="K570" i="2"/>
  <c r="K572" i="2"/>
  <c r="K574" i="2"/>
  <c r="K576" i="2"/>
  <c r="J570" i="2"/>
  <c r="J576" i="2"/>
  <c r="J571" i="2"/>
  <c r="J577" i="2"/>
  <c r="J597" i="2"/>
  <c r="G149" i="9" s="1"/>
  <c r="J572" i="2"/>
  <c r="J566" i="2"/>
  <c r="J573" i="2"/>
  <c r="J568" i="2"/>
  <c r="J574" i="2"/>
  <c r="J569" i="2"/>
  <c r="J575" i="2"/>
  <c r="G469" i="2"/>
  <c r="G467" i="2"/>
  <c r="G473" i="2"/>
  <c r="G506" i="2"/>
  <c r="U117" i="9" s="1"/>
  <c r="G470" i="2"/>
  <c r="G471" i="2"/>
  <c r="G472" i="2"/>
  <c r="G465" i="2"/>
  <c r="G474" i="2"/>
  <c r="G466" i="2"/>
  <c r="G468" i="2"/>
  <c r="L657" i="2"/>
  <c r="L662" i="2"/>
  <c r="H488" i="2"/>
  <c r="F488" i="2"/>
  <c r="L660" i="2" l="1"/>
  <c r="L668" i="2"/>
  <c r="L658" i="2"/>
  <c r="L664" i="2"/>
  <c r="L665" i="2"/>
  <c r="Q149" i="9"/>
  <c r="AD94" i="9"/>
  <c r="AD101" i="9"/>
  <c r="AD95" i="9"/>
  <c r="AD102" i="9"/>
  <c r="AD96" i="9"/>
  <c r="AD99" i="9"/>
  <c r="AD98" i="9"/>
  <c r="AD97" i="9"/>
  <c r="AD100" i="9"/>
  <c r="AB98" i="9"/>
  <c r="AB101" i="9"/>
  <c r="AB94" i="9"/>
  <c r="AB95" i="9"/>
  <c r="AB93" i="9"/>
  <c r="AB100" i="9"/>
  <c r="AB97" i="9"/>
  <c r="AB99" i="9"/>
  <c r="AB102" i="9"/>
  <c r="AB96" i="9"/>
  <c r="U97" i="9"/>
  <c r="U98" i="9"/>
  <c r="M115" i="9"/>
  <c r="L663" i="2"/>
  <c r="L661" i="2"/>
  <c r="Z135" i="9"/>
  <c r="Z141" i="9"/>
  <c r="Z136" i="9"/>
  <c r="Z142" i="9"/>
  <c r="Z137" i="9"/>
  <c r="Z143" i="9"/>
  <c r="Z138" i="9"/>
  <c r="Z144" i="9"/>
  <c r="Z146" i="9"/>
  <c r="Z139" i="9"/>
  <c r="Z145" i="9"/>
  <c r="Z140" i="9"/>
  <c r="R147" i="9"/>
  <c r="L667" i="2"/>
  <c r="L666" i="2"/>
  <c r="L687" i="2"/>
  <c r="Y149" i="9" s="1"/>
  <c r="Q136" i="9"/>
  <c r="Q139" i="9"/>
  <c r="Q142" i="9"/>
  <c r="Q145" i="9"/>
  <c r="Q137" i="9"/>
  <c r="Q140" i="9"/>
  <c r="Q143" i="9"/>
  <c r="Q146" i="9"/>
  <c r="Q135" i="9"/>
  <c r="Q138" i="9"/>
  <c r="Q141" i="9"/>
  <c r="Q144" i="9"/>
  <c r="I147" i="9"/>
  <c r="H135" i="9"/>
  <c r="H137" i="9"/>
  <c r="H139" i="9"/>
  <c r="H141" i="9"/>
  <c r="H143" i="9"/>
  <c r="H145" i="9"/>
  <c r="H136" i="9"/>
  <c r="H138" i="9"/>
  <c r="H140" i="9"/>
  <c r="H142" i="9"/>
  <c r="H144" i="9"/>
  <c r="H146" i="9"/>
  <c r="AF115" i="9"/>
  <c r="G137" i="9"/>
  <c r="G143" i="9"/>
  <c r="G141" i="9"/>
  <c r="G138" i="9"/>
  <c r="G144" i="9"/>
  <c r="G139" i="9"/>
  <c r="G145" i="9"/>
  <c r="G135" i="9"/>
  <c r="G140" i="9"/>
  <c r="G146" i="9"/>
  <c r="G136" i="9"/>
  <c r="G142" i="9"/>
  <c r="AE115" i="9"/>
  <c r="AD93" i="9"/>
  <c r="F597" i="2"/>
  <c r="D149" i="9" s="1"/>
  <c r="V115" i="9"/>
  <c r="Q506" i="2"/>
  <c r="U96" i="9"/>
  <c r="U99" i="9"/>
  <c r="U101" i="9"/>
  <c r="U94" i="9"/>
  <c r="U100" i="9"/>
  <c r="U95" i="9"/>
  <c r="U93" i="9"/>
  <c r="U102" i="9"/>
  <c r="T115" i="9"/>
  <c r="M669" i="2"/>
  <c r="L624" i="2"/>
  <c r="M704" i="2"/>
  <c r="M710" i="2"/>
  <c r="M705" i="2"/>
  <c r="M711" i="2"/>
  <c r="M703" i="2"/>
  <c r="M706" i="2"/>
  <c r="M712" i="2"/>
  <c r="M709" i="2"/>
  <c r="M707" i="2"/>
  <c r="M713" i="2"/>
  <c r="M708" i="2"/>
  <c r="M702" i="2"/>
  <c r="M732" i="2"/>
  <c r="AH149" i="9" s="1"/>
  <c r="K642" i="2"/>
  <c r="P149" i="9" s="1"/>
  <c r="K613" i="2"/>
  <c r="K616" i="2"/>
  <c r="K618" i="2"/>
  <c r="K620" i="2"/>
  <c r="K622" i="2"/>
  <c r="K621" i="2"/>
  <c r="K614" i="2"/>
  <c r="K612" i="2"/>
  <c r="K617" i="2"/>
  <c r="K619" i="2"/>
  <c r="K615" i="2"/>
  <c r="K623" i="2"/>
  <c r="J642" i="2"/>
  <c r="O149" i="9" s="1"/>
  <c r="J618" i="2"/>
  <c r="J612" i="2"/>
  <c r="J613" i="2"/>
  <c r="J619" i="2"/>
  <c r="J614" i="2"/>
  <c r="J620" i="2"/>
  <c r="J615" i="2"/>
  <c r="J621" i="2"/>
  <c r="J623" i="2"/>
  <c r="J616" i="2"/>
  <c r="J622" i="2"/>
  <c r="J617" i="2"/>
  <c r="G674" i="2"/>
  <c r="G688" i="2" s="1"/>
  <c r="Q643" i="2"/>
  <c r="J578" i="2"/>
  <c r="G510" i="2"/>
  <c r="G551" i="2"/>
  <c r="AC117" i="9" s="1"/>
  <c r="G515" i="2"/>
  <c r="G511" i="2"/>
  <c r="G516" i="2"/>
  <c r="G512" i="2"/>
  <c r="G513" i="2"/>
  <c r="G517" i="2"/>
  <c r="G518" i="2"/>
  <c r="G514" i="2"/>
  <c r="G519" i="2"/>
  <c r="H533" i="2"/>
  <c r="J659" i="2"/>
  <c r="H556" i="2"/>
  <c r="H558" i="2"/>
  <c r="H560" i="2"/>
  <c r="H562" i="2"/>
  <c r="H564" i="2"/>
  <c r="H597" i="2"/>
  <c r="F149" i="9" s="1"/>
  <c r="H555" i="2"/>
  <c r="H557" i="2"/>
  <c r="H559" i="2"/>
  <c r="H561" i="2"/>
  <c r="H563" i="2"/>
  <c r="F533" i="2"/>
  <c r="G488" i="2"/>
  <c r="K578" i="2"/>
  <c r="F557" i="2"/>
  <c r="F559" i="2"/>
  <c r="F561" i="2"/>
  <c r="F563" i="2"/>
  <c r="F555" i="2"/>
  <c r="F556" i="2"/>
  <c r="F558" i="2"/>
  <c r="F560" i="2"/>
  <c r="F564" i="2"/>
  <c r="F562" i="2"/>
  <c r="AH135" i="9" l="1"/>
  <c r="AH141" i="9"/>
  <c r="AH139" i="9"/>
  <c r="AH136" i="9"/>
  <c r="AH142" i="9"/>
  <c r="AH137" i="9"/>
  <c r="AH143" i="9"/>
  <c r="AH138" i="9"/>
  <c r="AH144" i="9"/>
  <c r="AH140" i="9"/>
  <c r="AH146" i="9"/>
  <c r="AH145" i="9"/>
  <c r="L669" i="2"/>
  <c r="AC101" i="9"/>
  <c r="AC95" i="9"/>
  <c r="AC97" i="9"/>
  <c r="AC94" i="9"/>
  <c r="AC98" i="9"/>
  <c r="AC100" i="9"/>
  <c r="AC102" i="9"/>
  <c r="AC99" i="9"/>
  <c r="AC96" i="9"/>
  <c r="Z147" i="9"/>
  <c r="Q147" i="9"/>
  <c r="L705" i="2"/>
  <c r="Y142" i="9"/>
  <c r="Y145" i="9"/>
  <c r="Y136" i="9"/>
  <c r="Y139" i="9"/>
  <c r="Y143" i="9"/>
  <c r="Y146" i="9"/>
  <c r="Y137" i="9"/>
  <c r="Y140" i="9"/>
  <c r="Y138" i="9"/>
  <c r="Y141" i="9"/>
  <c r="Y144" i="9"/>
  <c r="Y135" i="9"/>
  <c r="L712" i="2"/>
  <c r="L713" i="2"/>
  <c r="L706" i="2"/>
  <c r="L710" i="2"/>
  <c r="L707" i="2"/>
  <c r="L732" i="2"/>
  <c r="AG149" i="9" s="1"/>
  <c r="L711" i="2"/>
  <c r="L704" i="2"/>
  <c r="L709" i="2"/>
  <c r="L708" i="2"/>
  <c r="L703" i="2"/>
  <c r="L702" i="2"/>
  <c r="K687" i="2"/>
  <c r="P146" i="9"/>
  <c r="P140" i="9"/>
  <c r="P135" i="9"/>
  <c r="P137" i="9"/>
  <c r="P139" i="9"/>
  <c r="P141" i="9"/>
  <c r="P143" i="9"/>
  <c r="P145" i="9"/>
  <c r="P142" i="9"/>
  <c r="P136" i="9"/>
  <c r="P138" i="9"/>
  <c r="P144" i="9"/>
  <c r="H147" i="9"/>
  <c r="J687" i="2"/>
  <c r="O136" i="9"/>
  <c r="O142" i="9"/>
  <c r="O137" i="9"/>
  <c r="O143" i="9"/>
  <c r="O140" i="9"/>
  <c r="O138" i="9"/>
  <c r="O144" i="9"/>
  <c r="O139" i="9"/>
  <c r="O145" i="9"/>
  <c r="O146" i="9"/>
  <c r="O141" i="9"/>
  <c r="O135" i="9"/>
  <c r="G147" i="9"/>
  <c r="F126" i="9"/>
  <c r="F132" i="9"/>
  <c r="F127" i="9"/>
  <c r="F128" i="9"/>
  <c r="F134" i="9"/>
  <c r="F129" i="9"/>
  <c r="F125" i="9"/>
  <c r="F131" i="9"/>
  <c r="F133" i="9"/>
  <c r="F130" i="9"/>
  <c r="AD115" i="9"/>
  <c r="Q551" i="2"/>
  <c r="AC93" i="9"/>
  <c r="AB115" i="9"/>
  <c r="F601" i="2"/>
  <c r="D129" i="9"/>
  <c r="D125" i="9"/>
  <c r="D133" i="9"/>
  <c r="D130" i="9"/>
  <c r="D132" i="9"/>
  <c r="D131" i="9"/>
  <c r="D127" i="9"/>
  <c r="D126" i="9"/>
  <c r="D128" i="9"/>
  <c r="D134" i="9"/>
  <c r="U115" i="9"/>
  <c r="K663" i="2"/>
  <c r="K667" i="2"/>
  <c r="K660" i="2"/>
  <c r="K665" i="2"/>
  <c r="K662" i="2"/>
  <c r="K657" i="2"/>
  <c r="K664" i="2"/>
  <c r="J666" i="2"/>
  <c r="J657" i="2"/>
  <c r="J663" i="2"/>
  <c r="J658" i="2"/>
  <c r="K666" i="2"/>
  <c r="K668" i="2"/>
  <c r="J664" i="2"/>
  <c r="J668" i="2"/>
  <c r="J667" i="2"/>
  <c r="K659" i="2"/>
  <c r="K658" i="2"/>
  <c r="K661" i="2"/>
  <c r="J662" i="2"/>
  <c r="J661" i="2"/>
  <c r="M714" i="2"/>
  <c r="M778" i="2"/>
  <c r="J181" i="9" s="1"/>
  <c r="R13" i="9" s="1"/>
  <c r="M755" i="2"/>
  <c r="M757" i="2"/>
  <c r="M758" i="2"/>
  <c r="M749" i="2"/>
  <c r="M752" i="2"/>
  <c r="M747" i="2"/>
  <c r="M748" i="2"/>
  <c r="M750" i="2"/>
  <c r="M753" i="2"/>
  <c r="M754" i="2"/>
  <c r="M756" i="2"/>
  <c r="M751" i="2"/>
  <c r="J660" i="2"/>
  <c r="J665" i="2"/>
  <c r="K624" i="2"/>
  <c r="J624" i="2"/>
  <c r="K704" i="2"/>
  <c r="K707" i="2"/>
  <c r="K713" i="2"/>
  <c r="K706" i="2"/>
  <c r="K708" i="2"/>
  <c r="K711" i="2"/>
  <c r="K709" i="2"/>
  <c r="K703" i="2"/>
  <c r="K712" i="2"/>
  <c r="K710" i="2"/>
  <c r="J706" i="2"/>
  <c r="J712" i="2"/>
  <c r="J707" i="2"/>
  <c r="J713" i="2"/>
  <c r="J711" i="2"/>
  <c r="J708" i="2"/>
  <c r="J702" i="2"/>
  <c r="J703" i="2"/>
  <c r="J709" i="2"/>
  <c r="J704" i="2"/>
  <c r="J710" i="2"/>
  <c r="J732" i="2"/>
  <c r="AE149" i="9" s="1"/>
  <c r="G719" i="2"/>
  <c r="G733" i="2" s="1"/>
  <c r="Q688" i="2"/>
  <c r="F642" i="2"/>
  <c r="L149" i="9" s="1"/>
  <c r="F603" i="2"/>
  <c r="F610" i="2"/>
  <c r="F607" i="2"/>
  <c r="F609" i="2"/>
  <c r="F605" i="2"/>
  <c r="F602" i="2"/>
  <c r="F608" i="2"/>
  <c r="F606" i="2"/>
  <c r="F604" i="2"/>
  <c r="H578" i="2"/>
  <c r="G556" i="2"/>
  <c r="G558" i="2"/>
  <c r="G560" i="2"/>
  <c r="G562" i="2"/>
  <c r="G564" i="2"/>
  <c r="G555" i="2"/>
  <c r="G557" i="2"/>
  <c r="G559" i="2"/>
  <c r="G561" i="2"/>
  <c r="G563" i="2"/>
  <c r="G597" i="2"/>
  <c r="E149" i="9" s="1"/>
  <c r="F578" i="2"/>
  <c r="H642" i="2"/>
  <c r="N149" i="9" s="1"/>
  <c r="H606" i="2"/>
  <c r="H605" i="2"/>
  <c r="H601" i="2"/>
  <c r="H608" i="2"/>
  <c r="H604" i="2"/>
  <c r="H607" i="2"/>
  <c r="H609" i="2"/>
  <c r="H610" i="2"/>
  <c r="H603" i="2"/>
  <c r="H602" i="2"/>
  <c r="G533" i="2"/>
  <c r="J705" i="2" l="1"/>
  <c r="W149" i="9"/>
  <c r="K702" i="2"/>
  <c r="K714" i="2" s="1"/>
  <c r="X149" i="9"/>
  <c r="AH147" i="9"/>
  <c r="AG135" i="9"/>
  <c r="AG138" i="9"/>
  <c r="AG141" i="9"/>
  <c r="AG144" i="9"/>
  <c r="AG145" i="9"/>
  <c r="AG136" i="9"/>
  <c r="AG139" i="9"/>
  <c r="AG142" i="9"/>
  <c r="AG146" i="9"/>
  <c r="AG137" i="9"/>
  <c r="AG140" i="9"/>
  <c r="AG143" i="9"/>
  <c r="AE136" i="9"/>
  <c r="AE142" i="9"/>
  <c r="AE137" i="9"/>
  <c r="AE143" i="9"/>
  <c r="AE138" i="9"/>
  <c r="AE144" i="9"/>
  <c r="AE140" i="9"/>
  <c r="AE139" i="9"/>
  <c r="AE145" i="9"/>
  <c r="AE141" i="9"/>
  <c r="AE135" i="9"/>
  <c r="AE146" i="9"/>
  <c r="J167" i="9"/>
  <c r="J173" i="9"/>
  <c r="J168" i="9"/>
  <c r="J174" i="9"/>
  <c r="J169" i="9"/>
  <c r="J175" i="9"/>
  <c r="J177" i="9"/>
  <c r="J170" i="9"/>
  <c r="J176" i="9"/>
  <c r="J171" i="9"/>
  <c r="J172" i="9"/>
  <c r="J178" i="9"/>
  <c r="K732" i="2"/>
  <c r="AF149" i="9" s="1"/>
  <c r="K705" i="2"/>
  <c r="Y147" i="9"/>
  <c r="L714" i="2"/>
  <c r="L778" i="2"/>
  <c r="I181" i="9" s="1"/>
  <c r="Q13" i="9" s="1"/>
  <c r="L754" i="2"/>
  <c r="L757" i="2"/>
  <c r="L749" i="2"/>
  <c r="L756" i="2"/>
  <c r="L755" i="2"/>
  <c r="L747" i="2"/>
  <c r="L751" i="2"/>
  <c r="L748" i="2"/>
  <c r="L753" i="2"/>
  <c r="L758" i="2"/>
  <c r="L750" i="2"/>
  <c r="L752" i="2"/>
  <c r="P147" i="9"/>
  <c r="X136" i="9"/>
  <c r="X138" i="9"/>
  <c r="X140" i="9"/>
  <c r="X137" i="9"/>
  <c r="X143" i="9"/>
  <c r="X145" i="9"/>
  <c r="X135" i="9"/>
  <c r="X139" i="9"/>
  <c r="X141" i="9"/>
  <c r="X142" i="9"/>
  <c r="X144" i="9"/>
  <c r="X146" i="9"/>
  <c r="O147" i="9"/>
  <c r="W136" i="9"/>
  <c r="W142" i="9"/>
  <c r="W140" i="9"/>
  <c r="W137" i="9"/>
  <c r="W143" i="9"/>
  <c r="W138" i="9"/>
  <c r="W144" i="9"/>
  <c r="W139" i="9"/>
  <c r="W145" i="9"/>
  <c r="W141" i="9"/>
  <c r="W135" i="9"/>
  <c r="W146" i="9"/>
  <c r="N130" i="9"/>
  <c r="N128" i="9"/>
  <c r="N125" i="9"/>
  <c r="N131" i="9"/>
  <c r="N126" i="9"/>
  <c r="N132" i="9"/>
  <c r="N127" i="9"/>
  <c r="N133" i="9"/>
  <c r="N134" i="9"/>
  <c r="N129" i="9"/>
  <c r="F147" i="9"/>
  <c r="AC115" i="9"/>
  <c r="G605" i="2"/>
  <c r="E126" i="9"/>
  <c r="E129" i="9"/>
  <c r="E132" i="9"/>
  <c r="E134" i="9"/>
  <c r="E125" i="9"/>
  <c r="E127" i="9"/>
  <c r="E130" i="9"/>
  <c r="E133" i="9"/>
  <c r="E128" i="9"/>
  <c r="E131" i="9"/>
  <c r="D147" i="9"/>
  <c r="L130" i="9"/>
  <c r="L128" i="9"/>
  <c r="L131" i="9"/>
  <c r="L134" i="9"/>
  <c r="L126" i="9"/>
  <c r="L132" i="9"/>
  <c r="L127" i="9"/>
  <c r="L133" i="9"/>
  <c r="L129" i="9"/>
  <c r="L125" i="9"/>
  <c r="H687" i="2"/>
  <c r="H700" i="2" s="1"/>
  <c r="F687" i="2"/>
  <c r="F692" i="2" s="1"/>
  <c r="K669" i="2"/>
  <c r="J669" i="2"/>
  <c r="M759" i="2"/>
  <c r="M804" i="2"/>
  <c r="M793" i="2"/>
  <c r="M794" i="2"/>
  <c r="M798" i="2"/>
  <c r="M800" i="2"/>
  <c r="M795" i="2"/>
  <c r="M796" i="2"/>
  <c r="M797" i="2"/>
  <c r="M799" i="2"/>
  <c r="M801" i="2"/>
  <c r="M802" i="2"/>
  <c r="M803" i="2"/>
  <c r="H692" i="2"/>
  <c r="J714" i="2"/>
  <c r="K747" i="2"/>
  <c r="K756" i="2"/>
  <c r="K749" i="2"/>
  <c r="K778" i="2"/>
  <c r="H181" i="9" s="1"/>
  <c r="P13" i="9" s="1"/>
  <c r="K754" i="2"/>
  <c r="K752" i="2"/>
  <c r="K757" i="2"/>
  <c r="K748" i="2"/>
  <c r="K750" i="2"/>
  <c r="K755" i="2"/>
  <c r="K753" i="2"/>
  <c r="K758" i="2"/>
  <c r="K751" i="2"/>
  <c r="J778" i="2"/>
  <c r="G181" i="9" s="1"/>
  <c r="O13" i="9" s="1"/>
  <c r="J752" i="2"/>
  <c r="J753" i="2"/>
  <c r="J754" i="2"/>
  <c r="J757" i="2"/>
  <c r="J747" i="2"/>
  <c r="J748" i="2"/>
  <c r="J756" i="2"/>
  <c r="J749" i="2"/>
  <c r="J755" i="2"/>
  <c r="J758" i="2"/>
  <c r="J750" i="2"/>
  <c r="J751" i="2"/>
  <c r="G765" i="2"/>
  <c r="Q733" i="2"/>
  <c r="G602" i="2"/>
  <c r="G607" i="2"/>
  <c r="G601" i="2"/>
  <c r="G608" i="2"/>
  <c r="G603" i="2"/>
  <c r="G609" i="2"/>
  <c r="G606" i="2"/>
  <c r="G604" i="2"/>
  <c r="G610" i="2"/>
  <c r="G642" i="2"/>
  <c r="M149" i="9" s="1"/>
  <c r="Q597" i="2"/>
  <c r="H624" i="2"/>
  <c r="F624" i="2"/>
  <c r="H647" i="2"/>
  <c r="H650" i="2"/>
  <c r="H649" i="2"/>
  <c r="H651" i="2"/>
  <c r="H653" i="2"/>
  <c r="H655" i="2"/>
  <c r="H648" i="2"/>
  <c r="H654" i="2"/>
  <c r="H646" i="2"/>
  <c r="H652" i="2"/>
  <c r="G578" i="2"/>
  <c r="F646" i="2"/>
  <c r="F649" i="2"/>
  <c r="F651" i="2"/>
  <c r="F653" i="2"/>
  <c r="F655" i="2"/>
  <c r="F647" i="2"/>
  <c r="F648" i="2"/>
  <c r="F650" i="2"/>
  <c r="F652" i="2"/>
  <c r="F654" i="2"/>
  <c r="G779" i="2" l="1"/>
  <c r="Q779" i="2" s="1"/>
  <c r="H696" i="2"/>
  <c r="V149" i="9"/>
  <c r="F698" i="2"/>
  <c r="T149" i="9"/>
  <c r="AE147" i="9"/>
  <c r="AG147" i="9"/>
  <c r="AF135" i="9"/>
  <c r="AF137" i="9"/>
  <c r="AF139" i="9"/>
  <c r="AF141" i="9"/>
  <c r="AF143" i="9"/>
  <c r="AF145" i="9"/>
  <c r="AF146" i="9"/>
  <c r="AF144" i="9"/>
  <c r="AF136" i="9"/>
  <c r="AF138" i="9"/>
  <c r="AF140" i="9"/>
  <c r="AF142" i="9"/>
  <c r="J179" i="9"/>
  <c r="I170" i="9"/>
  <c r="I176" i="9"/>
  <c r="I178" i="9"/>
  <c r="I168" i="9"/>
  <c r="I171" i="9"/>
  <c r="I174" i="9"/>
  <c r="I169" i="9"/>
  <c r="I172" i="9"/>
  <c r="I175" i="9"/>
  <c r="I167" i="9"/>
  <c r="I173" i="9"/>
  <c r="I177" i="9"/>
  <c r="H169" i="9"/>
  <c r="H173" i="9"/>
  <c r="H175" i="9"/>
  <c r="H172" i="9"/>
  <c r="H176" i="9"/>
  <c r="H170" i="9"/>
  <c r="H174" i="9"/>
  <c r="H168" i="9"/>
  <c r="H178" i="9"/>
  <c r="H167" i="9"/>
  <c r="H171" i="9"/>
  <c r="H177" i="9"/>
  <c r="G168" i="9"/>
  <c r="G174" i="9"/>
  <c r="G169" i="9"/>
  <c r="G175" i="9"/>
  <c r="G170" i="9"/>
  <c r="G176" i="9"/>
  <c r="G178" i="9"/>
  <c r="G171" i="9"/>
  <c r="G177" i="9"/>
  <c r="G172" i="9"/>
  <c r="G173" i="9"/>
  <c r="G167" i="9"/>
  <c r="F695" i="2"/>
  <c r="F694" i="2"/>
  <c r="F699" i="2"/>
  <c r="F696" i="2"/>
  <c r="L804" i="2"/>
  <c r="L797" i="2"/>
  <c r="L801" i="2"/>
  <c r="L793" i="2"/>
  <c r="L796" i="2"/>
  <c r="L798" i="2"/>
  <c r="L794" i="2"/>
  <c r="L795" i="2"/>
  <c r="L800" i="2"/>
  <c r="L799" i="2"/>
  <c r="L803" i="2"/>
  <c r="L802" i="2"/>
  <c r="L759" i="2"/>
  <c r="X147" i="9"/>
  <c r="W147" i="9"/>
  <c r="H698" i="2"/>
  <c r="H695" i="2"/>
  <c r="H697" i="2"/>
  <c r="H694" i="2"/>
  <c r="H693" i="2"/>
  <c r="H732" i="2"/>
  <c r="V127" i="9"/>
  <c r="V133" i="9"/>
  <c r="V128" i="9"/>
  <c r="V134" i="9"/>
  <c r="V131" i="9"/>
  <c r="V129" i="9"/>
  <c r="V125" i="9"/>
  <c r="V130" i="9"/>
  <c r="V126" i="9"/>
  <c r="V132" i="9"/>
  <c r="H699" i="2"/>
  <c r="H691" i="2"/>
  <c r="M132" i="9"/>
  <c r="M127" i="9"/>
  <c r="M130" i="9"/>
  <c r="M133" i="9"/>
  <c r="M129" i="9"/>
  <c r="M125" i="9"/>
  <c r="M128" i="9"/>
  <c r="M131" i="9"/>
  <c r="M134" i="9"/>
  <c r="M126" i="9"/>
  <c r="E147" i="9"/>
  <c r="F700" i="2"/>
  <c r="T130" i="9"/>
  <c r="T131" i="9"/>
  <c r="T128" i="9"/>
  <c r="T126" i="9"/>
  <c r="T132" i="9"/>
  <c r="T127" i="9"/>
  <c r="T133" i="9"/>
  <c r="T134" i="9"/>
  <c r="T129" i="9"/>
  <c r="T125" i="9"/>
  <c r="F693" i="2"/>
  <c r="F697" i="2"/>
  <c r="F691" i="2"/>
  <c r="F732" i="2"/>
  <c r="N147" i="9"/>
  <c r="L147" i="9"/>
  <c r="M805" i="2"/>
  <c r="H778" i="2"/>
  <c r="F181" i="9" s="1"/>
  <c r="N13" i="9" s="1"/>
  <c r="H745" i="2"/>
  <c r="H740" i="2"/>
  <c r="H742" i="2"/>
  <c r="H741" i="2"/>
  <c r="K793" i="2"/>
  <c r="K794" i="2"/>
  <c r="K801" i="2"/>
  <c r="K795" i="2"/>
  <c r="K796" i="2"/>
  <c r="K802" i="2"/>
  <c r="K797" i="2"/>
  <c r="K798" i="2"/>
  <c r="K799" i="2"/>
  <c r="K800" i="2"/>
  <c r="K803" i="2"/>
  <c r="K804" i="2"/>
  <c r="K759" i="2"/>
  <c r="J759" i="2"/>
  <c r="J796" i="2"/>
  <c r="J793" i="2"/>
  <c r="J802" i="2"/>
  <c r="J794" i="2"/>
  <c r="J801" i="2"/>
  <c r="J800" i="2"/>
  <c r="J797" i="2"/>
  <c r="J798" i="2"/>
  <c r="J795" i="2"/>
  <c r="J803" i="2"/>
  <c r="J804" i="2"/>
  <c r="J799" i="2"/>
  <c r="G687" i="2"/>
  <c r="U149" i="9" s="1"/>
  <c r="G651" i="2"/>
  <c r="Q642" i="2"/>
  <c r="H669" i="2"/>
  <c r="G649" i="2"/>
  <c r="G653" i="2"/>
  <c r="G655" i="2"/>
  <c r="G647" i="2"/>
  <c r="G646" i="2"/>
  <c r="G648" i="2"/>
  <c r="G650" i="2"/>
  <c r="G652" i="2"/>
  <c r="G654" i="2"/>
  <c r="G624" i="2"/>
  <c r="F669" i="2"/>
  <c r="H739" i="2" l="1"/>
  <c r="AD149" i="9"/>
  <c r="F743" i="2"/>
  <c r="AB149" i="9"/>
  <c r="H743" i="2"/>
  <c r="H738" i="2"/>
  <c r="H737" i="2"/>
  <c r="F738" i="2"/>
  <c r="F741" i="2"/>
  <c r="F745" i="2"/>
  <c r="AF147" i="9"/>
  <c r="G179" i="9"/>
  <c r="H744" i="2"/>
  <c r="AD125" i="9"/>
  <c r="AD131" i="9"/>
  <c r="AD126" i="9"/>
  <c r="AD132" i="9"/>
  <c r="AD127" i="9"/>
  <c r="AD133" i="9"/>
  <c r="AD128" i="9"/>
  <c r="AD134" i="9"/>
  <c r="AD129" i="9"/>
  <c r="AD130" i="9"/>
  <c r="F739" i="2"/>
  <c r="F736" i="2"/>
  <c r="F744" i="2"/>
  <c r="F778" i="2"/>
  <c r="F790" i="2" s="1"/>
  <c r="AB128" i="9"/>
  <c r="AB134" i="9"/>
  <c r="AB129" i="9"/>
  <c r="AB125" i="9"/>
  <c r="AB130" i="9"/>
  <c r="AB132" i="9"/>
  <c r="AB131" i="9"/>
  <c r="AB126" i="9"/>
  <c r="AB127" i="9"/>
  <c r="AB133" i="9"/>
  <c r="F714" i="2"/>
  <c r="I179" i="9"/>
  <c r="H179" i="9"/>
  <c r="F157" i="9"/>
  <c r="F163" i="9"/>
  <c r="F158" i="9"/>
  <c r="F164" i="9"/>
  <c r="F159" i="9"/>
  <c r="F165" i="9"/>
  <c r="F160" i="9"/>
  <c r="F166" i="9"/>
  <c r="F161" i="9"/>
  <c r="F162" i="9"/>
  <c r="D162" i="9"/>
  <c r="D158" i="9"/>
  <c r="D161" i="9"/>
  <c r="H736" i="2"/>
  <c r="H759" i="2" s="1"/>
  <c r="T147" i="9"/>
  <c r="H714" i="2"/>
  <c r="L805" i="2"/>
  <c r="V147" i="9"/>
  <c r="U127" i="9"/>
  <c r="U130" i="9"/>
  <c r="U133" i="9"/>
  <c r="U125" i="9"/>
  <c r="U128" i="9"/>
  <c r="U131" i="9"/>
  <c r="U134" i="9"/>
  <c r="U126" i="9"/>
  <c r="U129" i="9"/>
  <c r="U132" i="9"/>
  <c r="F737" i="2"/>
  <c r="F742" i="2"/>
  <c r="F740" i="2"/>
  <c r="M147" i="9"/>
  <c r="H786" i="2"/>
  <c r="H787" i="2"/>
  <c r="H782" i="2"/>
  <c r="H789" i="2"/>
  <c r="H790" i="2"/>
  <c r="H785" i="2"/>
  <c r="H784" i="2"/>
  <c r="H791" i="2"/>
  <c r="H783" i="2"/>
  <c r="H788" i="2"/>
  <c r="F789" i="2"/>
  <c r="F791" i="2"/>
  <c r="F786" i="2"/>
  <c r="K805" i="2"/>
  <c r="J805" i="2"/>
  <c r="G692" i="2"/>
  <c r="G698" i="2"/>
  <c r="G700" i="2"/>
  <c r="G693" i="2"/>
  <c r="G697" i="2"/>
  <c r="G691" i="2"/>
  <c r="G699" i="2"/>
  <c r="G695" i="2"/>
  <c r="G694" i="2"/>
  <c r="G696" i="2"/>
  <c r="G732" i="2"/>
  <c r="AC149" i="9" s="1"/>
  <c r="Q687" i="2"/>
  <c r="G669" i="2"/>
  <c r="F782" i="2" l="1"/>
  <c r="F788" i="2"/>
  <c r="F785" i="2"/>
  <c r="D163" i="9"/>
  <c r="D181" i="9"/>
  <c r="L13" i="9" s="1"/>
  <c r="F784" i="2"/>
  <c r="D159" i="9"/>
  <c r="D165" i="9"/>
  <c r="D160" i="9"/>
  <c r="F783" i="2"/>
  <c r="F787" i="2"/>
  <c r="D164" i="9"/>
  <c r="D157" i="9"/>
  <c r="D166" i="9"/>
  <c r="AD147" i="9"/>
  <c r="AB147" i="9"/>
  <c r="AC125" i="9"/>
  <c r="AC128" i="9"/>
  <c r="AC134" i="9"/>
  <c r="AC130" i="9"/>
  <c r="AC133" i="9"/>
  <c r="AC126" i="9"/>
  <c r="AC129" i="9"/>
  <c r="AC132" i="9"/>
  <c r="AC127" i="9"/>
  <c r="AC131" i="9"/>
  <c r="F179" i="9"/>
  <c r="F759" i="2"/>
  <c r="U147" i="9"/>
  <c r="H805" i="2"/>
  <c r="G714" i="2"/>
  <c r="G778" i="2"/>
  <c r="E181" i="9" s="1"/>
  <c r="M13" i="9" s="1"/>
  <c r="G743" i="2"/>
  <c r="G745" i="2"/>
  <c r="G738" i="2"/>
  <c r="G741" i="2"/>
  <c r="G744" i="2"/>
  <c r="G737" i="2"/>
  <c r="G736" i="2"/>
  <c r="G740" i="2"/>
  <c r="G739" i="2"/>
  <c r="G742" i="2"/>
  <c r="Q732" i="2"/>
  <c r="D179" i="9" l="1"/>
  <c r="F805" i="2"/>
  <c r="AC147" i="9"/>
  <c r="E160" i="9"/>
  <c r="E166" i="9"/>
  <c r="E161" i="9"/>
  <c r="E164" i="9"/>
  <c r="E158" i="9"/>
  <c r="E165" i="9"/>
  <c r="E159" i="9"/>
  <c r="E162" i="9"/>
  <c r="E157" i="9"/>
  <c r="E163" i="9"/>
  <c r="G783" i="2"/>
  <c r="G787" i="2"/>
  <c r="G782" i="2"/>
  <c r="G786" i="2"/>
  <c r="G785" i="2"/>
  <c r="G789" i="2"/>
  <c r="G788" i="2"/>
  <c r="G790" i="2"/>
  <c r="G784" i="2"/>
  <c r="G791" i="2"/>
  <c r="Q778" i="2"/>
  <c r="G759" i="2"/>
  <c r="E179" i="9" l="1"/>
  <c r="G805" i="2"/>
</calcChain>
</file>

<file path=xl/sharedStrings.xml><?xml version="1.0" encoding="utf-8"?>
<sst xmlns="http://schemas.openxmlformats.org/spreadsheetml/2006/main" count="19822" uniqueCount="8434">
  <si>
    <t>Coordination of preparedness and response efforts of LEAs with State, local, Tribal, and territorial public health departments, and other relevant agencies</t>
  </si>
  <si>
    <t>Providing principals and others school leaders with the resources necessary to address the needs of their individual schools</t>
  </si>
  <si>
    <t>Activities to address the unique needs of low-income children or students, children with disabilities, English learners, racial and ethnic minorities, students experiencing homelessness, and foster care youth, including how outreach and service delivery will meet the needs of each population</t>
  </si>
  <si>
    <t>Developing and implementing procedures and systems to improve the preparedness and response efforts of LEAs</t>
  </si>
  <si>
    <t>Planning for and coordinating on long-term closures (including on meeting IDEA requirements, how to provide online learning, and how to provide meals to students)</t>
  </si>
  <si>
    <t>Staff training and professional development on sanitation and minimizing the spread of infectious disease</t>
  </si>
  <si>
    <t>Purchasing supplies to sanitize and clean the facilities of LEA, including buildings operated by the LEA</t>
  </si>
  <si>
    <t>Purchasing educational technology (hardware, software, and connectivity) for students, that aids in the regular and substantive educational interaction between students and their classroom instructors, including low-income students and students with disabilities, which may include assistive or adaptive technology</t>
  </si>
  <si>
    <t>Mental health services and supports</t>
  </si>
  <si>
    <t>Summer learning and supplemental after-school programs, including providing classroom instruction or online learning during the summer months and addressing the needs of low-income students, students with disabilities, English learners, migrant students, students experiencing homelessness, and children in foster care</t>
  </si>
  <si>
    <t>Discretionary funds for school principals to address the needs of their individual schools</t>
  </si>
  <si>
    <t>Other activities that are necessary to maintain the operation and continuity of services in LEAs and to continuing the employment of their existing staff</t>
  </si>
  <si>
    <t>Resource</t>
  </si>
  <si>
    <t>Addressing learning loss or accelerating progress to close learning gaps through the implementation, expansion, or enhancement of learning supports that begin before the start of the school year and the continuation of intensive instruction and supports into the school year.</t>
  </si>
  <si>
    <t>Extending the instructional school year by making adjustments to the academic calendar, increasing the number of instructional minutes provided during each week or schoolday, or taking any other action that increases the amount of instructional time or services provided to pupils based on their learning needs.</t>
  </si>
  <si>
    <t>Providing additional academic services for pupils, such as diagnostic assessments of pupil learning needs, intensive instruction for addressing gaps in core academic skills, additional instructional materials or supports, or devices or connectivity for the provision of in-classroom and distance learning.</t>
  </si>
  <si>
    <t>Providing integrated pupil supports to address other barriers to learning, such as the provision of health, counseling, or mental health services, professional development opportunities to help teachers and parents support pupils in distance-learning contexts, access to school breakfast and lunch programs, or programs to address pupil trauma and social-emotional learning.</t>
  </si>
  <si>
    <t>Resource Name</t>
  </si>
  <si>
    <t>Distribution</t>
  </si>
  <si>
    <t xml:space="preserve"> </t>
  </si>
  <si>
    <t>Learning Loss Mitigation Paid from
 Coronavirus Relief (CR) Fund</t>
  </si>
  <si>
    <t xml:space="preserve">Learning Loss Mitigation Paid from
General Fund </t>
  </si>
  <si>
    <t>Senate Bill 117</t>
  </si>
  <si>
    <t xml:space="preserve">Learning Loss Mitigation Paid from
 Governor's Emergency Education Relief (GEER) </t>
  </si>
  <si>
    <t>Allowable Uses</t>
  </si>
  <si>
    <t>Allocated based on 2019-20  SPED  Count-Ages 3 to 22</t>
  </si>
  <si>
    <t>Apportionment Schedules</t>
  </si>
  <si>
    <t>Allocated based on LEA proportion of statewide LCFF entitlement in 19/20</t>
  </si>
  <si>
    <t xml:space="preserve">Sec A-Allocated on 19-20 SpEd  
Sec B-Allocated on Supple/Concen: 
Sec C-LCFF entitlement </t>
  </si>
  <si>
    <t>https://www.cde.ca.gov/fg/fo/r14/covid19learesponse19result.asp</t>
  </si>
  <si>
    <t>On the basis of 2019–20 First Principal Apportionment</t>
  </si>
  <si>
    <t>Maintaining nutrition services, cleaning and disinfecting facilities, personal protective equipment, and materials necessary to provide students with opportunities for distance learning</t>
  </si>
  <si>
    <t>Expenditures not accounted for in the budget most recently approved as of March 27, 2020, unless expenditure is for a substantially different use.</t>
  </si>
  <si>
    <t>Allocated based on 19/20 Title 1</t>
  </si>
  <si>
    <t>Addressing health and safety concerns, including, but not limited to, purchasing public health testing, personal protective equipment, supplies to sanitize and clean the facilities and school buses of a local educational agency, and for other related needs.</t>
  </si>
  <si>
    <t>SB 820 clarifies that funds may be used to support individuals served by LEAs, including, but not limited to, those enrolled in a childcare program, California state preschool program, kindergarten, any of grades 1 to 12, inclusive, and adult education programs so long as the funds meet one of the four allowable buckets below.</t>
  </si>
  <si>
    <t>Elementary &amp; Secondary School Emergency Relief (ESSER) I</t>
  </si>
  <si>
    <t>Elementary &amp; Secondary School Emergency Relief (ESSER) II</t>
  </si>
  <si>
    <t>Allocated based on 20/21 Title 1</t>
  </si>
  <si>
    <t>Elementary &amp; Secondary School Emergency Relief (ESSER) III</t>
  </si>
  <si>
    <t>School facility repair and imrovements to enable operation of schools to reduce risk of virus transmission and exposure to environmental health hazards</t>
  </si>
  <si>
    <t>Inspection, testing, maintenance, repair, replacement and upgrade projects to improve the indoor air quality in school facilities, including mechanical and non-mechanical HVAC systems, filter, purification and other air cleaning systems, and window and door repair and replacement</t>
  </si>
  <si>
    <t>Developing strategies and implementing policies in line with the CDC for reopening and operating schools</t>
  </si>
  <si>
    <t>Allocated based on LEA proportion of statewide LCFF entitlement in 20/21</t>
  </si>
  <si>
    <t>Accelerating progress to close learning gaps</t>
  </si>
  <si>
    <t>Community learning hubs that provide pupils with access to technology, high-speed internet, and other academic supports</t>
  </si>
  <si>
    <t>Supports for credit deficient pupils to complete graduation or promotion requirements and to increase or improve pupils' college eligibility</t>
  </si>
  <si>
    <t>Additional academic services for pupils, such as diagnostic, progress monitoring, and benchmark assessments of pupil learning</t>
  </si>
  <si>
    <t>Training for school staff on strategies, including trauma-informed practices, to engage pupils and families in pupils' social-emotional health needs and academic needs</t>
  </si>
  <si>
    <t>Extending instructional learning time beyond 20-21 minimum daily, as well as annual minimums for 21-22 and 22-23</t>
  </si>
  <si>
    <t>Any purpose consistent with providing in-person instruction for any pupil participating in in-person instruction, including, but not limited to, COVID-19 testing, cleaning and disinfection, personal protective equipment, ventilation and other school site upgrades necessary for health and safety, salaries for certificated or classified employees providing in-person instruction or services and social and mental health support services provided in conjunction with in-person instruction</t>
  </si>
  <si>
    <t>ESSER I</t>
  </si>
  <si>
    <t>ESSER II</t>
  </si>
  <si>
    <t>Integrated pupil supports such as the provision of health, counseling, access to school meal programs, before and after school programs or programs to address trauma</t>
  </si>
  <si>
    <t>Resource 7422</t>
  </si>
  <si>
    <t xml:space="preserve">Resource 3215 </t>
  </si>
  <si>
    <t>Resource 3220</t>
  </si>
  <si>
    <t>Resource 7420</t>
  </si>
  <si>
    <t>Resource 3210</t>
  </si>
  <si>
    <t>Resource 3212</t>
  </si>
  <si>
    <t>Resource TBD</t>
  </si>
  <si>
    <t>https://www.cde.ca.gov/fg/fo/r14/ipielo20result.asp</t>
  </si>
  <si>
    <t>Resource 7388</t>
  </si>
  <si>
    <t>Resource 7425/7426</t>
  </si>
  <si>
    <t>Allocated based on LEA proportion of statewide LCFF entitlement in 20/21 + $1,000 per homeless pupil</t>
  </si>
  <si>
    <t>Total Allocation</t>
  </si>
  <si>
    <t>In-Person Instruction Grant</t>
  </si>
  <si>
    <t>Expanded Learning Opportunities Grant</t>
  </si>
  <si>
    <t xml:space="preserve">GEER </t>
  </si>
  <si>
    <t>CRF</t>
  </si>
  <si>
    <t xml:space="preserve"> Prop 98</t>
  </si>
  <si>
    <t>Elementary &amp; Secondary School Emergency Relief</t>
  </si>
  <si>
    <t>AB86- COVID-19 relief &amp; school reopening, reporting &amp; public health requirements</t>
  </si>
  <si>
    <t>Program</t>
  </si>
  <si>
    <t>SB98 Learning Loss Mitigation</t>
  </si>
  <si>
    <t>SB117</t>
  </si>
  <si>
    <t>TOTAL</t>
  </si>
  <si>
    <t>ESSER III</t>
  </si>
  <si>
    <t>District</t>
  </si>
  <si>
    <t>Award</t>
  </si>
  <si>
    <t>Preliminary</t>
  </si>
  <si>
    <t>Total Estimate</t>
  </si>
  <si>
    <t>Alexander Valley Union Elementary</t>
  </si>
  <si>
    <t>West Sonoma County Union High</t>
  </si>
  <si>
    <t>Bellevue Union</t>
  </si>
  <si>
    <t>Bennett Valley Union Elementary</t>
  </si>
  <si>
    <t>Cinnabar Elementary</t>
  </si>
  <si>
    <t>Cinnabar Charter</t>
  </si>
  <si>
    <t>Cloverdale Unified</t>
  </si>
  <si>
    <t>Dunham Elementary</t>
  </si>
  <si>
    <t>Dunham Charter</t>
  </si>
  <si>
    <t>Forestville Union Elementary</t>
  </si>
  <si>
    <t>Forestville Academy</t>
  </si>
  <si>
    <t>Fort Ross Elementary</t>
  </si>
  <si>
    <t>Geyserville Unified</t>
  </si>
  <si>
    <t>Gravenstein Union Elementary</t>
  </si>
  <si>
    <t>Gravenstein Elementary</t>
  </si>
  <si>
    <t>Hillcrest Middle</t>
  </si>
  <si>
    <t>Guerneville Elementary</t>
  </si>
  <si>
    <t>California Pacific Charter - Sonoma</t>
  </si>
  <si>
    <t>Guerneville Elementary (Charter)</t>
  </si>
  <si>
    <t>Harmony Union Elementary</t>
  </si>
  <si>
    <t>Salmon Creek School - A Charter</t>
  </si>
  <si>
    <t>Pathways Charter</t>
  </si>
  <si>
    <t>Horicon Elementary</t>
  </si>
  <si>
    <t>Kenwood</t>
  </si>
  <si>
    <t>Liberty Elementary</t>
  </si>
  <si>
    <t>California Virtual Academy @ Sonoma</t>
  </si>
  <si>
    <t>Heartwood Charter</t>
  </si>
  <si>
    <t>Liberty Independent Study</t>
  </si>
  <si>
    <t>Liberty Elementary Charter</t>
  </si>
  <si>
    <t>Mark West Union Elementary</t>
  </si>
  <si>
    <t>Mark West Charter</t>
  </si>
  <si>
    <t>San Miguel Elementary</t>
  </si>
  <si>
    <t>John B. Riebli Elementary</t>
  </si>
  <si>
    <t>Monte Rio Union Elementary</t>
  </si>
  <si>
    <t>Montgomery Elementary</t>
  </si>
  <si>
    <t>Oak Grove Union Elementary</t>
  </si>
  <si>
    <t>Pivot Charter School - North Bay</t>
  </si>
  <si>
    <t>Oak Grove Elementary/Willowside Middle</t>
  </si>
  <si>
    <t>Old Adobe Union</t>
  </si>
  <si>
    <t>River Montessori Elementary Charter</t>
  </si>
  <si>
    <t>Loma Vista Immersion Academy</t>
  </si>
  <si>
    <t>Old Adobe Elementary Charter</t>
  </si>
  <si>
    <t>Miwok Valley Elementary Charter</t>
  </si>
  <si>
    <t>Sonoma Mountain Elementary</t>
  </si>
  <si>
    <t>Petaluma City Elementary</t>
  </si>
  <si>
    <t>Sixth Grade Charter Academy at Petaluma Jr. High</t>
  </si>
  <si>
    <t>Penngrove Elementary</t>
  </si>
  <si>
    <t>Live Oak Charter</t>
  </si>
  <si>
    <t>Petaluma Joint Union High</t>
  </si>
  <si>
    <t>Gateway to College Academy</t>
  </si>
  <si>
    <t>Petaluma Accelerated Charter School</t>
  </si>
  <si>
    <t>Mary Collins Charter School at Cherry Valley</t>
  </si>
  <si>
    <t>Piner-Olivet Union Elementary</t>
  </si>
  <si>
    <t>Northwest Prep Charter</t>
  </si>
  <si>
    <t>Olivet Elementary Charter</t>
  </si>
  <si>
    <t>Morrice Schaefer Charter</t>
  </si>
  <si>
    <t>Piner-Olivet Charter</t>
  </si>
  <si>
    <t>Kashia Elementary</t>
  </si>
  <si>
    <t>Rincon Valley Union Elementary</t>
  </si>
  <si>
    <t>Rincon Valley Charter</t>
  </si>
  <si>
    <t>Spring Creek Matanzas Charter</t>
  </si>
  <si>
    <t>Whited Elementary Charter</t>
  </si>
  <si>
    <t>Village Elementary Charter</t>
  </si>
  <si>
    <t>Binkley Elementary Charter</t>
  </si>
  <si>
    <t>Roseland</t>
  </si>
  <si>
    <t>Roseland Charter</t>
  </si>
  <si>
    <t>Santa Rosa Elementary</t>
  </si>
  <si>
    <t>Santa Rosa Charter School for the Arts</t>
  </si>
  <si>
    <t>Santa Rosa French-American Charter (SRFACS)</t>
  </si>
  <si>
    <t>Cesar Chavez Language Academy</t>
  </si>
  <si>
    <t>Kid Street Learning Center Charter</t>
  </si>
  <si>
    <t>Santa Rosa High</t>
  </si>
  <si>
    <t>Santa Rosa Accelerated Charter</t>
  </si>
  <si>
    <t>Sebastopol Union Elementary</t>
  </si>
  <si>
    <t>REACH</t>
  </si>
  <si>
    <t>Sebastopol Independent Charter</t>
  </si>
  <si>
    <t>Sonoma Valley Unified</t>
  </si>
  <si>
    <t>Woodland Star Charter</t>
  </si>
  <si>
    <t>Sonoma Charter</t>
  </si>
  <si>
    <t>Twin Hills Union Elementary</t>
  </si>
  <si>
    <t>Orchard View</t>
  </si>
  <si>
    <t>Sunridge Charter</t>
  </si>
  <si>
    <t>Twin Hills Charter Middle</t>
  </si>
  <si>
    <t>Two Rock Union</t>
  </si>
  <si>
    <t>Waugh Elementary</t>
  </si>
  <si>
    <t>West Side Union Elementary</t>
  </si>
  <si>
    <t>Wilmar Union Elementary</t>
  </si>
  <si>
    <t>Wright Elementary</t>
  </si>
  <si>
    <t>Wright Charter</t>
  </si>
  <si>
    <t>Cotati-Rohnert Park Unified</t>
  </si>
  <si>
    <t>Credo High</t>
  </si>
  <si>
    <t>Windsor Unified</t>
  </si>
  <si>
    <t>Village Charter</t>
  </si>
  <si>
    <t>Cali Calmecac Language Academy</t>
  </si>
  <si>
    <t>Healdsburg Unified</t>
  </si>
  <si>
    <t>Healdsburg Charter</t>
  </si>
  <si>
    <t>Choose LEA from Dropdown</t>
  </si>
  <si>
    <t>Expenditure Description</t>
  </si>
  <si>
    <t>Deadline to Spend</t>
  </si>
  <si>
    <t>SB 117</t>
  </si>
  <si>
    <t>Prop 98</t>
  </si>
  <si>
    <t>GEER</t>
  </si>
  <si>
    <t>321?</t>
  </si>
  <si>
    <t xml:space="preserve"> ESSER III (80%)</t>
  </si>
  <si>
    <t>ESSER III (20%)</t>
  </si>
  <si>
    <t xml:space="preserve">Elementary &amp; Secondary School Emergency Relief </t>
  </si>
  <si>
    <t>Fiscal Year 2019/20</t>
  </si>
  <si>
    <t>Account Code Used</t>
  </si>
  <si>
    <t>COVID-19 Accounting &amp; Timeline</t>
  </si>
  <si>
    <t>FROM</t>
  </si>
  <si>
    <t>SPENDING PERIOD THROUGH</t>
  </si>
  <si>
    <t>Fiscal Yr</t>
  </si>
  <si>
    <t>2019-20</t>
  </si>
  <si>
    <t>2020-21</t>
  </si>
  <si>
    <t>2022-23</t>
  </si>
  <si>
    <t>2023-24</t>
  </si>
  <si>
    <t>2024-25</t>
  </si>
  <si>
    <t>Program Name</t>
  </si>
  <si>
    <t>Funding</t>
  </si>
  <si>
    <t xml:space="preserve">COVID-19 </t>
  </si>
  <si>
    <t>LLM</t>
  </si>
  <si>
    <t>CARES</t>
  </si>
  <si>
    <t>CRSAA</t>
  </si>
  <si>
    <t>ARP</t>
  </si>
  <si>
    <t>IPI</t>
  </si>
  <si>
    <t>ELO</t>
  </si>
  <si>
    <t>ELO paras</t>
  </si>
  <si>
    <t>AB86- In Person Instruction (IPI) and Expanded Learning Opportunities (ELO)</t>
  </si>
  <si>
    <t>Program Acronym</t>
  </si>
  <si>
    <t>Source</t>
  </si>
  <si>
    <t>Federal</t>
  </si>
  <si>
    <t>State</t>
  </si>
  <si>
    <t>Spending deadline</t>
  </si>
  <si>
    <t>n/a</t>
  </si>
  <si>
    <t>U</t>
  </si>
  <si>
    <t>F</t>
  </si>
  <si>
    <t>SACS Revenue Code</t>
  </si>
  <si>
    <t>Excess Interest earned</t>
  </si>
  <si>
    <t>YES</t>
  </si>
  <si>
    <t>NO</t>
  </si>
  <si>
    <t>Private School Equitable Services</t>
  </si>
  <si>
    <t>Supplement not supplant</t>
  </si>
  <si>
    <t>Maintenance of Effort</t>
  </si>
  <si>
    <t>Indirect Costs</t>
  </si>
  <si>
    <t>Cash dependent on reporting</t>
  </si>
  <si>
    <t xml:space="preserve">AB 86 </t>
  </si>
  <si>
    <t>In- Person Learning</t>
  </si>
  <si>
    <t>Expanded Learning Opportunities</t>
  </si>
  <si>
    <t>N/A</t>
  </si>
  <si>
    <t>STATE Funding</t>
  </si>
  <si>
    <t>FEDERAL Funding</t>
  </si>
  <si>
    <t>Totals</t>
  </si>
  <si>
    <t>Remaining Allocation</t>
  </si>
  <si>
    <t>1. Coordination of preparedness and response efforts of LEAs</t>
  </si>
  <si>
    <t>2. Resources necessary to address the needs of their individual schools</t>
  </si>
  <si>
    <t>3. Activities to address the unique needs of low-income children or students, children with disabilities, English learners, racial and ethnic minorities, students experiencing homelessness, and foster care youth</t>
  </si>
  <si>
    <t>4. Developing and implementing procedures and systems to improve the preparedness and response efforts of LEAs</t>
  </si>
  <si>
    <t>5. Planning for and coordinating on long-term closures</t>
  </si>
  <si>
    <t>6. Staff training and professional development on sanitation and minimizing the spread of infectious disease</t>
  </si>
  <si>
    <t>7. Purchasing cleaning supplies</t>
  </si>
  <si>
    <t>8. Purchasing educational technology</t>
  </si>
  <si>
    <t>9. Mental health services and supports</t>
  </si>
  <si>
    <t>10. Summer learning and supplemental after-school programs</t>
  </si>
  <si>
    <t>11. Discretionary spending to address the needs of individual schools</t>
  </si>
  <si>
    <t>12. Other activities that are necessary to maintain the operation and continuity of services in LEAs and to continuing the employment of their existing staff</t>
  </si>
  <si>
    <t>1. Addressing learning loss or accelerating progress to close learning gaps through the implementation, expansion, or enhancement of learning supports.</t>
  </si>
  <si>
    <t>2. Extending the instructional minutes, time, or school year to increase the amount of instructional time or services provided to pupils based on their learning needs.</t>
  </si>
  <si>
    <t>3. Providing additional academic services for pupils, such as diagnostic assessments of pupil learning needs or intensive instruction for addressing gaps in core academic skills.</t>
  </si>
  <si>
    <t>4. Providing additional instructional materials or supports.</t>
  </si>
  <si>
    <t>5. Providing devices or connectivity for in-classroom and distance learning.</t>
  </si>
  <si>
    <t>6. Providing health, counseling, or mental health services.</t>
  </si>
  <si>
    <t>7. Professional development opportunities to help teachers and parents support pupils in distance-learning contexts.</t>
  </si>
  <si>
    <t>8. Access to school breakfast and lunch programs.</t>
  </si>
  <si>
    <t>9. Pupil trauma and social-emotional learning.</t>
  </si>
  <si>
    <t>10. Public health testing, personal protective equipment, supplies to sanitize and clean the facilities and school buses.</t>
  </si>
  <si>
    <t>CARES Expenditure Reporting Categories</t>
  </si>
  <si>
    <t xml:space="preserve">ESSER </t>
  </si>
  <si>
    <t xml:space="preserve">Learning Loss Mitigation </t>
  </si>
  <si>
    <t>ESSER Categories</t>
  </si>
  <si>
    <t>Cycle Number</t>
  </si>
  <si>
    <t xml:space="preserve">Program </t>
  </si>
  <si>
    <t>Cycle 1</t>
  </si>
  <si>
    <t>Cycle 2</t>
  </si>
  <si>
    <t>Cycle 1*</t>
  </si>
  <si>
    <t>Cycle 2*</t>
  </si>
  <si>
    <t>*Reporting Cycle 2 for CFR Runs 7/1/20 - 9/30/20. Reporting Cycle 1 for Prop 98, GEER, ESSER runs 3/13/20 - 9/30/20</t>
  </si>
  <si>
    <t>*For CFR, reporting range is 7/1/20 - 9/30/20. For GEER, ESSER &amp; Prop 98, reporting range is 3/13/20 - 9/30/20.</t>
  </si>
  <si>
    <t>Cycle 3</t>
  </si>
  <si>
    <t>Cycle 4</t>
  </si>
  <si>
    <t>Cycle 5</t>
  </si>
  <si>
    <t>Cycle 6</t>
  </si>
  <si>
    <t>Enter Description of Expenditure, or Account Code used</t>
  </si>
  <si>
    <t>Add more rows as needed</t>
  </si>
  <si>
    <t>https://www.cde.ca.gov/fg/cr/learningloss.asp#fundapportionment</t>
  </si>
  <si>
    <t>https://www.cde.ca.gov/fg/aa/ca/esserfii.asp</t>
  </si>
  <si>
    <t>https://www.cde.ca.gov/fg/aa/ca/esserf.asp</t>
  </si>
  <si>
    <t>Unearned Revenue/Fund Bal</t>
  </si>
  <si>
    <t>Prop 98, CFR &amp; GEER Categories</t>
  </si>
  <si>
    <t>CFR Categories</t>
  </si>
  <si>
    <r>
      <t>Expenditure Reporting Categories: Prop 98, GEER, &amp; CRF (</t>
    </r>
    <r>
      <rPr>
        <b/>
        <u/>
        <sz val="14"/>
        <color rgb="FFFF0000"/>
        <rFont val="Calibri"/>
        <family val="2"/>
        <scheme val="minor"/>
      </rPr>
      <t>choose from dropdown</t>
    </r>
    <r>
      <rPr>
        <b/>
        <u/>
        <sz val="14"/>
        <rFont val="Calibri"/>
        <family val="2"/>
        <scheme val="minor"/>
      </rPr>
      <t>)</t>
    </r>
  </si>
  <si>
    <r>
      <t>Expenditure Reporting Categories: ESSER (</t>
    </r>
    <r>
      <rPr>
        <b/>
        <u/>
        <sz val="14"/>
        <color rgb="FFFF0000"/>
        <rFont val="Calibri"/>
        <family val="2"/>
        <scheme val="minor"/>
      </rPr>
      <t>choose from dropdown</t>
    </r>
    <r>
      <rPr>
        <b/>
        <u/>
        <sz val="14"/>
        <rFont val="Calibri"/>
        <family val="2"/>
        <scheme val="minor"/>
      </rPr>
      <t>)</t>
    </r>
  </si>
  <si>
    <r>
      <t xml:space="preserve">Expenditure Reporting Categories: ESSER </t>
    </r>
    <r>
      <rPr>
        <b/>
        <u/>
        <sz val="14"/>
        <color rgb="FFFF0000"/>
        <rFont val="Calibri"/>
        <family val="2"/>
        <scheme val="minor"/>
      </rPr>
      <t>(choose from dropdown)</t>
    </r>
  </si>
  <si>
    <r>
      <t xml:space="preserve">Expenditure Reporting Categories: Prop 98, GEER, &amp; CRF </t>
    </r>
    <r>
      <rPr>
        <b/>
        <u/>
        <sz val="14"/>
        <color rgb="FFFF0000"/>
        <rFont val="Calibri"/>
        <family val="2"/>
        <scheme val="minor"/>
      </rPr>
      <t>(choose from dropdown)</t>
    </r>
  </si>
  <si>
    <t>Link to CARES Act Quarterly Reporting Help Page</t>
  </si>
  <si>
    <t>https://www.cde.ca.gov/fg/cr/reportinghelp.asp</t>
  </si>
  <si>
    <t>CRF*</t>
  </si>
  <si>
    <t>Do not add more rows below this line</t>
  </si>
  <si>
    <t>7426 (Paras)</t>
  </si>
  <si>
    <r>
      <rPr>
        <b/>
        <sz val="24"/>
        <color theme="1"/>
        <rFont val="Calibri"/>
        <family val="2"/>
        <scheme val="minor"/>
      </rPr>
      <t xml:space="preserve">Quarter 1 Reporting                                                                                                                                              </t>
    </r>
    <r>
      <rPr>
        <b/>
        <u/>
        <sz val="24"/>
        <color theme="1"/>
        <rFont val="Calibri"/>
        <family val="2"/>
        <scheme val="minor"/>
      </rPr>
      <t>Fiscal Year 2020/21</t>
    </r>
  </si>
  <si>
    <t>Quarter 1 Reporting                                                                                                                                             Fiscal Year 2021-2022</t>
  </si>
  <si>
    <t xml:space="preserve"> ESSER III (80%) *</t>
  </si>
  <si>
    <t>ESSER III (20%) *</t>
  </si>
  <si>
    <t>AB 86 *</t>
  </si>
  <si>
    <t>https://www.sscal.com/publications/fiscal-reports/congress-approves-19-trillion-american-rescue-plan</t>
  </si>
  <si>
    <t>Elementary &amp; Secondary School Emergency Relief *</t>
  </si>
  <si>
    <t>Carryover from Prior Period</t>
  </si>
  <si>
    <t>3210*</t>
  </si>
  <si>
    <t>3212*</t>
  </si>
  <si>
    <t>Federal CARES Reporting Data: Q1 (3/13/2020 - 9/30/2020)**</t>
  </si>
  <si>
    <r>
      <rPr>
        <b/>
        <sz val="12"/>
        <color theme="1"/>
        <rFont val="Calibri"/>
        <family val="2"/>
        <scheme val="minor"/>
      </rPr>
      <t>Federal CARES Reporting Data: 3/1/2020 - 6/30/2020 -</t>
    </r>
    <r>
      <rPr>
        <b/>
        <u/>
        <sz val="12"/>
        <color theme="1"/>
        <rFont val="Calibri"/>
        <family val="2"/>
        <scheme val="minor"/>
      </rPr>
      <t xml:space="preserve"> Resource 3220 Only</t>
    </r>
  </si>
  <si>
    <t xml:space="preserve"> * Expenditures must be dated 3/13/20 and later. Expenditures during this time period are reported in Quarter 1 of 20/21.</t>
  </si>
  <si>
    <t>*For the first CARES reporting cycle, only Coronavirus Relief (CFR), RS 3220 was required. Date range for repoting was backdated to 3/1/20 - 6/30/20.</t>
  </si>
  <si>
    <t>Prop 98, CFR* &amp; GEER Categories</t>
  </si>
  <si>
    <t>Federal CARES Reporting Data: Q1 (10/1/20 - 12/31/20)*</t>
  </si>
  <si>
    <t>Federal CARES Reporting Data: 1/1/2021 - 3/31/2021 *</t>
  </si>
  <si>
    <t>Federal CARES Reporting Data: Q4 (4/1/2021 - 6/30/2021) *</t>
  </si>
  <si>
    <t xml:space="preserve">Federal CARES Reporting Data: Q1 (7/1/2021 - 9/30/2021) * </t>
  </si>
  <si>
    <t xml:space="preserve"> *  For ESSER III &amp; AB 86, expenditures can be expended starting 3/11/21. Data is reported as a cumlatively percentage, i.e. totals expenditure data is totaled from previous reporting periods as is required by CARES ACT Reporting</t>
  </si>
  <si>
    <t>** Data is reported as a cumlative percentage, i.e. totals expenditure data is totaled from previous reporting periods as is required by CARES ACT Reporting</t>
  </si>
  <si>
    <t>* Data is reported as acumlative percentage, i.e. totals expenditure data is totaled from previous reporting periods as is required by CARES ACT Reporting</t>
  </si>
  <si>
    <t>* Data is reported as a cumlative percentage, i.e. totals expenditure data is totaled from previous reporting periods as is required by CARES ACT Reporting</t>
  </si>
  <si>
    <t xml:space="preserve">Federal CARES Reporting Data: Q2 (10/1/2021 - 12/31/2021) * </t>
  </si>
  <si>
    <t>Total Expenditures per Period</t>
  </si>
  <si>
    <t>Total Expenditures to Date</t>
  </si>
  <si>
    <t>Remaining Allocation to Date</t>
  </si>
  <si>
    <t xml:space="preserve">Quarter 3 Reporting: FY 21/22        </t>
  </si>
  <si>
    <t xml:space="preserve">Quarter 2 Reporting: FY 21/22   </t>
  </si>
  <si>
    <t>Quarter 4 Reporting: FY 20/21</t>
  </si>
  <si>
    <t>Quarter 3 Reporting: FY 20/21</t>
  </si>
  <si>
    <t>Quarter 2 Reporting: FY 20/21</t>
  </si>
  <si>
    <t xml:space="preserve">Quarter 4 Reporting: FY 21/22        </t>
  </si>
  <si>
    <t xml:space="preserve">Federal CARES Reporting Data: Q3 (1/1/2022 - 3/31/2022) * </t>
  </si>
  <si>
    <t xml:space="preserve">Federal CARES Reporting Data: Q4 (4/1/2022 - 6/30/2022) * </t>
  </si>
  <si>
    <t xml:space="preserve">Quarter 1 Reporting:                                                                                                                       Fiscal Year 2022 - 2023        </t>
  </si>
  <si>
    <t xml:space="preserve">Federal CARES Reporting Data: Q1 (7/1/2022 - 9/30/2022) * </t>
  </si>
  <si>
    <t xml:space="preserve">Quarter 2 Reporting: FY 22/23   </t>
  </si>
  <si>
    <t xml:space="preserve">Federal CARES Reporting Data: Q2 (10/1/2022 - 12/31/2022) * </t>
  </si>
  <si>
    <t xml:space="preserve">Quarter 3 Reporting: FY 22/23   </t>
  </si>
  <si>
    <t xml:space="preserve">Quarter 4 Reporting: FY 22/23   </t>
  </si>
  <si>
    <t xml:space="preserve">Federal CARES Reporting Data: Q4 (4/1/2023 - 6/30/2023) * </t>
  </si>
  <si>
    <t xml:space="preserve">Federal CARES Reporting Data: Q3 (1/1/2023 - 3/31/2023) * </t>
  </si>
  <si>
    <t xml:space="preserve">Quarter 1 Reporting                                                                                                                                             Fiscal Year 2023-2024  </t>
  </si>
  <si>
    <t xml:space="preserve">Federal CARES Reporting Data: Q1 (7/1/2023 - 9/30/2023) * </t>
  </si>
  <si>
    <t xml:space="preserve">Quarter 2 Reporting: FY 23/24                                                                                                                                        </t>
  </si>
  <si>
    <t xml:space="preserve">Federal CARES Reporting Data: Q2 (10/1/2023 - 12/31/2023) * </t>
  </si>
  <si>
    <t xml:space="preserve">Quarter 3 Reporting: FY 23/24                                                                                                                                        </t>
  </si>
  <si>
    <t xml:space="preserve">Federal CARES Reporting Data: Q3 (1/1/2024 - 3/31/2024) * </t>
  </si>
  <si>
    <t xml:space="preserve">Federal CARES Reporting Data: Q4 (4/1/2024 - 6/30/2024) * </t>
  </si>
  <si>
    <t xml:space="preserve">Quarter 4 Reporting: FY 23/24                                                                                                                                        </t>
  </si>
  <si>
    <t xml:space="preserve">Federal CARES Reporting Data: Q1 (7/1/2024 - 9/30/2024) * </t>
  </si>
  <si>
    <t>Combined Fund 01 &amp; 03 Rollup Reporting</t>
  </si>
  <si>
    <t>*Reporting Cycle 1 for CRF is for expenditures dated 3/1/20 - 6/30/20</t>
  </si>
  <si>
    <t>Total</t>
  </si>
  <si>
    <t>Fiscal Year 2020 - 2021</t>
  </si>
  <si>
    <t>Fiscal Year 2021- 2022</t>
  </si>
  <si>
    <t>Reproting Period 10/1/2020 - 12/31/20</t>
  </si>
  <si>
    <t xml:space="preserve"> Reporting Period 7/1/2020 - 9/30/20</t>
  </si>
  <si>
    <t>Window opens 3/2/2021. Final day to report is 4/5/2021</t>
  </si>
  <si>
    <t>Window opens 7/1/20201. Final day to report is 7/7/2021</t>
  </si>
  <si>
    <t xml:space="preserve"> Window opens 10/1/2020. Final day to report is 10/7/2020</t>
  </si>
  <si>
    <t>Window opens 12/16/2020. Final day to report is 1/5/2021</t>
  </si>
  <si>
    <t>Reporting Period 1/1/2021 - 3/31/21</t>
  </si>
  <si>
    <t>Reporting Period 4/1/2021 - 6/30/21</t>
  </si>
  <si>
    <t xml:space="preserve"> Window opens 9/30/2021. Final day to report is 10/6/2021</t>
  </si>
  <si>
    <t>Cycle 7</t>
  </si>
  <si>
    <t>Cycle 8</t>
  </si>
  <si>
    <t>Cycle 9</t>
  </si>
  <si>
    <t>Reporting Period 7/1/2021 - 9/30/21</t>
  </si>
  <si>
    <t>Reporting Period 1/1/2022 - 3/31/22</t>
  </si>
  <si>
    <t>Reporting Period 10/1/2021 - 12/31/21</t>
  </si>
  <si>
    <t xml:space="preserve"> Reporting 4/1/2022 - 6/30/22</t>
  </si>
  <si>
    <t>Cycle 1**</t>
  </si>
  <si>
    <t>* Expenditures can be backdated to 3/13/20</t>
  </si>
  <si>
    <t>** Expenditures can be backdated to 3/11/21</t>
  </si>
  <si>
    <r>
      <t>Cycle 1</t>
    </r>
    <r>
      <rPr>
        <sz val="11"/>
        <color theme="1"/>
        <rFont val="Calibri"/>
        <family val="2"/>
        <scheme val="minor"/>
      </rPr>
      <t>*</t>
    </r>
  </si>
  <si>
    <t>Fiscal Year 2022- 2023</t>
  </si>
  <si>
    <t>Reporting Period 7/1/2022 - 9/30/22</t>
  </si>
  <si>
    <t>Reporting Period 10/1/2022 - 12/31/22</t>
  </si>
  <si>
    <t>Reporting Period 1/1/2023 - 3/31/23</t>
  </si>
  <si>
    <t xml:space="preserve"> Reporting 4/1/2023 - 6/30/23</t>
  </si>
  <si>
    <t>Cycle 10</t>
  </si>
  <si>
    <t>Cycle 11</t>
  </si>
  <si>
    <t xml:space="preserve">Cycle 7 </t>
  </si>
  <si>
    <t>Cycle 12</t>
  </si>
  <si>
    <t>Fiscal Year 2023- 2024</t>
  </si>
  <si>
    <t>Reporting Period 7/1/2023 - 9/30/23</t>
  </si>
  <si>
    <t>Reporting Period 10/1/2023 - 12/31/23</t>
  </si>
  <si>
    <t>Reporting Period 1/1/2024 - 3/31/24</t>
  </si>
  <si>
    <t xml:space="preserve"> Reporting 4/1/2024 - 6/30/24</t>
  </si>
  <si>
    <t>Cycle 13</t>
  </si>
  <si>
    <t>Cycle 14</t>
  </si>
  <si>
    <t>Cycle 15</t>
  </si>
  <si>
    <t>Cycle 16</t>
  </si>
  <si>
    <t>Cycle 17</t>
  </si>
  <si>
    <t>Fiscal Year 2024 - 2025</t>
  </si>
  <si>
    <t>Reporting Period 7/1/2024 - 9/30/24</t>
  </si>
  <si>
    <t>Quarter 1 Reporting:                                                                                                                                       Fiscal Year 2024-2025</t>
  </si>
  <si>
    <t xml:space="preserve">Quarter 1 Reporting                                                                                                                                           Fiscal Year 2024 - 2025                                                                                                                                     </t>
  </si>
  <si>
    <t>GEER. CRF &amp; Prop 98</t>
  </si>
  <si>
    <t xml:space="preserve">Enter Description of Expenditure, or Account Code </t>
  </si>
  <si>
    <t>Total Cumlative Expenditures</t>
  </si>
  <si>
    <t>Total Expenditures per Perod</t>
  </si>
  <si>
    <t>Cycle 18</t>
  </si>
  <si>
    <t>Cycle 19</t>
  </si>
  <si>
    <t xml:space="preserve"> Reporting Period 3/13/2020 - 6/30/2020</t>
  </si>
  <si>
    <t xml:space="preserve"> = LLM</t>
  </si>
  <si>
    <t xml:space="preserve"> = ESSER </t>
  </si>
  <si>
    <t>Federal Coronavirus Aid, Relief, and Economic Security Act Reporting</t>
  </si>
  <si>
    <t>TBD</t>
  </si>
  <si>
    <t xml:space="preserve">Allocation remaining </t>
  </si>
  <si>
    <t>Remaining Revenue</t>
  </si>
  <si>
    <t>Notes on Remaining Revenue</t>
  </si>
  <si>
    <t>3214 LLM</t>
  </si>
  <si>
    <t>ESSER III 20%*</t>
  </si>
  <si>
    <r>
      <t>ESSER III 80%</t>
    </r>
    <r>
      <rPr>
        <b/>
        <sz val="11"/>
        <color theme="1"/>
        <rFont val="Calibri"/>
        <family val="2"/>
        <scheme val="minor"/>
      </rPr>
      <t>*</t>
    </r>
  </si>
  <si>
    <r>
      <t>American Rescue Plan (ARP) Act , 2020</t>
    </r>
    <r>
      <rPr>
        <b/>
        <sz val="15"/>
        <rFont val="Calibri"/>
        <family val="2"/>
      </rPr>
      <t>–</t>
    </r>
    <r>
      <rPr>
        <b/>
        <sz val="15"/>
        <rFont val="Arial"/>
        <family val="2"/>
      </rPr>
      <t>21</t>
    </r>
  </si>
  <si>
    <t>Elementary and Secondary School Relief III (ESSER III) Fund</t>
  </si>
  <si>
    <t>To receive a preliminary allocation amount for ESSER III, the LEA must have received a 2020-21 Title I allocation by 1) meeting Title I, Part A eligiblity requirements, 2) submitting the 2020-21 CARS Application for Funding by 4/16/2021, and 3) submitting the LCAP Federal Addendum by 4/16/2021.</t>
  </si>
  <si>
    <t>LEAs with $0 preliminary ESSER III allocation in Column K did not meet one or more of the requirements listed above in row 3.</t>
  </si>
  <si>
    <t>LEAs must complete the ESSER III Legal Assurances to receive payment.</t>
  </si>
  <si>
    <r>
      <rPr>
        <vertAlign val="superscript"/>
        <sz val="12"/>
        <color theme="1"/>
        <rFont val="Arial"/>
        <family val="2"/>
      </rPr>
      <t>1</t>
    </r>
    <r>
      <rPr>
        <sz val="12"/>
        <color theme="1"/>
        <rFont val="Arial"/>
        <family val="2"/>
      </rPr>
      <t>An LEA must reserve not less than 20 percent of its total ESSER III allocation to address learning loss through the implementation of evidence-based interventions and ensure that such interventions respond to students’ academic, social, and emotional needs.</t>
    </r>
  </si>
  <si>
    <t>The U.S. Department of Education (ED) has made $10,045,923,031 of ESSER III funding available to California for allocation to LEAs as of May 2021.</t>
  </si>
  <si>
    <t>a</t>
  </si>
  <si>
    <t>b</t>
  </si>
  <si>
    <t>County
Name</t>
  </si>
  <si>
    <t>Full CDS Code</t>
  </si>
  <si>
    <t>County
Code</t>
  </si>
  <si>
    <t>District
Code</t>
  </si>
  <si>
    <t>School
Code</t>
  </si>
  <si>
    <t>Direct
Funded
Charter School
Number</t>
  </si>
  <si>
    <t>Service
Location
Field</t>
  </si>
  <si>
    <t>Local Educational Agency</t>
  </si>
  <si>
    <r>
      <t>2020</t>
    </r>
    <r>
      <rPr>
        <b/>
        <sz val="12"/>
        <rFont val="Calibri"/>
        <family val="2"/>
      </rPr>
      <t>–</t>
    </r>
    <r>
      <rPr>
        <b/>
        <sz val="12"/>
        <rFont val="Arial"/>
        <family val="2"/>
      </rPr>
      <t>21
Title I
pre-MOE
Allocation</t>
    </r>
  </si>
  <si>
    <t>Percentage
Share
of Title I</t>
  </si>
  <si>
    <t xml:space="preserve"> ESSER III
Preliminary
Allocation</t>
  </si>
  <si>
    <t>Current
Budget Authority
per 6100-163-0890</t>
  </si>
  <si>
    <t>Current Authority 
80% of Funding
for Allowable 
Uses of ESSER III
Resource 3213</t>
  </si>
  <si>
    <r>
      <t>Current Authority 20% of Funding
to Address
Learning Loss</t>
    </r>
    <r>
      <rPr>
        <b/>
        <vertAlign val="superscript"/>
        <sz val="12"/>
        <rFont val="Arial"/>
        <family val="2"/>
      </rPr>
      <t>1</t>
    </r>
    <r>
      <rPr>
        <b/>
        <sz val="12"/>
        <rFont val="Arial"/>
        <family val="2"/>
      </rPr>
      <t xml:space="preserve">
Resource 3214</t>
    </r>
  </si>
  <si>
    <t>Future
Budget Authority
per 6100-163-0890</t>
  </si>
  <si>
    <t>Future Authority 
80% of Funding
for Allowable 
Uses of ESSER III
Resource 3213</t>
  </si>
  <si>
    <r>
      <t>Future Authority 
20% of Funding
to Address
Learning Loss</t>
    </r>
    <r>
      <rPr>
        <b/>
        <vertAlign val="superscript"/>
        <sz val="12"/>
        <rFont val="Arial"/>
        <family val="2"/>
      </rPr>
      <t>1</t>
    </r>
    <r>
      <rPr>
        <b/>
        <sz val="12"/>
        <rFont val="Arial"/>
        <family val="2"/>
      </rPr>
      <t xml:space="preserve">
Resource 3214</t>
    </r>
  </si>
  <si>
    <t>Current + Future Authority 80%</t>
  </si>
  <si>
    <t>Current + Future Authority 20%</t>
  </si>
  <si>
    <t xml:space="preserve">a+ b </t>
  </si>
  <si>
    <t xml:space="preserve">double check </t>
  </si>
  <si>
    <t>Alameda</t>
  </si>
  <si>
    <t>01100170000000</t>
  </si>
  <si>
    <t>01</t>
  </si>
  <si>
    <t>10017</t>
  </si>
  <si>
    <t>0000000</t>
  </si>
  <si>
    <t>Alameda County Office of Education</t>
  </si>
  <si>
    <t>01611190000000</t>
  </si>
  <si>
    <t>61119</t>
  </si>
  <si>
    <t>Alameda Unified</t>
  </si>
  <si>
    <t>01611270000000</t>
  </si>
  <si>
    <t>61127</t>
  </si>
  <si>
    <t>Albany City Unified</t>
  </si>
  <si>
    <t>01611430000000</t>
  </si>
  <si>
    <t>61143</t>
  </si>
  <si>
    <t>Berkeley Unified</t>
  </si>
  <si>
    <t>01611500000000</t>
  </si>
  <si>
    <t>61150</t>
  </si>
  <si>
    <t>Castro Valley Unified</t>
  </si>
  <si>
    <t>01611680000000</t>
  </si>
  <si>
    <t>61168</t>
  </si>
  <si>
    <t>Emery Unified</t>
  </si>
  <si>
    <t>01611760000000</t>
  </si>
  <si>
    <t>61176</t>
  </si>
  <si>
    <t>Fremont Unified</t>
  </si>
  <si>
    <t>01611920000000</t>
  </si>
  <si>
    <t>61192</t>
  </si>
  <si>
    <t>Hayward Unified</t>
  </si>
  <si>
    <t>01612000000000</t>
  </si>
  <si>
    <t>61200</t>
  </si>
  <si>
    <t>Livermore Valley Joint Unified</t>
  </si>
  <si>
    <t>01612180000000</t>
  </si>
  <si>
    <t>61218</t>
  </si>
  <si>
    <t>Mountain House Elementary</t>
  </si>
  <si>
    <t>01612340000000</t>
  </si>
  <si>
    <t>61234</t>
  </si>
  <si>
    <t>Newark Unified</t>
  </si>
  <si>
    <t>01612420000000</t>
  </si>
  <si>
    <t>61242</t>
  </si>
  <si>
    <t>New Haven Unified</t>
  </si>
  <si>
    <t>01612590000000</t>
  </si>
  <si>
    <t>61259</t>
  </si>
  <si>
    <t>Oakland Unified</t>
  </si>
  <si>
    <t>01612750000000</t>
  </si>
  <si>
    <t>61275</t>
  </si>
  <si>
    <t>Piedmont City Unified</t>
  </si>
  <si>
    <t>01612910000000</t>
  </si>
  <si>
    <t>61291</t>
  </si>
  <si>
    <t>San Leandro Unified</t>
  </si>
  <si>
    <t>01613090000000</t>
  </si>
  <si>
    <t>61309</t>
  </si>
  <si>
    <t>San Lorenzo Unified</t>
  </si>
  <si>
    <t>01750930000000</t>
  </si>
  <si>
    <t>75093</t>
  </si>
  <si>
    <t>Dublin Unified</t>
  </si>
  <si>
    <t>01751010000000</t>
  </si>
  <si>
    <t>75101</t>
  </si>
  <si>
    <t>Pleasanton Unified</t>
  </si>
  <si>
    <t>01751190000000</t>
  </si>
  <si>
    <t>75119</t>
  </si>
  <si>
    <t>Sunol Glen Unified</t>
  </si>
  <si>
    <t>01612596111660</t>
  </si>
  <si>
    <t>6111660</t>
  </si>
  <si>
    <t>0014</t>
  </si>
  <si>
    <t>C0014</t>
  </si>
  <si>
    <t>Oakland Charter Academy</t>
  </si>
  <si>
    <t>01612596113807</t>
  </si>
  <si>
    <t>6113807</t>
  </si>
  <si>
    <t>0106</t>
  </si>
  <si>
    <t>C0106</t>
  </si>
  <si>
    <t>American Indian Public Charter</t>
  </si>
  <si>
    <t>01612596117568</t>
  </si>
  <si>
    <t>6117568</t>
  </si>
  <si>
    <t>0252</t>
  </si>
  <si>
    <t>C0252</t>
  </si>
  <si>
    <t>Aspire Monarch Academy</t>
  </si>
  <si>
    <t>01612596117972</t>
  </si>
  <si>
    <t>6117972</t>
  </si>
  <si>
    <t>0302</t>
  </si>
  <si>
    <t>C0302</t>
  </si>
  <si>
    <t>North Oakland Community Charter</t>
  </si>
  <si>
    <t>01612593030772</t>
  </si>
  <si>
    <t>3030772</t>
  </si>
  <si>
    <t>0340</t>
  </si>
  <si>
    <t>C0340</t>
  </si>
  <si>
    <t>Oakland School for the Arts</t>
  </si>
  <si>
    <t>01612590130617</t>
  </si>
  <si>
    <t>0130617</t>
  </si>
  <si>
    <t>0349</t>
  </si>
  <si>
    <t>C0349</t>
  </si>
  <si>
    <t>Oakland Military Institute, College Preparatory Academy</t>
  </si>
  <si>
    <t>01611190130609</t>
  </si>
  <si>
    <t>0130609</t>
  </si>
  <si>
    <t>0352</t>
  </si>
  <si>
    <t>C0352</t>
  </si>
  <si>
    <t>Alameda Community Learning Center</t>
  </si>
  <si>
    <t>01611190130625</t>
  </si>
  <si>
    <t>0130625</t>
  </si>
  <si>
    <t>0398</t>
  </si>
  <si>
    <t>C0398</t>
  </si>
  <si>
    <t>Alternatives in Action</t>
  </si>
  <si>
    <t>01612590130633</t>
  </si>
  <si>
    <t>0130633</t>
  </si>
  <si>
    <t>0413</t>
  </si>
  <si>
    <t>C0413</t>
  </si>
  <si>
    <t>Lighthouse Community Charter</t>
  </si>
  <si>
    <t>01612590130666</t>
  </si>
  <si>
    <t>0130666</t>
  </si>
  <si>
    <t>0465</t>
  </si>
  <si>
    <t>C0465</t>
  </si>
  <si>
    <t>Aspire Lionel Wilson College Preparatory Academy</t>
  </si>
  <si>
    <t>01612590100065</t>
  </si>
  <si>
    <t>0100065</t>
  </si>
  <si>
    <t>0510</t>
  </si>
  <si>
    <t>C0510</t>
  </si>
  <si>
    <t>Oakland Unity High</t>
  </si>
  <si>
    <t>01613090101212</t>
  </si>
  <si>
    <t>0101212</t>
  </si>
  <si>
    <t>0524</t>
  </si>
  <si>
    <t>C0524</t>
  </si>
  <si>
    <t>KIPP Summit Academy</t>
  </si>
  <si>
    <t>01612590106906</t>
  </si>
  <si>
    <t>0106906</t>
  </si>
  <si>
    <t>0661</t>
  </si>
  <si>
    <t>C0661</t>
  </si>
  <si>
    <t>Bay Area Technology</t>
  </si>
  <si>
    <t>01611920108670</t>
  </si>
  <si>
    <t>0108670</t>
  </si>
  <si>
    <t>0684</t>
  </si>
  <si>
    <t>C0684</t>
  </si>
  <si>
    <t>Leadership Public Schools - Hayward</t>
  </si>
  <si>
    <t>01612590108944</t>
  </si>
  <si>
    <t>0108944</t>
  </si>
  <si>
    <t>0700</t>
  </si>
  <si>
    <t>C0700</t>
  </si>
  <si>
    <t>Lighthouse Community Charter High</t>
  </si>
  <si>
    <t>01612590109819</t>
  </si>
  <si>
    <t>0109819</t>
  </si>
  <si>
    <t>0726</t>
  </si>
  <si>
    <t>C0726</t>
  </si>
  <si>
    <t>Aspire Berkley Maynard Academy</t>
  </si>
  <si>
    <t>01100176001788</t>
  </si>
  <si>
    <t>6001788</t>
  </si>
  <si>
    <t>0740</t>
  </si>
  <si>
    <t>C0740</t>
  </si>
  <si>
    <t>Cox Academy</t>
  </si>
  <si>
    <t>01612590111856</t>
  </si>
  <si>
    <t>0111856</t>
  </si>
  <si>
    <t>0765</t>
  </si>
  <si>
    <t>C0765</t>
  </si>
  <si>
    <t>American Indian Public High</t>
  </si>
  <si>
    <t>01612590111476</t>
  </si>
  <si>
    <t>0111476</t>
  </si>
  <si>
    <t>0780</t>
  </si>
  <si>
    <t>C0780</t>
  </si>
  <si>
    <t>Achieve Academy</t>
  </si>
  <si>
    <t>01100170112607</t>
  </si>
  <si>
    <t>0112607</t>
  </si>
  <si>
    <t>0811</t>
  </si>
  <si>
    <t>C0811</t>
  </si>
  <si>
    <t>Envision Academy for Arts &amp; Technology</t>
  </si>
  <si>
    <t>01611920137646</t>
  </si>
  <si>
    <t>0137646</t>
  </si>
  <si>
    <t>0836</t>
  </si>
  <si>
    <t>C0836</t>
  </si>
  <si>
    <t>Impact Academy of Arts &amp; Technology</t>
  </si>
  <si>
    <t>01612590115238</t>
  </si>
  <si>
    <t>0115238</t>
  </si>
  <si>
    <t>0837</t>
  </si>
  <si>
    <t>C0837</t>
  </si>
  <si>
    <t>ARISE High</t>
  </si>
  <si>
    <t>01613090114421</t>
  </si>
  <si>
    <t>0114421</t>
  </si>
  <si>
    <t>0880</t>
  </si>
  <si>
    <t>C0880</t>
  </si>
  <si>
    <t>KIPP King Collegiate High</t>
  </si>
  <si>
    <t>01612590114363</t>
  </si>
  <si>
    <t>0114363</t>
  </si>
  <si>
    <t>0882</t>
  </si>
  <si>
    <t>C0882</t>
  </si>
  <si>
    <t>American Indian Public Charter II</t>
  </si>
  <si>
    <t>01612590114868</t>
  </si>
  <si>
    <t>0114868</t>
  </si>
  <si>
    <t>0883</t>
  </si>
  <si>
    <t>C0883</t>
  </si>
  <si>
    <t>Oakland Charter High</t>
  </si>
  <si>
    <t>01612590115014</t>
  </si>
  <si>
    <t>0115014</t>
  </si>
  <si>
    <t>0938</t>
  </si>
  <si>
    <t>C0938</t>
  </si>
  <si>
    <t>KIPP Bridge Academy</t>
  </si>
  <si>
    <t>01612590115386</t>
  </si>
  <si>
    <t>0115386</t>
  </si>
  <si>
    <t>0948</t>
  </si>
  <si>
    <t>C0948</t>
  </si>
  <si>
    <t>Civicorps Corpsmember Academy</t>
  </si>
  <si>
    <t>01612590118224</t>
  </si>
  <si>
    <t>0118224</t>
  </si>
  <si>
    <t>1023</t>
  </si>
  <si>
    <t>C1023</t>
  </si>
  <si>
    <t>Aspire Golden State College Preparatory Academy</t>
  </si>
  <si>
    <t>01611190119222</t>
  </si>
  <si>
    <t>0119222</t>
  </si>
  <si>
    <t>1066</t>
  </si>
  <si>
    <t>C1066</t>
  </si>
  <si>
    <t>Nea Community Learning Center</t>
  </si>
  <si>
    <t>01611920119248</t>
  </si>
  <si>
    <t>0119248</t>
  </si>
  <si>
    <t>1067</t>
  </si>
  <si>
    <t>C1067</t>
  </si>
  <si>
    <t>Golden Oak Montessori of Hayward</t>
  </si>
  <si>
    <t>01612590120188</t>
  </si>
  <si>
    <t>0120188</t>
  </si>
  <si>
    <t>1115</t>
  </si>
  <si>
    <t>C1115</t>
  </si>
  <si>
    <t>Aspire ERES Academy</t>
  </si>
  <si>
    <t>01611190122085</t>
  </si>
  <si>
    <t>0122085</t>
  </si>
  <si>
    <t>1181</t>
  </si>
  <si>
    <t>C1181</t>
  </si>
  <si>
    <t>The Academy of Alameda</t>
  </si>
  <si>
    <t>01612590123711</t>
  </si>
  <si>
    <t>0123711</t>
  </si>
  <si>
    <t>1271</t>
  </si>
  <si>
    <t>C1271</t>
  </si>
  <si>
    <t>Vincent Academy</t>
  </si>
  <si>
    <t>01100170123968</t>
  </si>
  <si>
    <t>0123968</t>
  </si>
  <si>
    <t>1284</t>
  </si>
  <si>
    <t>C1284</t>
  </si>
  <si>
    <t>Community School for Creative Education</t>
  </si>
  <si>
    <t>01100170124172</t>
  </si>
  <si>
    <t>0124172</t>
  </si>
  <si>
    <t>1296</t>
  </si>
  <si>
    <t>C1296</t>
  </si>
  <si>
    <t>Yu Ming Charter</t>
  </si>
  <si>
    <t>01100170125567</t>
  </si>
  <si>
    <t>0125567</t>
  </si>
  <si>
    <t>1383</t>
  </si>
  <si>
    <t>C1383</t>
  </si>
  <si>
    <t>Urban Montessori Charter</t>
  </si>
  <si>
    <t>01612590115592</t>
  </si>
  <si>
    <t>0115592</t>
  </si>
  <si>
    <t>1442</t>
  </si>
  <si>
    <t>C1442</t>
  </si>
  <si>
    <t>Learning Without Limits</t>
  </si>
  <si>
    <t>01612596118608</t>
  </si>
  <si>
    <t>6118608</t>
  </si>
  <si>
    <t>1443</t>
  </si>
  <si>
    <t>C1443</t>
  </si>
  <si>
    <t>ASCEND</t>
  </si>
  <si>
    <t>01612590126748</t>
  </si>
  <si>
    <t>0126748</t>
  </si>
  <si>
    <t>1449</t>
  </si>
  <si>
    <t>C1449</t>
  </si>
  <si>
    <t>LPS Oakland R &amp; D Campus</t>
  </si>
  <si>
    <t>01100176002000</t>
  </si>
  <si>
    <t>6002000</t>
  </si>
  <si>
    <t>1464</t>
  </si>
  <si>
    <t>C1464</t>
  </si>
  <si>
    <t>Lazear Charter Academy</t>
  </si>
  <si>
    <t>01611920127696</t>
  </si>
  <si>
    <t>0127696</t>
  </si>
  <si>
    <t>1514</t>
  </si>
  <si>
    <t>C1514</t>
  </si>
  <si>
    <t>Knowledge Enlightens You (KEY) Academy</t>
  </si>
  <si>
    <t>01611920127944</t>
  </si>
  <si>
    <t>0127944</t>
  </si>
  <si>
    <t>1543</t>
  </si>
  <si>
    <t>C1543</t>
  </si>
  <si>
    <t>Silver Oak High Public Montessori Charter</t>
  </si>
  <si>
    <t>01612590128413</t>
  </si>
  <si>
    <t>0128413</t>
  </si>
  <si>
    <t>1577</t>
  </si>
  <si>
    <t>C1577</t>
  </si>
  <si>
    <t>Aspire College Academy</t>
  </si>
  <si>
    <t>01612590129932</t>
  </si>
  <si>
    <t>0129932</t>
  </si>
  <si>
    <t>1620</t>
  </si>
  <si>
    <t>C1620</t>
  </si>
  <si>
    <t>East Bay Innovation Academy</t>
  </si>
  <si>
    <t>01612590129635</t>
  </si>
  <si>
    <t>0129635</t>
  </si>
  <si>
    <t>1661</t>
  </si>
  <si>
    <t>C1661</t>
  </si>
  <si>
    <t>Downtown Charter Academy</t>
  </si>
  <si>
    <t>01612590130732</t>
  </si>
  <si>
    <t>0130732</t>
  </si>
  <si>
    <t>1663</t>
  </si>
  <si>
    <t>C1663</t>
  </si>
  <si>
    <t>Aspire Triumph Technology Academy</t>
  </si>
  <si>
    <t>01100170131581</t>
  </si>
  <si>
    <t>0131581</t>
  </si>
  <si>
    <t>1707</t>
  </si>
  <si>
    <t>C1707</t>
  </si>
  <si>
    <t>Oakland Unity Middle</t>
  </si>
  <si>
    <t>01612590132514</t>
  </si>
  <si>
    <t>0132514</t>
  </si>
  <si>
    <t>1708</t>
  </si>
  <si>
    <t>C1708</t>
  </si>
  <si>
    <t>Francophone Charter School of Oakland</t>
  </si>
  <si>
    <t>01611190131805</t>
  </si>
  <si>
    <t>0131805</t>
  </si>
  <si>
    <t>1718</t>
  </si>
  <si>
    <t>C1718</t>
  </si>
  <si>
    <t>The Academy of Alameda Elementary</t>
  </si>
  <si>
    <t>01612590132555</t>
  </si>
  <si>
    <t>0132555</t>
  </si>
  <si>
    <t>1745</t>
  </si>
  <si>
    <t>C1745</t>
  </si>
  <si>
    <t>Conservatory of Vocal/Instrumental Arts High</t>
  </si>
  <si>
    <t>01612590134015</t>
  </si>
  <si>
    <t>0134015</t>
  </si>
  <si>
    <t>1783</t>
  </si>
  <si>
    <t>C1783</t>
  </si>
  <si>
    <t>Lodestar: A Lighthouse Community Charter Public</t>
  </si>
  <si>
    <t>01100170136101</t>
  </si>
  <si>
    <t>0136101</t>
  </si>
  <si>
    <t>1881</t>
  </si>
  <si>
    <t>C1881</t>
  </si>
  <si>
    <t>Connecting Waters Charter - East Bay</t>
  </si>
  <si>
    <t>01100170137448</t>
  </si>
  <si>
    <t>0137448</t>
  </si>
  <si>
    <t>1908</t>
  </si>
  <si>
    <t>C1908</t>
  </si>
  <si>
    <t>Aurum Preparatory Academy</t>
  </si>
  <si>
    <t>01771800138289</t>
  </si>
  <si>
    <t>77180</t>
  </si>
  <si>
    <t>0138289</t>
  </si>
  <si>
    <t>2015</t>
  </si>
  <si>
    <t>C2015</t>
  </si>
  <si>
    <t>Latitude 37.8 High</t>
  </si>
  <si>
    <t>01100170138867</t>
  </si>
  <si>
    <t>0138867</t>
  </si>
  <si>
    <t>2027</t>
  </si>
  <si>
    <t>C2027</t>
  </si>
  <si>
    <t>Hayward Collegiate Charter</t>
  </si>
  <si>
    <t>Alpine</t>
  </si>
  <si>
    <t>02100250000000</t>
  </si>
  <si>
    <t>02</t>
  </si>
  <si>
    <t>10025</t>
  </si>
  <si>
    <t>Alpine County Office of Education</t>
  </si>
  <si>
    <t>02613330000000</t>
  </si>
  <si>
    <t>61333</t>
  </si>
  <si>
    <t>Alpine County Unified</t>
  </si>
  <si>
    <t>Amador</t>
  </si>
  <si>
    <t>03100330000000</t>
  </si>
  <si>
    <t>03</t>
  </si>
  <si>
    <t>10033</t>
  </si>
  <si>
    <t>Amador County Office of Education</t>
  </si>
  <si>
    <t>03739810000000</t>
  </si>
  <si>
    <t>73981</t>
  </si>
  <si>
    <t>Amador County Unified</t>
  </si>
  <si>
    <t>Butte</t>
  </si>
  <si>
    <t>04100410000000</t>
  </si>
  <si>
    <t>04</t>
  </si>
  <si>
    <t>10041</t>
  </si>
  <si>
    <t>Butte County Office of Education</t>
  </si>
  <si>
    <t>04613820000000</t>
  </si>
  <si>
    <t>61382</t>
  </si>
  <si>
    <t>Bangor Union Elementary</t>
  </si>
  <si>
    <t>04614080000000</t>
  </si>
  <si>
    <t>61408</t>
  </si>
  <si>
    <t>Biggs Unified</t>
  </si>
  <si>
    <t>04614240000000</t>
  </si>
  <si>
    <t>61424</t>
  </si>
  <si>
    <t>Chico Unified</t>
  </si>
  <si>
    <t>04614320000000</t>
  </si>
  <si>
    <t>61432</t>
  </si>
  <si>
    <t>Durham Unified</t>
  </si>
  <si>
    <t>04614570000000</t>
  </si>
  <si>
    <t>61457</t>
  </si>
  <si>
    <t>Golden Feather Union Elementary</t>
  </si>
  <si>
    <t>04614990000000</t>
  </si>
  <si>
    <t>61499</t>
  </si>
  <si>
    <t>Manzanita Elementary</t>
  </si>
  <si>
    <t>04615070000000</t>
  </si>
  <si>
    <t>61507</t>
  </si>
  <si>
    <t>Oroville City Elementary</t>
  </si>
  <si>
    <t>04615150000000</t>
  </si>
  <si>
    <t>61515</t>
  </si>
  <si>
    <t>Oroville Union High</t>
  </si>
  <si>
    <t>04615230000000</t>
  </si>
  <si>
    <t>61523</t>
  </si>
  <si>
    <t>Palermo Union Elementary</t>
  </si>
  <si>
    <t>04615310000000</t>
  </si>
  <si>
    <t>61531</t>
  </si>
  <si>
    <t>Paradise Unified</t>
  </si>
  <si>
    <t>04615490000000</t>
  </si>
  <si>
    <t>61549</t>
  </si>
  <si>
    <t>Thermalito Union Elementary</t>
  </si>
  <si>
    <t>04733790000000</t>
  </si>
  <si>
    <t>73379</t>
  </si>
  <si>
    <t>Pioneer Union Elementary</t>
  </si>
  <si>
    <t>04755070000000</t>
  </si>
  <si>
    <t>75507</t>
  </si>
  <si>
    <t>Gridley Unified</t>
  </si>
  <si>
    <t>04615316112585</t>
  </si>
  <si>
    <t>6112585</t>
  </si>
  <si>
    <t>0067</t>
  </si>
  <si>
    <t>C0067</t>
  </si>
  <si>
    <t>HomeTech Charter</t>
  </si>
  <si>
    <t>04615316112999</t>
  </si>
  <si>
    <t>6112999</t>
  </si>
  <si>
    <t>0079</t>
  </si>
  <si>
    <t>C0079</t>
  </si>
  <si>
    <t>Paradise Charter Middle</t>
  </si>
  <si>
    <t>04615316113765</t>
  </si>
  <si>
    <t>6113765</t>
  </si>
  <si>
    <t>0094</t>
  </si>
  <si>
    <t>C0094</t>
  </si>
  <si>
    <t>Children's Community Charter</t>
  </si>
  <si>
    <t>04614246113773</t>
  </si>
  <si>
    <t>6113773</t>
  </si>
  <si>
    <t>0112</t>
  </si>
  <si>
    <t>C0112</t>
  </si>
  <si>
    <t>Chico Country Day</t>
  </si>
  <si>
    <t>04614246119523</t>
  </si>
  <si>
    <t>6119523</t>
  </si>
  <si>
    <t>0415</t>
  </si>
  <si>
    <t>C0415</t>
  </si>
  <si>
    <t>Blue Oak Charter</t>
  </si>
  <si>
    <t>04614240110551</t>
  </si>
  <si>
    <t>0110551</t>
  </si>
  <si>
    <t>0729</t>
  </si>
  <si>
    <t>C0729</t>
  </si>
  <si>
    <t>Nord Country</t>
  </si>
  <si>
    <t>04615310110338</t>
  </si>
  <si>
    <t>0110338</t>
  </si>
  <si>
    <t>0751</t>
  </si>
  <si>
    <t>C0751</t>
  </si>
  <si>
    <t>Achieve Charter School of Paradise Inc.</t>
  </si>
  <si>
    <t>04100410114991</t>
  </si>
  <si>
    <t>0114991</t>
  </si>
  <si>
    <t>0945</t>
  </si>
  <si>
    <t>C0945</t>
  </si>
  <si>
    <t>CORE Butte Charter</t>
  </si>
  <si>
    <t>04614240118042</t>
  </si>
  <si>
    <t>0118042</t>
  </si>
  <si>
    <t>1019</t>
  </si>
  <si>
    <t>C1019</t>
  </si>
  <si>
    <t>Forest Ranch Charter</t>
  </si>
  <si>
    <t>04614240120394</t>
  </si>
  <si>
    <t>0120394</t>
  </si>
  <si>
    <t>1114</t>
  </si>
  <si>
    <t>C1114</t>
  </si>
  <si>
    <t>Inspire School of Arts and Sciences</t>
  </si>
  <si>
    <t>04614240121475</t>
  </si>
  <si>
    <t>0121475</t>
  </si>
  <si>
    <t>1166</t>
  </si>
  <si>
    <t>C1166</t>
  </si>
  <si>
    <t>Sherwood Montessori</t>
  </si>
  <si>
    <t>04615070121509</t>
  </si>
  <si>
    <t>0121509</t>
  </si>
  <si>
    <t>1170</t>
  </si>
  <si>
    <t>C1170</t>
  </si>
  <si>
    <t>Ipakanni Early College Charter</t>
  </si>
  <si>
    <t>04614240123810</t>
  </si>
  <si>
    <t>0123810</t>
  </si>
  <si>
    <t>1280</t>
  </si>
  <si>
    <t>C1280</t>
  </si>
  <si>
    <t>Wildflower Open Classroom</t>
  </si>
  <si>
    <t>04615070129577</t>
  </si>
  <si>
    <t>0129577</t>
  </si>
  <si>
    <t>1616</t>
  </si>
  <si>
    <t>C1616</t>
  </si>
  <si>
    <t>STREAM Charter</t>
  </si>
  <si>
    <t>04614240137828</t>
  </si>
  <si>
    <t>0137828</t>
  </si>
  <si>
    <t>1982</t>
  </si>
  <si>
    <t>C1982</t>
  </si>
  <si>
    <t>Pivot Charter School North Valley II</t>
  </si>
  <si>
    <t>Calaveras</t>
  </si>
  <si>
    <t>05100580000000</t>
  </si>
  <si>
    <t>05</t>
  </si>
  <si>
    <t>10058</t>
  </si>
  <si>
    <t>Calaveras County Office of Education</t>
  </si>
  <si>
    <t>05615560000000</t>
  </si>
  <si>
    <t>61556</t>
  </si>
  <si>
    <t>Bret Harte Union High</t>
  </si>
  <si>
    <t>05615640000000</t>
  </si>
  <si>
    <t>61564</t>
  </si>
  <si>
    <t>Calaveras Unified</t>
  </si>
  <si>
    <t>05615720000000</t>
  </si>
  <si>
    <t>61572</t>
  </si>
  <si>
    <t>Mark Twain Union Elementary</t>
  </si>
  <si>
    <t>05615800000000</t>
  </si>
  <si>
    <t>61580</t>
  </si>
  <si>
    <t>Vallecito Union</t>
  </si>
  <si>
    <t>Colusa</t>
  </si>
  <si>
    <t>06100660000000</t>
  </si>
  <si>
    <t>06</t>
  </si>
  <si>
    <t>10066</t>
  </si>
  <si>
    <t>Colusa County Office of Education</t>
  </si>
  <si>
    <t>06615980000000</t>
  </si>
  <si>
    <t>61598</t>
  </si>
  <si>
    <t>Colusa Unified</t>
  </si>
  <si>
    <t>06616060000000</t>
  </si>
  <si>
    <t>61606</t>
  </si>
  <si>
    <t>Maxwell Unified</t>
  </si>
  <si>
    <t>06616140000000</t>
  </si>
  <si>
    <t>61614</t>
  </si>
  <si>
    <t>Pierce Joint Unified</t>
  </si>
  <si>
    <t>06616220000000</t>
  </si>
  <si>
    <t>61622</t>
  </si>
  <si>
    <t>Williams Unified</t>
  </si>
  <si>
    <t>Contra Costa</t>
  </si>
  <si>
    <t>07100740000000</t>
  </si>
  <si>
    <t>07</t>
  </si>
  <si>
    <t>10074</t>
  </si>
  <si>
    <t>Contra Costa County Office of Education</t>
  </si>
  <si>
    <t>07616300000000</t>
  </si>
  <si>
    <t>61630</t>
  </si>
  <si>
    <t>Acalanes Union High</t>
  </si>
  <si>
    <t>07616480000000</t>
  </si>
  <si>
    <t>61648</t>
  </si>
  <si>
    <t>Antioch Unified</t>
  </si>
  <si>
    <t>07616550000000</t>
  </si>
  <si>
    <t>61655</t>
  </si>
  <si>
    <t>Brentwood Union Elementary</t>
  </si>
  <si>
    <t>07616630000000</t>
  </si>
  <si>
    <t>61663</t>
  </si>
  <si>
    <t>Byron Union Elementary</t>
  </si>
  <si>
    <t>07616710000000</t>
  </si>
  <si>
    <t>61671</t>
  </si>
  <si>
    <t>Canyon Elementary</t>
  </si>
  <si>
    <t>07616970000000</t>
  </si>
  <si>
    <t>61697</t>
  </si>
  <si>
    <t>John Swett Unified</t>
  </si>
  <si>
    <t>07617050000000</t>
  </si>
  <si>
    <t>61705</t>
  </si>
  <si>
    <t>Knightsen Elementary</t>
  </si>
  <si>
    <t>07617130000000</t>
  </si>
  <si>
    <t>61713</t>
  </si>
  <si>
    <t>Lafayette Elementary</t>
  </si>
  <si>
    <t>07617210000000</t>
  </si>
  <si>
    <t>61721</t>
  </si>
  <si>
    <t>Liberty Union High</t>
  </si>
  <si>
    <t>07617390000000</t>
  </si>
  <si>
    <t>61739</t>
  </si>
  <si>
    <t>Martinez Unified</t>
  </si>
  <si>
    <t>07617470000000</t>
  </si>
  <si>
    <t>61747</t>
  </si>
  <si>
    <t>Moraga Elementary</t>
  </si>
  <si>
    <t>07617540000000</t>
  </si>
  <si>
    <t>61754</t>
  </si>
  <si>
    <t>Mt. Diablo Unified</t>
  </si>
  <si>
    <t>07617620000000</t>
  </si>
  <si>
    <t>61762</t>
  </si>
  <si>
    <t>Oakley Union Elementary</t>
  </si>
  <si>
    <t>07617700000000</t>
  </si>
  <si>
    <t>61770</t>
  </si>
  <si>
    <t>Orinda Union Elementary</t>
  </si>
  <si>
    <t>07617880000000</t>
  </si>
  <si>
    <t>61788</t>
  </si>
  <si>
    <t>Pittsburg Unified</t>
  </si>
  <si>
    <t>07617960000000</t>
  </si>
  <si>
    <t>61796</t>
  </si>
  <si>
    <t>West Contra Costa Unified</t>
  </si>
  <si>
    <t>07618040000000</t>
  </si>
  <si>
    <t>61804</t>
  </si>
  <si>
    <t>San Ramon Valley Unified</t>
  </si>
  <si>
    <t>07618120000000</t>
  </si>
  <si>
    <t>61812</t>
  </si>
  <si>
    <t>Walnut Creek Elementary</t>
  </si>
  <si>
    <t>07616486115703</t>
  </si>
  <si>
    <t>6115703</t>
  </si>
  <si>
    <t>0143</t>
  </si>
  <si>
    <t>C0143</t>
  </si>
  <si>
    <t>Antioch Charter Academy</t>
  </si>
  <si>
    <t>07100746118368</t>
  </si>
  <si>
    <t>6118368</t>
  </si>
  <si>
    <t>0333</t>
  </si>
  <si>
    <t>C0333</t>
  </si>
  <si>
    <t>Manzanita Middle</t>
  </si>
  <si>
    <t>07617960101477</t>
  </si>
  <si>
    <t>0101477</t>
  </si>
  <si>
    <t>0557</t>
  </si>
  <si>
    <t>C0557</t>
  </si>
  <si>
    <t>Leadership Public Schools: Richmond</t>
  </si>
  <si>
    <t>07617960110973</t>
  </si>
  <si>
    <t>0110973</t>
  </si>
  <si>
    <t>0755</t>
  </si>
  <si>
    <t>C0755</t>
  </si>
  <si>
    <t>Richmond College Preparatory</t>
  </si>
  <si>
    <t>07100740114470</t>
  </si>
  <si>
    <t>0114470</t>
  </si>
  <si>
    <t>0868</t>
  </si>
  <si>
    <t>C0868</t>
  </si>
  <si>
    <t>Making Waves Academy</t>
  </si>
  <si>
    <t>07616480115063</t>
  </si>
  <si>
    <t>0115063</t>
  </si>
  <si>
    <t>0909</t>
  </si>
  <si>
    <t>C0909</t>
  </si>
  <si>
    <t>Antioch Charter Academy II</t>
  </si>
  <si>
    <t>07100740731380</t>
  </si>
  <si>
    <t>0731380</t>
  </si>
  <si>
    <t>1400</t>
  </si>
  <si>
    <t>C1400</t>
  </si>
  <si>
    <t>Clayton Valley Charter High</t>
  </si>
  <si>
    <t>07617960126805</t>
  </si>
  <si>
    <t>0126805</t>
  </si>
  <si>
    <t>1441</t>
  </si>
  <si>
    <t>C1441</t>
  </si>
  <si>
    <t>Richmond Charter Academy</t>
  </si>
  <si>
    <t>07100740129528</t>
  </si>
  <si>
    <t>0129528</t>
  </si>
  <si>
    <t>1622</t>
  </si>
  <si>
    <t>C1622</t>
  </si>
  <si>
    <t>Caliber: Beta Academy</t>
  </si>
  <si>
    <t>07100740129684</t>
  </si>
  <si>
    <t>0129684</t>
  </si>
  <si>
    <t>1650</t>
  </si>
  <si>
    <t>C1650</t>
  </si>
  <si>
    <t>Summit Public School K2</t>
  </si>
  <si>
    <t>07617960129643</t>
  </si>
  <si>
    <t>0129643</t>
  </si>
  <si>
    <t>1660</t>
  </si>
  <si>
    <t>C1660</t>
  </si>
  <si>
    <t>Richmond Charter Elementary-Benito Juarez</t>
  </si>
  <si>
    <t>07616630130930</t>
  </si>
  <si>
    <t>0130930</t>
  </si>
  <si>
    <t>1684</t>
  </si>
  <si>
    <t>C1684</t>
  </si>
  <si>
    <t>Vista Oaks Charter</t>
  </si>
  <si>
    <t>07617960132100</t>
  </si>
  <si>
    <t>0132100</t>
  </si>
  <si>
    <t>1739</t>
  </si>
  <si>
    <t>C1739</t>
  </si>
  <si>
    <t>Aspire Richmond Ca. College Preparatory Academy</t>
  </si>
  <si>
    <t>07617960132118</t>
  </si>
  <si>
    <t>0132118</t>
  </si>
  <si>
    <t>1740</t>
  </si>
  <si>
    <t>C1740</t>
  </si>
  <si>
    <t>Aspire Richmond Technology Academy</t>
  </si>
  <si>
    <t>07773540132233</t>
  </si>
  <si>
    <t>0132233</t>
  </si>
  <si>
    <t>1741</t>
  </si>
  <si>
    <t>C1741</t>
  </si>
  <si>
    <t>John Henry High</t>
  </si>
  <si>
    <t>07100740134114</t>
  </si>
  <si>
    <t>0134114</t>
  </si>
  <si>
    <t>1773</t>
  </si>
  <si>
    <t>C1773</t>
  </si>
  <si>
    <t>Contra Costa School of Performing Arts</t>
  </si>
  <si>
    <t>07617960133637</t>
  </si>
  <si>
    <t>0133637</t>
  </si>
  <si>
    <t>1774</t>
  </si>
  <si>
    <t>C1774</t>
  </si>
  <si>
    <t>Summit Public School: Tamalpais</t>
  </si>
  <si>
    <t>07770240134072</t>
  </si>
  <si>
    <t>77024</t>
  </si>
  <si>
    <t>0134072</t>
  </si>
  <si>
    <t>1805</t>
  </si>
  <si>
    <t>C1805</t>
  </si>
  <si>
    <t>Rocketship Futuro Academy</t>
  </si>
  <si>
    <t>07617960136903</t>
  </si>
  <si>
    <t>0136903</t>
  </si>
  <si>
    <t>1906</t>
  </si>
  <si>
    <t>C1906</t>
  </si>
  <si>
    <t>Voices College-Bound Language Academy at West Contra Costa County</t>
  </si>
  <si>
    <t>07100740137026</t>
  </si>
  <si>
    <t>0137026</t>
  </si>
  <si>
    <t>1933</t>
  </si>
  <si>
    <t>C1933</t>
  </si>
  <si>
    <t>Invictus Academy of Richmond</t>
  </si>
  <si>
    <t>07616480137430</t>
  </si>
  <si>
    <t>0137430</t>
  </si>
  <si>
    <t>1965</t>
  </si>
  <si>
    <t>C1965</t>
  </si>
  <si>
    <t>Rocketship Delta Prep</t>
  </si>
  <si>
    <t>Del Norte</t>
  </si>
  <si>
    <t>08100820000000</t>
  </si>
  <si>
    <t>08</t>
  </si>
  <si>
    <t>10082</t>
  </si>
  <si>
    <t>Del Norte County Office of Education</t>
  </si>
  <si>
    <t>08618200000000</t>
  </si>
  <si>
    <t>61820</t>
  </si>
  <si>
    <t>Del Norte County Unified</t>
  </si>
  <si>
    <t>08618200137729</t>
  </si>
  <si>
    <t>0137729</t>
  </si>
  <si>
    <t>0859</t>
  </si>
  <si>
    <t>C0859</t>
  </si>
  <si>
    <t>Uncharted Shores Academy</t>
  </si>
  <si>
    <t>El Dorado</t>
  </si>
  <si>
    <t>09100900000000</t>
  </si>
  <si>
    <t>09</t>
  </si>
  <si>
    <t>10090</t>
  </si>
  <si>
    <t>El Dorado County Office of Education</t>
  </si>
  <si>
    <t>09618380000000</t>
  </si>
  <si>
    <t>61838</t>
  </si>
  <si>
    <t>Buckeye Union Elementary</t>
  </si>
  <si>
    <t>09618460000000</t>
  </si>
  <si>
    <t>61846</t>
  </si>
  <si>
    <t>Camino Union Elementary</t>
  </si>
  <si>
    <t>09618530000000</t>
  </si>
  <si>
    <t>61853</t>
  </si>
  <si>
    <t>El Dorado Union High</t>
  </si>
  <si>
    <t>09618790000000</t>
  </si>
  <si>
    <t>61879</t>
  </si>
  <si>
    <t>Gold Oak Union Elementary</t>
  </si>
  <si>
    <t>09618870000000</t>
  </si>
  <si>
    <t>61887</t>
  </si>
  <si>
    <t>Gold Trail Union Elementary</t>
  </si>
  <si>
    <t>09618950000000</t>
  </si>
  <si>
    <t>61895</t>
  </si>
  <si>
    <t>Indian Diggings Elementary</t>
  </si>
  <si>
    <t>09619030000000</t>
  </si>
  <si>
    <t>61903</t>
  </si>
  <si>
    <t>Lake Tahoe Unified</t>
  </si>
  <si>
    <t>09619110000000</t>
  </si>
  <si>
    <t>61911</t>
  </si>
  <si>
    <t>Latrobe</t>
  </si>
  <si>
    <t>09619290000000</t>
  </si>
  <si>
    <t>61929</t>
  </si>
  <si>
    <t>Mother Lode Union Elementary</t>
  </si>
  <si>
    <t>09619450000000</t>
  </si>
  <si>
    <t>61945</t>
  </si>
  <si>
    <t>09619520000000</t>
  </si>
  <si>
    <t>61952</t>
  </si>
  <si>
    <t>Placerville Union Elementary</t>
  </si>
  <si>
    <t>09619600000000</t>
  </si>
  <si>
    <t>61960</t>
  </si>
  <si>
    <t>Pollock Pines Elementary</t>
  </si>
  <si>
    <t>09619780000000</t>
  </si>
  <si>
    <t>61978</t>
  </si>
  <si>
    <t>Rescue Union Elementary</t>
  </si>
  <si>
    <t>09619860000000</t>
  </si>
  <si>
    <t>61986</t>
  </si>
  <si>
    <t>Silver Fork Elementary</t>
  </si>
  <si>
    <t>09737830000000</t>
  </si>
  <si>
    <t>73783</t>
  </si>
  <si>
    <t>Black Oak Mine Unified</t>
  </si>
  <si>
    <t>09618380111724</t>
  </si>
  <si>
    <t>0111724</t>
  </si>
  <si>
    <t>0774</t>
  </si>
  <si>
    <t>C0774</t>
  </si>
  <si>
    <t>California Montessori Project-Shingle Springs Campus</t>
  </si>
  <si>
    <t>09618460123125</t>
  </si>
  <si>
    <t>0123125</t>
  </si>
  <si>
    <t>1150</t>
  </si>
  <si>
    <t>C1150</t>
  </si>
  <si>
    <t>Camino Polytechnic</t>
  </si>
  <si>
    <t>09618380129965</t>
  </si>
  <si>
    <t>0129965</t>
  </si>
  <si>
    <t>1655</t>
  </si>
  <si>
    <t>C1655</t>
  </si>
  <si>
    <t>Rising Sun Montessori</t>
  </si>
  <si>
    <t>09100900136036</t>
  </si>
  <si>
    <t>0136036</t>
  </si>
  <si>
    <t>1880</t>
  </si>
  <si>
    <t>C1880</t>
  </si>
  <si>
    <t>John Adams Academy - El Dorado Hills</t>
  </si>
  <si>
    <t>09618380136200</t>
  </si>
  <si>
    <t>0136200</t>
  </si>
  <si>
    <t>1891</t>
  </si>
  <si>
    <t>C1891</t>
  </si>
  <si>
    <t>Clarksville Charter</t>
  </si>
  <si>
    <t>09618380139006</t>
  </si>
  <si>
    <t>0139006</t>
  </si>
  <si>
    <t>1964</t>
  </si>
  <si>
    <t>C1964</t>
  </si>
  <si>
    <t>Cottonwood</t>
  </si>
  <si>
    <t>Fresno</t>
  </si>
  <si>
    <t>10101080000000</t>
  </si>
  <si>
    <t>10</t>
  </si>
  <si>
    <t>10108</t>
  </si>
  <si>
    <t>Fresno County Office of Education</t>
  </si>
  <si>
    <t>10619940000000</t>
  </si>
  <si>
    <t>61994</t>
  </si>
  <si>
    <t>Alvina Elementary</t>
  </si>
  <si>
    <t>10620260000000</t>
  </si>
  <si>
    <t>62026</t>
  </si>
  <si>
    <t>Big Creek Elementary</t>
  </si>
  <si>
    <t>10620420000000</t>
  </si>
  <si>
    <t>62042</t>
  </si>
  <si>
    <t>Burrel Union Elementary</t>
  </si>
  <si>
    <t>10621090000000</t>
  </si>
  <si>
    <t>62109</t>
  </si>
  <si>
    <t>Clay Joint Elementary</t>
  </si>
  <si>
    <t>10621170000000</t>
  </si>
  <si>
    <t>62117</t>
  </si>
  <si>
    <t>Clovis Unified</t>
  </si>
  <si>
    <t>10621250000000</t>
  </si>
  <si>
    <t>62125</t>
  </si>
  <si>
    <t>Coalinga-Huron Unified</t>
  </si>
  <si>
    <t>10621580000000</t>
  </si>
  <si>
    <t>62158</t>
  </si>
  <si>
    <t>Fowler Unified</t>
  </si>
  <si>
    <t>10621660000000</t>
  </si>
  <si>
    <t>62166</t>
  </si>
  <si>
    <t>Fresno Unified</t>
  </si>
  <si>
    <t>10622400000000</t>
  </si>
  <si>
    <t>62240</t>
  </si>
  <si>
    <t>Kingsburg Elementary Charter</t>
  </si>
  <si>
    <t>10622570000000</t>
  </si>
  <si>
    <t>62257</t>
  </si>
  <si>
    <t>Kingsburg Joint Union High</t>
  </si>
  <si>
    <t>10622650000000</t>
  </si>
  <si>
    <t>62265</t>
  </si>
  <si>
    <t>Kings Canyon Joint Unified</t>
  </si>
  <si>
    <t>10622810000000</t>
  </si>
  <si>
    <t>62281</t>
  </si>
  <si>
    <t>Laton Joint Unified</t>
  </si>
  <si>
    <t>10623230000000</t>
  </si>
  <si>
    <t>62323</t>
  </si>
  <si>
    <t>Monroe Elementary</t>
  </si>
  <si>
    <t>10623310000000</t>
  </si>
  <si>
    <t>62331</t>
  </si>
  <si>
    <t>Orange Center</t>
  </si>
  <si>
    <t>10623560000000</t>
  </si>
  <si>
    <t>62356</t>
  </si>
  <si>
    <t>Pacific Union Elementary</t>
  </si>
  <si>
    <t>10623640000000</t>
  </si>
  <si>
    <t>62364</t>
  </si>
  <si>
    <t>Parlier Unified</t>
  </si>
  <si>
    <t>10623720000000</t>
  </si>
  <si>
    <t>62372</t>
  </si>
  <si>
    <t>Pine Ridge Elementary</t>
  </si>
  <si>
    <t>10623800000000</t>
  </si>
  <si>
    <t>62380</t>
  </si>
  <si>
    <t>Raisin City Elementary</t>
  </si>
  <si>
    <t>10624140000000</t>
  </si>
  <si>
    <t>62414</t>
  </si>
  <si>
    <t>Sanger Unified</t>
  </si>
  <si>
    <t>10624300000000</t>
  </si>
  <si>
    <t>62430</t>
  </si>
  <si>
    <t>Selma Unified</t>
  </si>
  <si>
    <t>10625130000000</t>
  </si>
  <si>
    <t>62513</t>
  </si>
  <si>
    <t>Washington Colony Elementary</t>
  </si>
  <si>
    <t>10625390000000</t>
  </si>
  <si>
    <t>62539</t>
  </si>
  <si>
    <t>West Park Elementary</t>
  </si>
  <si>
    <t>10625470000000</t>
  </si>
  <si>
    <t>62547</t>
  </si>
  <si>
    <t>Westside Elementary</t>
  </si>
  <si>
    <t>10738090000000</t>
  </si>
  <si>
    <t>73809</t>
  </si>
  <si>
    <t>Firebaugh-Las Deltas Unified</t>
  </si>
  <si>
    <t>10739650000000</t>
  </si>
  <si>
    <t>73965</t>
  </si>
  <si>
    <t>Central Unified</t>
  </si>
  <si>
    <t>10739990000000</t>
  </si>
  <si>
    <t>73999</t>
  </si>
  <si>
    <t>Kerman Unified</t>
  </si>
  <si>
    <t>10751270000000</t>
  </si>
  <si>
    <t>75127</t>
  </si>
  <si>
    <t>Mendota Unified</t>
  </si>
  <si>
    <t>10752340000000</t>
  </si>
  <si>
    <t>75234</t>
  </si>
  <si>
    <t>Golden Plains Unified</t>
  </si>
  <si>
    <t>10752750000000</t>
  </si>
  <si>
    <t>75275</t>
  </si>
  <si>
    <t>Sierra Unified</t>
  </si>
  <si>
    <t>10754080000000</t>
  </si>
  <si>
    <t>75408</t>
  </si>
  <si>
    <t>Riverdale Joint Unified</t>
  </si>
  <si>
    <t>10755980000000</t>
  </si>
  <si>
    <t>75598</t>
  </si>
  <si>
    <t>Caruthers Unified</t>
  </si>
  <si>
    <t>10767780000000</t>
  </si>
  <si>
    <t>76778</t>
  </si>
  <si>
    <t>Washington Unified</t>
  </si>
  <si>
    <t>10621661030642</t>
  </si>
  <si>
    <t>1030642</t>
  </si>
  <si>
    <t>0149</t>
  </si>
  <si>
    <t>C0149</t>
  </si>
  <si>
    <t>School of Unlimited Learning</t>
  </si>
  <si>
    <t>10101086085112</t>
  </si>
  <si>
    <t>6085112</t>
  </si>
  <si>
    <t>0195</t>
  </si>
  <si>
    <t>C0195</t>
  </si>
  <si>
    <t>Edison-Bethune Charter Academy</t>
  </si>
  <si>
    <t>10767781030774</t>
  </si>
  <si>
    <t>1030774</t>
  </si>
  <si>
    <t>0270</t>
  </si>
  <si>
    <t>C0270</t>
  </si>
  <si>
    <t>W.E.B. DuBois Public Charter</t>
  </si>
  <si>
    <t>10621661030840</t>
  </si>
  <si>
    <t>1030840</t>
  </si>
  <si>
    <t>0378</t>
  </si>
  <si>
    <t>C0378</t>
  </si>
  <si>
    <t>Carter G. Woodson Public Charter</t>
  </si>
  <si>
    <t>10621660106740</t>
  </si>
  <si>
    <t>0106740</t>
  </si>
  <si>
    <t>0662</t>
  </si>
  <si>
    <t>C0662</t>
  </si>
  <si>
    <t>Aspen Valley Prep Academy</t>
  </si>
  <si>
    <t>10101080109991</t>
  </si>
  <si>
    <t>0109991</t>
  </si>
  <si>
    <t>0746</t>
  </si>
  <si>
    <t>C0746</t>
  </si>
  <si>
    <t>Crescent View West Public Charter</t>
  </si>
  <si>
    <t>10101080111682</t>
  </si>
  <si>
    <t>0111682</t>
  </si>
  <si>
    <t>0787</t>
  </si>
  <si>
    <t>C0787</t>
  </si>
  <si>
    <t>Hume Lake Charter</t>
  </si>
  <si>
    <t>10621660114553</t>
  </si>
  <si>
    <t>0114553</t>
  </si>
  <si>
    <t>0890</t>
  </si>
  <si>
    <t>C0890</t>
  </si>
  <si>
    <t>University High</t>
  </si>
  <si>
    <t>10621660114355</t>
  </si>
  <si>
    <t>0114355</t>
  </si>
  <si>
    <t>0898</t>
  </si>
  <si>
    <t>C0898</t>
  </si>
  <si>
    <t>Sierra Charter</t>
  </si>
  <si>
    <t>10101080119628</t>
  </si>
  <si>
    <t>0119628</t>
  </si>
  <si>
    <t>1085</t>
  </si>
  <si>
    <t>C1085</t>
  </si>
  <si>
    <t>Big Picture Educational Academy</t>
  </si>
  <si>
    <t>10623310137661</t>
  </si>
  <si>
    <t>0137661</t>
  </si>
  <si>
    <t>1492</t>
  </si>
  <si>
    <t>C1492</t>
  </si>
  <si>
    <t>California Virtual Academy at Fresno</t>
  </si>
  <si>
    <t>10101080127514</t>
  </si>
  <si>
    <t>0127514</t>
  </si>
  <si>
    <t>1503</t>
  </si>
  <si>
    <t>C1503</t>
  </si>
  <si>
    <t>Kepler Neighborhood</t>
  </si>
  <si>
    <t>10621660133942</t>
  </si>
  <si>
    <t>0133942</t>
  </si>
  <si>
    <t>1792</t>
  </si>
  <si>
    <t>C1792</t>
  </si>
  <si>
    <t>Aspen Meadow Public</t>
  </si>
  <si>
    <t>10625470135103</t>
  </si>
  <si>
    <t>0135103</t>
  </si>
  <si>
    <t>1841</t>
  </si>
  <si>
    <t>C1841</t>
  </si>
  <si>
    <t>Inspire Charter School - Central</t>
  </si>
  <si>
    <t>10101080136291</t>
  </si>
  <si>
    <t>0136291</t>
  </si>
  <si>
    <t>1850</t>
  </si>
  <si>
    <t>C1850</t>
  </si>
  <si>
    <t>Career Technical Education Charter</t>
  </si>
  <si>
    <t>10625470136523</t>
  </si>
  <si>
    <t>0136523</t>
  </si>
  <si>
    <t>1893</t>
  </si>
  <si>
    <t>C1893</t>
  </si>
  <si>
    <t>Crescent View South II</t>
  </si>
  <si>
    <t>10623800136499</t>
  </si>
  <si>
    <t>0136499</t>
  </si>
  <si>
    <t>1905</t>
  </si>
  <si>
    <t>C1905</t>
  </si>
  <si>
    <t>Ambassador Phillip V. Sanchez II Public Charter</t>
  </si>
  <si>
    <t>10621660140038</t>
  </si>
  <si>
    <t>0140038</t>
  </si>
  <si>
    <t>2099</t>
  </si>
  <si>
    <t>C2099</t>
  </si>
  <si>
    <t>Endeavor Charter</t>
  </si>
  <si>
    <t>10101080140186</t>
  </si>
  <si>
    <t>0140186</t>
  </si>
  <si>
    <t>2101</t>
  </si>
  <si>
    <t>C2101</t>
  </si>
  <si>
    <t>Clovis Global Academy</t>
  </si>
  <si>
    <t>Glenn</t>
  </si>
  <si>
    <t>11101160000000</t>
  </si>
  <si>
    <t>11</t>
  </si>
  <si>
    <t>10116</t>
  </si>
  <si>
    <t>Glenn County Office of Education</t>
  </si>
  <si>
    <t>11625540000000</t>
  </si>
  <si>
    <t>62554</t>
  </si>
  <si>
    <t>Capay Joint Union Elementary</t>
  </si>
  <si>
    <t>11625960000000</t>
  </si>
  <si>
    <t>62596</t>
  </si>
  <si>
    <t>Lake Elementary</t>
  </si>
  <si>
    <t>11626380000000</t>
  </si>
  <si>
    <t>62638</t>
  </si>
  <si>
    <t>Plaza Elementary</t>
  </si>
  <si>
    <t>11626460000000</t>
  </si>
  <si>
    <t>62646</t>
  </si>
  <si>
    <t>Princeton Joint Unified</t>
  </si>
  <si>
    <t>11626530000000</t>
  </si>
  <si>
    <t>62653</t>
  </si>
  <si>
    <t>Stony Creek Joint Unified</t>
  </si>
  <si>
    <t>11626610000000</t>
  </si>
  <si>
    <t>62661</t>
  </si>
  <si>
    <t>Willows Unified</t>
  </si>
  <si>
    <t>11754810000000</t>
  </si>
  <si>
    <t>75481</t>
  </si>
  <si>
    <t>Orland Joint Unified</t>
  </si>
  <si>
    <t>11765620000000</t>
  </si>
  <si>
    <t>76562</t>
  </si>
  <si>
    <t>Hamilton Unified</t>
  </si>
  <si>
    <t>11101160124909</t>
  </si>
  <si>
    <t>0124909</t>
  </si>
  <si>
    <t>1350</t>
  </si>
  <si>
    <t>C1350</t>
  </si>
  <si>
    <t>Walden Academy</t>
  </si>
  <si>
    <t>11625960139550</t>
  </si>
  <si>
    <t>0139550</t>
  </si>
  <si>
    <t>2069</t>
  </si>
  <si>
    <t>C2069</t>
  </si>
  <si>
    <t>Lake View Charter</t>
  </si>
  <si>
    <t>Humboldt</t>
  </si>
  <si>
    <t>12101240000000</t>
  </si>
  <si>
    <t>12</t>
  </si>
  <si>
    <t>10124</t>
  </si>
  <si>
    <t>Humboldt County Office of Education</t>
  </si>
  <si>
    <t>12626790000000</t>
  </si>
  <si>
    <t>62679</t>
  </si>
  <si>
    <t>Arcata Elementary</t>
  </si>
  <si>
    <t>12626870000000</t>
  </si>
  <si>
    <t>62687</t>
  </si>
  <si>
    <t>Northern Humboldt Union High</t>
  </si>
  <si>
    <t>12626950000000</t>
  </si>
  <si>
    <t>62695</t>
  </si>
  <si>
    <t>Big Lagoon Union Elementary</t>
  </si>
  <si>
    <t>12627030000000</t>
  </si>
  <si>
    <t>62703</t>
  </si>
  <si>
    <t>Blue Lake Union Elementary</t>
  </si>
  <si>
    <t>12627290000000</t>
  </si>
  <si>
    <t>62729</t>
  </si>
  <si>
    <t>Bridgeville Elementary</t>
  </si>
  <si>
    <t>12627370000000</t>
  </si>
  <si>
    <t>62737</t>
  </si>
  <si>
    <t>Cuddeback Union Elementary</t>
  </si>
  <si>
    <t>12627450000000</t>
  </si>
  <si>
    <t>62745</t>
  </si>
  <si>
    <t>Cutten Elementary</t>
  </si>
  <si>
    <t>12627940000000</t>
  </si>
  <si>
    <t>62794</t>
  </si>
  <si>
    <t>Fieldbrook Elementary</t>
  </si>
  <si>
    <t>12628100000000</t>
  </si>
  <si>
    <t>62810</t>
  </si>
  <si>
    <t>Fortuna Union High</t>
  </si>
  <si>
    <t>12628280000000</t>
  </si>
  <si>
    <t>62828</t>
  </si>
  <si>
    <t>Freshwater Elementary</t>
  </si>
  <si>
    <t>12628360000000</t>
  </si>
  <si>
    <t>62836</t>
  </si>
  <si>
    <t>Garfield Elementary</t>
  </si>
  <si>
    <t>12628510000000</t>
  </si>
  <si>
    <t>62851</t>
  </si>
  <si>
    <t>Green Point Elementary</t>
  </si>
  <si>
    <t>12628850000000</t>
  </si>
  <si>
    <t>62885</t>
  </si>
  <si>
    <t>Hydesville Elementary</t>
  </si>
  <si>
    <t>12628930000000</t>
  </si>
  <si>
    <t>62893</t>
  </si>
  <si>
    <t>Jacoby Creek Elementary</t>
  </si>
  <si>
    <t>12629010000000</t>
  </si>
  <si>
    <t>62901</t>
  </si>
  <si>
    <t>Klamath-Trinity Joint Unified</t>
  </si>
  <si>
    <t>12629190000000</t>
  </si>
  <si>
    <t>62919</t>
  </si>
  <si>
    <t>Kneeland Elementary</t>
  </si>
  <si>
    <t>12629270000000</t>
  </si>
  <si>
    <t>62927</t>
  </si>
  <si>
    <t>Loleta Union Elementary</t>
  </si>
  <si>
    <t>12629350000000</t>
  </si>
  <si>
    <t>62935</t>
  </si>
  <si>
    <t>Maple Creek Elementary</t>
  </si>
  <si>
    <t>12629500000000</t>
  </si>
  <si>
    <t>62950</t>
  </si>
  <si>
    <t>McKinleyville Union Elementary</t>
  </si>
  <si>
    <t>12629680000000</t>
  </si>
  <si>
    <t>62968</t>
  </si>
  <si>
    <t>Orick Elementary</t>
  </si>
  <si>
    <t>12629760000000</t>
  </si>
  <si>
    <t>62976</t>
  </si>
  <si>
    <t>12629840000000</t>
  </si>
  <si>
    <t>62984</t>
  </si>
  <si>
    <t>Peninsula Union</t>
  </si>
  <si>
    <t>12630080000000</t>
  </si>
  <si>
    <t>63008</t>
  </si>
  <si>
    <t>Rio Dell Elementary</t>
  </si>
  <si>
    <t>12630240000000</t>
  </si>
  <si>
    <t>63024</t>
  </si>
  <si>
    <t>Scotia Union Elementary</t>
  </si>
  <si>
    <t>12630320000000</t>
  </si>
  <si>
    <t>63032</t>
  </si>
  <si>
    <t>South Bay Union Elementary</t>
  </si>
  <si>
    <t>12630400000000</t>
  </si>
  <si>
    <t>63040</t>
  </si>
  <si>
    <t>Southern Humboldt Joint Unified</t>
  </si>
  <si>
    <t>12630570000000</t>
  </si>
  <si>
    <t>63057</t>
  </si>
  <si>
    <t>Trinidad Union Elementary</t>
  </si>
  <si>
    <t>12753740000000</t>
  </si>
  <si>
    <t>75374</t>
  </si>
  <si>
    <t>Ferndale Unified</t>
  </si>
  <si>
    <t>12753820000000</t>
  </si>
  <si>
    <t>75382</t>
  </si>
  <si>
    <t>Mattole Unified</t>
  </si>
  <si>
    <t>12755150000000</t>
  </si>
  <si>
    <t>75515</t>
  </si>
  <si>
    <t>Eureka City Schools</t>
  </si>
  <si>
    <t>12768020000000</t>
  </si>
  <si>
    <t>76802</t>
  </si>
  <si>
    <t>Fortuna Elementary</t>
  </si>
  <si>
    <t>12626796120562</t>
  </si>
  <si>
    <t>6120562</t>
  </si>
  <si>
    <t>0466</t>
  </si>
  <si>
    <t>C0466</t>
  </si>
  <si>
    <t>Coastal Grove Charter</t>
  </si>
  <si>
    <t>12626790109975</t>
  </si>
  <si>
    <t>0109975</t>
  </si>
  <si>
    <t>0744</t>
  </si>
  <si>
    <t>C0744</t>
  </si>
  <si>
    <t>Fuente Nueva Charter</t>
  </si>
  <si>
    <t>12626790111708</t>
  </si>
  <si>
    <t>0111708</t>
  </si>
  <si>
    <t>0769</t>
  </si>
  <si>
    <t>C0769</t>
  </si>
  <si>
    <t>Union Street Charter</t>
  </si>
  <si>
    <t>12101240134163</t>
  </si>
  <si>
    <t>0134163</t>
  </si>
  <si>
    <t>0930</t>
  </si>
  <si>
    <t>C0930</t>
  </si>
  <si>
    <t>Northcoast Preparatory and Performing Arts Academy</t>
  </si>
  <si>
    <t>12768020124164</t>
  </si>
  <si>
    <t>0124164</t>
  </si>
  <si>
    <t>1304</t>
  </si>
  <si>
    <t>C1304</t>
  </si>
  <si>
    <t>Redwood Preparatory Charter</t>
  </si>
  <si>
    <t>12626870124263</t>
  </si>
  <si>
    <t>0124263</t>
  </si>
  <si>
    <t>1320</t>
  </si>
  <si>
    <t>C1320</t>
  </si>
  <si>
    <t>Laurel Tree Charter</t>
  </si>
  <si>
    <t>12626790137653</t>
  </si>
  <si>
    <t>0137653</t>
  </si>
  <si>
    <t>1496</t>
  </si>
  <si>
    <t>C1496</t>
  </si>
  <si>
    <t>Redwood Coast Montessori</t>
  </si>
  <si>
    <t>12755151230150</t>
  </si>
  <si>
    <t>1230150</t>
  </si>
  <si>
    <t>1884</t>
  </si>
  <si>
    <t>C1884</t>
  </si>
  <si>
    <t>Pacific View Charter 2.0</t>
  </si>
  <si>
    <t>12101240137364</t>
  </si>
  <si>
    <t>0137364</t>
  </si>
  <si>
    <t>1957</t>
  </si>
  <si>
    <t>C1957</t>
  </si>
  <si>
    <t>Northern United - Humboldt Charter</t>
  </si>
  <si>
    <t>12630320111203</t>
  </si>
  <si>
    <t>0111203</t>
  </si>
  <si>
    <t>1962</t>
  </si>
  <si>
    <t>C1962</t>
  </si>
  <si>
    <t>Alder Grove Charter School 2</t>
  </si>
  <si>
    <t>12101246008221</t>
  </si>
  <si>
    <t>6008221</t>
  </si>
  <si>
    <t>2103</t>
  </si>
  <si>
    <t>C2103</t>
  </si>
  <si>
    <t>Agnes J. Johnson Charter</t>
  </si>
  <si>
    <t>Imperial</t>
  </si>
  <si>
    <t>13101320000000</t>
  </si>
  <si>
    <t>13</t>
  </si>
  <si>
    <t>10132</t>
  </si>
  <si>
    <t>Imperial County Office of Education</t>
  </si>
  <si>
    <t>13630730000000</t>
  </si>
  <si>
    <t>63073</t>
  </si>
  <si>
    <t>Brawley Elementary</t>
  </si>
  <si>
    <t>13630810000000</t>
  </si>
  <si>
    <t>63081</t>
  </si>
  <si>
    <t>Brawley Union High</t>
  </si>
  <si>
    <t>13630990000000</t>
  </si>
  <si>
    <t>63099</t>
  </si>
  <si>
    <t>Calexico Unified</t>
  </si>
  <si>
    <t>13631070000000</t>
  </si>
  <si>
    <t>63107</t>
  </si>
  <si>
    <t>Calipatria Unified</t>
  </si>
  <si>
    <t>13631150000000</t>
  </si>
  <si>
    <t>63115</t>
  </si>
  <si>
    <t>Central Union High</t>
  </si>
  <si>
    <t>13631230000000</t>
  </si>
  <si>
    <t>63123</t>
  </si>
  <si>
    <t>El Centro Elementary</t>
  </si>
  <si>
    <t>13631310000000</t>
  </si>
  <si>
    <t>63131</t>
  </si>
  <si>
    <t>Heber Elementary</t>
  </si>
  <si>
    <t>13631490000000</t>
  </si>
  <si>
    <t>63149</t>
  </si>
  <si>
    <t>Holtville Unified</t>
  </si>
  <si>
    <t>13631640000000</t>
  </si>
  <si>
    <t>63164</t>
  </si>
  <si>
    <t>Imperial Unified</t>
  </si>
  <si>
    <t>13631720000000</t>
  </si>
  <si>
    <t>63172</t>
  </si>
  <si>
    <t>Magnolia Union Elementary</t>
  </si>
  <si>
    <t>13631800000000</t>
  </si>
  <si>
    <t>63180</t>
  </si>
  <si>
    <t>McCabe Union Elementary</t>
  </si>
  <si>
    <t>13631980000000</t>
  </si>
  <si>
    <t>63198</t>
  </si>
  <si>
    <t>Meadows Union Elementary</t>
  </si>
  <si>
    <t>13632060000000</t>
  </si>
  <si>
    <t>63206</t>
  </si>
  <si>
    <t>Mulberry Elementary</t>
  </si>
  <si>
    <t>13632140000000</t>
  </si>
  <si>
    <t>63214</t>
  </si>
  <si>
    <t>San Pasqual Valley Unified</t>
  </si>
  <si>
    <t>13632220000000</t>
  </si>
  <si>
    <t>63222</t>
  </si>
  <si>
    <t>Seeley Union Elementary</t>
  </si>
  <si>
    <t>13632300000000</t>
  </si>
  <si>
    <t>63230</t>
  </si>
  <si>
    <t>Westmorland Union Elementary</t>
  </si>
  <si>
    <t>13631230118455</t>
  </si>
  <si>
    <t>0118455</t>
  </si>
  <si>
    <t>1030</t>
  </si>
  <si>
    <t>C1030</t>
  </si>
  <si>
    <t>Ballington Academy for the Arts and Sciences</t>
  </si>
  <si>
    <t>Inyo</t>
  </si>
  <si>
    <t>14101400000000</t>
  </si>
  <si>
    <t>14</t>
  </si>
  <si>
    <t>10140</t>
  </si>
  <si>
    <t>Inyo County Office of Education</t>
  </si>
  <si>
    <t>14632480000000</t>
  </si>
  <si>
    <t>63248</t>
  </si>
  <si>
    <t>Big Pine Unified</t>
  </si>
  <si>
    <t>14632710000000</t>
  </si>
  <si>
    <t>63271</t>
  </si>
  <si>
    <t>Death Valley Unified</t>
  </si>
  <si>
    <t>14632890000000</t>
  </si>
  <si>
    <t>63289</t>
  </si>
  <si>
    <t>Lone Pine Unified</t>
  </si>
  <si>
    <t>14632970000000</t>
  </si>
  <si>
    <t>63297</t>
  </si>
  <si>
    <t>Owens Valley Unified</t>
  </si>
  <si>
    <t>14633050000000</t>
  </si>
  <si>
    <t>63305</t>
  </si>
  <si>
    <t>Round Valley Joint Elementary</t>
  </si>
  <si>
    <t>14766870000000</t>
  </si>
  <si>
    <t>76687</t>
  </si>
  <si>
    <t>Bishop Unified</t>
  </si>
  <si>
    <t>14101400117994</t>
  </si>
  <si>
    <t>0117994</t>
  </si>
  <si>
    <t>1012</t>
  </si>
  <si>
    <t>C1012</t>
  </si>
  <si>
    <t>YouthBuild Charter School of California</t>
  </si>
  <si>
    <t>14101400128454</t>
  </si>
  <si>
    <t>0128454</t>
  </si>
  <si>
    <t>1593</t>
  </si>
  <si>
    <t>C1593</t>
  </si>
  <si>
    <t>College Bridge Academy</t>
  </si>
  <si>
    <t>14101400128447</t>
  </si>
  <si>
    <t>0128447</t>
  </si>
  <si>
    <t>1594</t>
  </si>
  <si>
    <t>C1594</t>
  </si>
  <si>
    <t>The Education Corps</t>
  </si>
  <si>
    <t>Kern</t>
  </si>
  <si>
    <t>15101570000000</t>
  </si>
  <si>
    <t>15</t>
  </si>
  <si>
    <t>10157</t>
  </si>
  <si>
    <t>Kern County Office of Education</t>
  </si>
  <si>
    <t>15633130000000</t>
  </si>
  <si>
    <t>63313</t>
  </si>
  <si>
    <t>Arvin Union</t>
  </si>
  <si>
    <t>15633210000000</t>
  </si>
  <si>
    <t>63321</t>
  </si>
  <si>
    <t>Bakersfield City</t>
  </si>
  <si>
    <t>15633390000000</t>
  </si>
  <si>
    <t>63339</t>
  </si>
  <si>
    <t>Beardsley Elementary</t>
  </si>
  <si>
    <t>15633470000000</t>
  </si>
  <si>
    <t>63347</t>
  </si>
  <si>
    <t>Belridge Elementary</t>
  </si>
  <si>
    <t>15633540000000</t>
  </si>
  <si>
    <t>63354</t>
  </si>
  <si>
    <t>Blake Elementary</t>
  </si>
  <si>
    <t>15633620000000</t>
  </si>
  <si>
    <t>63362</t>
  </si>
  <si>
    <t>Panama-Buena Vista Union</t>
  </si>
  <si>
    <t>15633700000000</t>
  </si>
  <si>
    <t>63370</t>
  </si>
  <si>
    <t>Buttonwillow Union Elementary</t>
  </si>
  <si>
    <t>15633880000000</t>
  </si>
  <si>
    <t>63388</t>
  </si>
  <si>
    <t>Caliente Union Elementary</t>
  </si>
  <si>
    <t>15634040000000</t>
  </si>
  <si>
    <t>63404</t>
  </si>
  <si>
    <t>Delano Union Elementary</t>
  </si>
  <si>
    <t>15634120000000</t>
  </si>
  <si>
    <t>63412</t>
  </si>
  <si>
    <t>Delano Joint Union High</t>
  </si>
  <si>
    <t>15634200000000</t>
  </si>
  <si>
    <t>63420</t>
  </si>
  <si>
    <t>Di Giorgio Elementary</t>
  </si>
  <si>
    <t>15634380000000</t>
  </si>
  <si>
    <t>63438</t>
  </si>
  <si>
    <t>Edison Elementary</t>
  </si>
  <si>
    <t>15634460000000</t>
  </si>
  <si>
    <t>63446</t>
  </si>
  <si>
    <t>Elk Hills Elementary</t>
  </si>
  <si>
    <t>15634610000000</t>
  </si>
  <si>
    <t>63461</t>
  </si>
  <si>
    <t>Fairfax Elementary</t>
  </si>
  <si>
    <t>15634790000000</t>
  </si>
  <si>
    <t>63479</t>
  </si>
  <si>
    <t>Fruitvale Elementary</t>
  </si>
  <si>
    <t>15634870000000</t>
  </si>
  <si>
    <t>63487</t>
  </si>
  <si>
    <t>General Shafter Elementary</t>
  </si>
  <si>
    <t>15635030000000</t>
  </si>
  <si>
    <t>63503</t>
  </si>
  <si>
    <t>Greenfield Union</t>
  </si>
  <si>
    <t>15635290000000</t>
  </si>
  <si>
    <t>63529</t>
  </si>
  <si>
    <t>Kern High</t>
  </si>
  <si>
    <t>15635450000000</t>
  </si>
  <si>
    <t>63545</t>
  </si>
  <si>
    <t>Kernville Union Elementary</t>
  </si>
  <si>
    <t>15635520000000</t>
  </si>
  <si>
    <t>63552</t>
  </si>
  <si>
    <t>Lakeside Union</t>
  </si>
  <si>
    <t>15635600000000</t>
  </si>
  <si>
    <t>63560</t>
  </si>
  <si>
    <t>Lamont Elementary</t>
  </si>
  <si>
    <t>15635780000000</t>
  </si>
  <si>
    <t>63578</t>
  </si>
  <si>
    <t>Richland Union Elementary</t>
  </si>
  <si>
    <t>15635860000000</t>
  </si>
  <si>
    <t>63586</t>
  </si>
  <si>
    <t>Linns Valley-Poso Flat Union</t>
  </si>
  <si>
    <t>15635940000000</t>
  </si>
  <si>
    <t>63594</t>
  </si>
  <si>
    <t>Lost Hills Union Elementary</t>
  </si>
  <si>
    <t>15636100000000</t>
  </si>
  <si>
    <t>63610</t>
  </si>
  <si>
    <t>Maple Elementary</t>
  </si>
  <si>
    <t>15636280000000</t>
  </si>
  <si>
    <t>63628</t>
  </si>
  <si>
    <t>Maricopa Unified</t>
  </si>
  <si>
    <t>15636510000000</t>
  </si>
  <si>
    <t>63651</t>
  </si>
  <si>
    <t>McKittrick Elementary</t>
  </si>
  <si>
    <t>15636690000000</t>
  </si>
  <si>
    <t>63669</t>
  </si>
  <si>
    <t>Midway Elementary</t>
  </si>
  <si>
    <t>15636770000000</t>
  </si>
  <si>
    <t>63677</t>
  </si>
  <si>
    <t>Mojave Unified</t>
  </si>
  <si>
    <t>15636850000000</t>
  </si>
  <si>
    <t>63685</t>
  </si>
  <si>
    <t>Muroc Joint Unified</t>
  </si>
  <si>
    <t>15636930000000</t>
  </si>
  <si>
    <t>63693</t>
  </si>
  <si>
    <t>Norris Elementary</t>
  </si>
  <si>
    <t>15637190000000</t>
  </si>
  <si>
    <t>63719</t>
  </si>
  <si>
    <t>Pond Union Elementary</t>
  </si>
  <si>
    <t>15637500000000</t>
  </si>
  <si>
    <t>63750</t>
  </si>
  <si>
    <t>Rosedale Union Elementary</t>
  </si>
  <si>
    <t>15637680000000</t>
  </si>
  <si>
    <t>63768</t>
  </si>
  <si>
    <t>Semitropic Elementary</t>
  </si>
  <si>
    <t>15637760000000</t>
  </si>
  <si>
    <t>63776</t>
  </si>
  <si>
    <t>Southern Kern Unified</t>
  </si>
  <si>
    <t>15637840000000</t>
  </si>
  <si>
    <t>63784</t>
  </si>
  <si>
    <t>South Fork Union</t>
  </si>
  <si>
    <t>15637920000000</t>
  </si>
  <si>
    <t>63792</t>
  </si>
  <si>
    <t>Standard Elementary</t>
  </si>
  <si>
    <t>15638000000000</t>
  </si>
  <si>
    <t>63800</t>
  </si>
  <si>
    <t>Taft City</t>
  </si>
  <si>
    <t>15638180000000</t>
  </si>
  <si>
    <t>63818</t>
  </si>
  <si>
    <t>Taft Union High</t>
  </si>
  <si>
    <t>15638260000000</t>
  </si>
  <si>
    <t>63826</t>
  </si>
  <si>
    <t>Tehachapi Unified</t>
  </si>
  <si>
    <t>15638340000000</t>
  </si>
  <si>
    <t>63834</t>
  </si>
  <si>
    <t>Vineland Elementary</t>
  </si>
  <si>
    <t>15638420000000</t>
  </si>
  <si>
    <t>63842</t>
  </si>
  <si>
    <t>Wasco Union Elementary</t>
  </si>
  <si>
    <t>15638590000000</t>
  </si>
  <si>
    <t>63859</t>
  </si>
  <si>
    <t>Wasco Union High</t>
  </si>
  <si>
    <t>15735440000000</t>
  </si>
  <si>
    <t>73544</t>
  </si>
  <si>
    <t>Rio Bravo-Greeley Union Elementary</t>
  </si>
  <si>
    <t>15737420000000</t>
  </si>
  <si>
    <t>73742</t>
  </si>
  <si>
    <t>Sierra Sands Unified</t>
  </si>
  <si>
    <t>15739080000000</t>
  </si>
  <si>
    <t>73908</t>
  </si>
  <si>
    <t>McFarland Unified</t>
  </si>
  <si>
    <t>15751680000000</t>
  </si>
  <si>
    <t>75168</t>
  </si>
  <si>
    <t>El Tejon Unified</t>
  </si>
  <si>
    <t>15101570119669</t>
  </si>
  <si>
    <t>0119669</t>
  </si>
  <si>
    <t>1078</t>
  </si>
  <si>
    <t>C1078</t>
  </si>
  <si>
    <t>Wonderful College Prep Academy</t>
  </si>
  <si>
    <t>15101570124040</t>
  </si>
  <si>
    <t>0124040</t>
  </si>
  <si>
    <t>1292</t>
  </si>
  <si>
    <t>C1292</t>
  </si>
  <si>
    <t>Grimmway Academy</t>
  </si>
  <si>
    <t>15636280137687</t>
  </si>
  <si>
    <t>0137687</t>
  </si>
  <si>
    <t>1490</t>
  </si>
  <si>
    <t>C1490</t>
  </si>
  <si>
    <t>California Virtual Academy at Maricopa</t>
  </si>
  <si>
    <t>15636280127209</t>
  </si>
  <si>
    <t>0127209</t>
  </si>
  <si>
    <t>1491</t>
  </si>
  <si>
    <t>C1491</t>
  </si>
  <si>
    <t>Insight School of California</t>
  </si>
  <si>
    <t>15636280128504</t>
  </si>
  <si>
    <t>0128504</t>
  </si>
  <si>
    <t>1575</t>
  </si>
  <si>
    <t>C1575</t>
  </si>
  <si>
    <t>Peak to Peak Mountain Charter</t>
  </si>
  <si>
    <t>15636280134312</t>
  </si>
  <si>
    <t>0134312</t>
  </si>
  <si>
    <t>1816</t>
  </si>
  <si>
    <t>C1816</t>
  </si>
  <si>
    <t>Inspire Charter School - Kern</t>
  </si>
  <si>
    <t>15635780135186</t>
  </si>
  <si>
    <t>0135186</t>
  </si>
  <si>
    <t>1847</t>
  </si>
  <si>
    <t>C1847</t>
  </si>
  <si>
    <t>Grimmway Academy Shafter</t>
  </si>
  <si>
    <t>15101570135467</t>
  </si>
  <si>
    <t>0135467</t>
  </si>
  <si>
    <t>1851</t>
  </si>
  <si>
    <t>C1851</t>
  </si>
  <si>
    <t>Wonderful College Prep Academy - Lost Hills</t>
  </si>
  <si>
    <t>15636280138131</t>
  </si>
  <si>
    <t>0138131</t>
  </si>
  <si>
    <t>1998</t>
  </si>
  <si>
    <t>C1998</t>
  </si>
  <si>
    <t>Heartland Charter</t>
  </si>
  <si>
    <t>15101571530500</t>
  </si>
  <si>
    <t>1530500</t>
  </si>
  <si>
    <t>2050</t>
  </si>
  <si>
    <t>C2050</t>
  </si>
  <si>
    <t>Ridgecrest Elementary Academy for Language, Music, and Science</t>
  </si>
  <si>
    <t>Kings</t>
  </si>
  <si>
    <t>16101650000000</t>
  </si>
  <si>
    <t>16</t>
  </si>
  <si>
    <t>10165</t>
  </si>
  <si>
    <t>Kings County Office of Education</t>
  </si>
  <si>
    <t>16638750000000</t>
  </si>
  <si>
    <t>63875</t>
  </si>
  <si>
    <t>Armona Union Elementary</t>
  </si>
  <si>
    <t>16638830000000</t>
  </si>
  <si>
    <t>63883</t>
  </si>
  <si>
    <t>Central Union Elementary</t>
  </si>
  <si>
    <t>16638910000000</t>
  </si>
  <si>
    <t>63891</t>
  </si>
  <si>
    <t>Corcoran Joint Unified</t>
  </si>
  <si>
    <t>16639170000000</t>
  </si>
  <si>
    <t>63917</t>
  </si>
  <si>
    <t>Hanford Elementary</t>
  </si>
  <si>
    <t>16639250000000</t>
  </si>
  <si>
    <t>63925</t>
  </si>
  <si>
    <t>Hanford Joint Union High</t>
  </si>
  <si>
    <t>16639330000000</t>
  </si>
  <si>
    <t>63933</t>
  </si>
  <si>
    <t>Island Union Elementary</t>
  </si>
  <si>
    <t>16639410000000</t>
  </si>
  <si>
    <t>63941</t>
  </si>
  <si>
    <t>Kings River-Hardwick Union Elementary</t>
  </si>
  <si>
    <t>16639580000000</t>
  </si>
  <si>
    <t>63958</t>
  </si>
  <si>
    <t>Kit Carson Union Elementary</t>
  </si>
  <si>
    <t>16639660000000</t>
  </si>
  <si>
    <t>63966</t>
  </si>
  <si>
    <t>Lakeside Union Elementary</t>
  </si>
  <si>
    <t>16639740000000</t>
  </si>
  <si>
    <t>63974</t>
  </si>
  <si>
    <t>Lemoore Union Elementary</t>
  </si>
  <si>
    <t>16639820000000</t>
  </si>
  <si>
    <t>63982</t>
  </si>
  <si>
    <t>Lemoore Union High</t>
  </si>
  <si>
    <t>16639900000000</t>
  </si>
  <si>
    <t>63990</t>
  </si>
  <si>
    <t>16739320000000</t>
  </si>
  <si>
    <t>73932</t>
  </si>
  <si>
    <t>Reef-Sunset Unified</t>
  </si>
  <si>
    <t>16638750112698</t>
  </si>
  <si>
    <t>0112698</t>
  </si>
  <si>
    <t>0840</t>
  </si>
  <si>
    <t>C0840</t>
  </si>
  <si>
    <t>California Virtual Academy at Kings</t>
  </si>
  <si>
    <t>16639820110205</t>
  </si>
  <si>
    <t>0110205</t>
  </si>
  <si>
    <t>1068</t>
  </si>
  <si>
    <t>C1068</t>
  </si>
  <si>
    <t>Lemoore Middle College High</t>
  </si>
  <si>
    <t>16639820136234</t>
  </si>
  <si>
    <t>0136234</t>
  </si>
  <si>
    <t>1877</t>
  </si>
  <si>
    <t>C1877</t>
  </si>
  <si>
    <t>Lemoore Online College Preparatory High</t>
  </si>
  <si>
    <t>16639580136556</t>
  </si>
  <si>
    <t>0136556</t>
  </si>
  <si>
    <t>1896</t>
  </si>
  <si>
    <t>C1896</t>
  </si>
  <si>
    <t>Kings Valley Academy II</t>
  </si>
  <si>
    <t>Lake</t>
  </si>
  <si>
    <t>17101730000000</t>
  </si>
  <si>
    <t>17</t>
  </si>
  <si>
    <t>10173</t>
  </si>
  <si>
    <t>Lake County Office of Education</t>
  </si>
  <si>
    <t>17640140000000</t>
  </si>
  <si>
    <t>64014</t>
  </si>
  <si>
    <t>Kelseyville Unified</t>
  </si>
  <si>
    <t>17640220000000</t>
  </si>
  <si>
    <t>64022</t>
  </si>
  <si>
    <t>Konocti Unified</t>
  </si>
  <si>
    <t>17640300000000</t>
  </si>
  <si>
    <t>64030</t>
  </si>
  <si>
    <t>Lakeport Unified</t>
  </si>
  <si>
    <t>17640480000000</t>
  </si>
  <si>
    <t>64048</t>
  </si>
  <si>
    <t>Lucerne Elementary</t>
  </si>
  <si>
    <t>17640550000000</t>
  </si>
  <si>
    <t>64055</t>
  </si>
  <si>
    <t>Middletown Unified</t>
  </si>
  <si>
    <t>17769760000000</t>
  </si>
  <si>
    <t>76976</t>
  </si>
  <si>
    <t>Upper Lake Unified</t>
  </si>
  <si>
    <t>17640550108340</t>
  </si>
  <si>
    <t>0108340</t>
  </si>
  <si>
    <t>0681</t>
  </si>
  <si>
    <t>C0681</t>
  </si>
  <si>
    <t>Lake County International Charter</t>
  </si>
  <si>
    <t>17640550129601</t>
  </si>
  <si>
    <t>0129601</t>
  </si>
  <si>
    <t>1653</t>
  </si>
  <si>
    <t>C1653</t>
  </si>
  <si>
    <t>California Connections Academy @ North Bay</t>
  </si>
  <si>
    <t>Lassen</t>
  </si>
  <si>
    <t>18101810000000</t>
  </si>
  <si>
    <t>18</t>
  </si>
  <si>
    <t>10181</t>
  </si>
  <si>
    <t>Lassen County Office of Education</t>
  </si>
  <si>
    <t>18640890000000</t>
  </si>
  <si>
    <t>64089</t>
  </si>
  <si>
    <t>Big Valley Joint Unified</t>
  </si>
  <si>
    <t>18641050000000</t>
  </si>
  <si>
    <t>64105</t>
  </si>
  <si>
    <t>Janesville Union Elementary</t>
  </si>
  <si>
    <t>18641130000000</t>
  </si>
  <si>
    <t>64113</t>
  </si>
  <si>
    <t>Johnstonville Elementary</t>
  </si>
  <si>
    <t>18641390000000</t>
  </si>
  <si>
    <t>64139</t>
  </si>
  <si>
    <t>Lassen Union High</t>
  </si>
  <si>
    <t>18641620000000</t>
  </si>
  <si>
    <t>64162</t>
  </si>
  <si>
    <t>Ravendale-Termo Elementary</t>
  </si>
  <si>
    <t>18641700000000</t>
  </si>
  <si>
    <t>64170</t>
  </si>
  <si>
    <t>Richmond Elementary</t>
  </si>
  <si>
    <t>18641880000000</t>
  </si>
  <si>
    <t>64188</t>
  </si>
  <si>
    <t>Shaffer Union Elementary</t>
  </si>
  <si>
    <t>18641960000000</t>
  </si>
  <si>
    <t>64196</t>
  </si>
  <si>
    <t>Susanville Elementary</t>
  </si>
  <si>
    <t>18642040000000</t>
  </si>
  <si>
    <t>64204</t>
  </si>
  <si>
    <t>Westwood Unified</t>
  </si>
  <si>
    <t>18750360000000</t>
  </si>
  <si>
    <t>75036</t>
  </si>
  <si>
    <t>Fort Sage Unified</t>
  </si>
  <si>
    <t>18641960135756</t>
  </si>
  <si>
    <t>0135756</t>
  </si>
  <si>
    <t>2066</t>
  </si>
  <si>
    <t>C2066</t>
  </si>
  <si>
    <t>Thompson Peak Charter</t>
  </si>
  <si>
    <t>18750366010763</t>
  </si>
  <si>
    <t>6010763</t>
  </si>
  <si>
    <t>2067</t>
  </si>
  <si>
    <t>C2067</t>
  </si>
  <si>
    <t>Long Valley</t>
  </si>
  <si>
    <t>Los Angeles</t>
  </si>
  <si>
    <t>19101990000000</t>
  </si>
  <si>
    <t>19</t>
  </si>
  <si>
    <t>10199</t>
  </si>
  <si>
    <t>Los Angeles County Office of Education</t>
  </si>
  <si>
    <t>19642120000000</t>
  </si>
  <si>
    <t>64212</t>
  </si>
  <si>
    <t>ABC Unified</t>
  </si>
  <si>
    <t>19642460000000</t>
  </si>
  <si>
    <t>64246</t>
  </si>
  <si>
    <t>Antelope Valley Union High</t>
  </si>
  <si>
    <t>19642610000000</t>
  </si>
  <si>
    <t>64261</t>
  </si>
  <si>
    <t>Arcadia Unified</t>
  </si>
  <si>
    <t>19642790000000</t>
  </si>
  <si>
    <t>64279</t>
  </si>
  <si>
    <t>Azusa Unified</t>
  </si>
  <si>
    <t>19642870000000</t>
  </si>
  <si>
    <t>64287</t>
  </si>
  <si>
    <t>Baldwin Park Unified</t>
  </si>
  <si>
    <t>19642950000000</t>
  </si>
  <si>
    <t>64295</t>
  </si>
  <si>
    <t>Bassett Unified</t>
  </si>
  <si>
    <t>19643030000000</t>
  </si>
  <si>
    <t>64303</t>
  </si>
  <si>
    <t>Bellflower Unified</t>
  </si>
  <si>
    <t>19643110000000</t>
  </si>
  <si>
    <t>64311</t>
  </si>
  <si>
    <t>Beverly Hills Unified</t>
  </si>
  <si>
    <t>19643290000000</t>
  </si>
  <si>
    <t>64329</t>
  </si>
  <si>
    <t>Bonita Unified</t>
  </si>
  <si>
    <t>19643370000000</t>
  </si>
  <si>
    <t>64337</t>
  </si>
  <si>
    <t>Burbank Unified</t>
  </si>
  <si>
    <t>19643450000000</t>
  </si>
  <si>
    <t>64345</t>
  </si>
  <si>
    <t>Castaic Union</t>
  </si>
  <si>
    <t>19643520000000</t>
  </si>
  <si>
    <t>64352</t>
  </si>
  <si>
    <t>Centinela Valley Union High</t>
  </si>
  <si>
    <t>19643780000000</t>
  </si>
  <si>
    <t>64378</t>
  </si>
  <si>
    <t>Charter Oak Unified</t>
  </si>
  <si>
    <t>19643940000000</t>
  </si>
  <si>
    <t>64394</t>
  </si>
  <si>
    <t>Claremont Unified</t>
  </si>
  <si>
    <t>19644360000000</t>
  </si>
  <si>
    <t>64436</t>
  </si>
  <si>
    <t>Covina-Valley Unified</t>
  </si>
  <si>
    <t>19644440000000</t>
  </si>
  <si>
    <t>64444</t>
  </si>
  <si>
    <t>Culver City Unified</t>
  </si>
  <si>
    <t>19644510000000</t>
  </si>
  <si>
    <t>64451</t>
  </si>
  <si>
    <t>Downey Unified</t>
  </si>
  <si>
    <t>19644690000000</t>
  </si>
  <si>
    <t>64469</t>
  </si>
  <si>
    <t>Duarte Unified</t>
  </si>
  <si>
    <t>19644770000000</t>
  </si>
  <si>
    <t>64477</t>
  </si>
  <si>
    <t>Eastside Union Elementary</t>
  </si>
  <si>
    <t>19644850000000</t>
  </si>
  <si>
    <t>64485</t>
  </si>
  <si>
    <t>East Whittier City Elementary</t>
  </si>
  <si>
    <t>19645010000000</t>
  </si>
  <si>
    <t>64501</t>
  </si>
  <si>
    <t>El Monte City</t>
  </si>
  <si>
    <t>19645190000000</t>
  </si>
  <si>
    <t>64519</t>
  </si>
  <si>
    <t>El Monte Union High</t>
  </si>
  <si>
    <t>19645270000000</t>
  </si>
  <si>
    <t>64527</t>
  </si>
  <si>
    <t>El Rancho Unified</t>
  </si>
  <si>
    <t>19645350000000</t>
  </si>
  <si>
    <t>64535</t>
  </si>
  <si>
    <t>El Segundo Unified</t>
  </si>
  <si>
    <t>19645500000000</t>
  </si>
  <si>
    <t>64550</t>
  </si>
  <si>
    <t>Garvey Elementary</t>
  </si>
  <si>
    <t>19645680000000</t>
  </si>
  <si>
    <t>64568</t>
  </si>
  <si>
    <t>Glendale Unified</t>
  </si>
  <si>
    <t>19645760000000</t>
  </si>
  <si>
    <t>64576</t>
  </si>
  <si>
    <t>Glendora Unified</t>
  </si>
  <si>
    <t>19645840000000</t>
  </si>
  <si>
    <t>64584</t>
  </si>
  <si>
    <t>Gorman Joint</t>
  </si>
  <si>
    <t>19645920000000</t>
  </si>
  <si>
    <t>64592</t>
  </si>
  <si>
    <t>Hawthorne</t>
  </si>
  <si>
    <t>19646000000000</t>
  </si>
  <si>
    <t>64600</t>
  </si>
  <si>
    <t>Hermosa Beach City Elementary</t>
  </si>
  <si>
    <t>19646260000000</t>
  </si>
  <si>
    <t>64626</t>
  </si>
  <si>
    <t>Hughes-Elizabeth Lakes Union Elementary</t>
  </si>
  <si>
    <t>19646340000000</t>
  </si>
  <si>
    <t>64634</t>
  </si>
  <si>
    <t>Inglewood Unified</t>
  </si>
  <si>
    <t>19646420000000</t>
  </si>
  <si>
    <t>64642</t>
  </si>
  <si>
    <t>Keppel Union Elementary</t>
  </si>
  <si>
    <t>19646590000000</t>
  </si>
  <si>
    <t>64659</t>
  </si>
  <si>
    <t>La Canada Unified</t>
  </si>
  <si>
    <t>19646670000000</t>
  </si>
  <si>
    <t>64667</t>
  </si>
  <si>
    <t>Lancaster Elementary</t>
  </si>
  <si>
    <t>19646830000000</t>
  </si>
  <si>
    <t>64683</t>
  </si>
  <si>
    <t>Las Virgenes Unified</t>
  </si>
  <si>
    <t>19646910000000</t>
  </si>
  <si>
    <t>64691</t>
  </si>
  <si>
    <t>Lawndale Elementary</t>
  </si>
  <si>
    <t>19647090000000</t>
  </si>
  <si>
    <t>64709</t>
  </si>
  <si>
    <t>Lennox</t>
  </si>
  <si>
    <t>19647170000000</t>
  </si>
  <si>
    <t>64717</t>
  </si>
  <si>
    <t>Little Lake City Elementary</t>
  </si>
  <si>
    <t>19647250000000</t>
  </si>
  <si>
    <t>64725</t>
  </si>
  <si>
    <t>Long Beach Unified</t>
  </si>
  <si>
    <t>19647330000000</t>
  </si>
  <si>
    <t>64733</t>
  </si>
  <si>
    <t>Los Angeles Unified</t>
  </si>
  <si>
    <t>19647580000000</t>
  </si>
  <si>
    <t>64758</t>
  </si>
  <si>
    <t>Los Nietos</t>
  </si>
  <si>
    <t>19647660000000</t>
  </si>
  <si>
    <t>64766</t>
  </si>
  <si>
    <t>Lowell Joint</t>
  </si>
  <si>
    <t>19647740000000</t>
  </si>
  <si>
    <t>64774</t>
  </si>
  <si>
    <t>Lynwood Unified</t>
  </si>
  <si>
    <t>19647900000000</t>
  </si>
  <si>
    <t>64790</t>
  </si>
  <si>
    <t>Monrovia Unified</t>
  </si>
  <si>
    <t>19648080000000</t>
  </si>
  <si>
    <t>64808</t>
  </si>
  <si>
    <t>Montebello Unified</t>
  </si>
  <si>
    <t>19648160000000</t>
  </si>
  <si>
    <t>64816</t>
  </si>
  <si>
    <t>Mountain View Elementary</t>
  </si>
  <si>
    <t>19648320000000</t>
  </si>
  <si>
    <t>64832</t>
  </si>
  <si>
    <t>Newhall</t>
  </si>
  <si>
    <t>19648400000000</t>
  </si>
  <si>
    <t>64840</t>
  </si>
  <si>
    <t>Norwalk-La Mirada Unified</t>
  </si>
  <si>
    <t>19648570000000</t>
  </si>
  <si>
    <t>64857</t>
  </si>
  <si>
    <t>Palmdale Elementary</t>
  </si>
  <si>
    <t>19648650000000</t>
  </si>
  <si>
    <t>64865</t>
  </si>
  <si>
    <t>Palos Verdes Peninsula Unified</t>
  </si>
  <si>
    <t>19648730000000</t>
  </si>
  <si>
    <t>64873</t>
  </si>
  <si>
    <t>Paramount Unified</t>
  </si>
  <si>
    <t>19648810000000</t>
  </si>
  <si>
    <t>64881</t>
  </si>
  <si>
    <t>Pasadena Unified</t>
  </si>
  <si>
    <t>19649070000000</t>
  </si>
  <si>
    <t>64907</t>
  </si>
  <si>
    <t>Pomona Unified</t>
  </si>
  <si>
    <t>19649310000000</t>
  </si>
  <si>
    <t>64931</t>
  </si>
  <si>
    <t>Rosemead Elementary</t>
  </si>
  <si>
    <t>19649640000000</t>
  </si>
  <si>
    <t>64964</t>
  </si>
  <si>
    <t>San Marino Unified</t>
  </si>
  <si>
    <t>19649800000000</t>
  </si>
  <si>
    <t>64980</t>
  </si>
  <si>
    <t>Santa Monica-Malibu Unified</t>
  </si>
  <si>
    <t>19649980000000</t>
  </si>
  <si>
    <t>64998</t>
  </si>
  <si>
    <t>Saugus Union</t>
  </si>
  <si>
    <t>19650290000000</t>
  </si>
  <si>
    <t>65029</t>
  </si>
  <si>
    <t>South Pasadena Unified</t>
  </si>
  <si>
    <t>19650370000000</t>
  </si>
  <si>
    <t>65037</t>
  </si>
  <si>
    <t>South Whittier Elementary</t>
  </si>
  <si>
    <t>19650450000000</t>
  </si>
  <si>
    <t>65045</t>
  </si>
  <si>
    <t>Sulphur Springs Union</t>
  </si>
  <si>
    <t>19650520000000</t>
  </si>
  <si>
    <t>65052</t>
  </si>
  <si>
    <t>Temple City Unified</t>
  </si>
  <si>
    <t>19650600000000</t>
  </si>
  <si>
    <t>65060</t>
  </si>
  <si>
    <t>Torrance Unified</t>
  </si>
  <si>
    <t>19650780000000</t>
  </si>
  <si>
    <t>65078</t>
  </si>
  <si>
    <t>Valle Lindo Elementary</t>
  </si>
  <si>
    <t>19650940000000</t>
  </si>
  <si>
    <t>65094</t>
  </si>
  <si>
    <t>West Covina Unified</t>
  </si>
  <si>
    <t>19651020000000</t>
  </si>
  <si>
    <t>65102</t>
  </si>
  <si>
    <t>Westside Union Elementary</t>
  </si>
  <si>
    <t>19651100000000</t>
  </si>
  <si>
    <t>65110</t>
  </si>
  <si>
    <t>Whittier City Elementary</t>
  </si>
  <si>
    <t>19651280000000</t>
  </si>
  <si>
    <t>65128</t>
  </si>
  <si>
    <t>Whittier Union High</t>
  </si>
  <si>
    <t>19651360000000</t>
  </si>
  <si>
    <t>65136</t>
  </si>
  <si>
    <t>William S. Hart Union High</t>
  </si>
  <si>
    <t>19651510000000</t>
  </si>
  <si>
    <t>65151</t>
  </si>
  <si>
    <t>Wilsona Elementary</t>
  </si>
  <si>
    <t>19734370000000</t>
  </si>
  <si>
    <t>73437</t>
  </si>
  <si>
    <t>Compton Unified</t>
  </si>
  <si>
    <t>19734450000000</t>
  </si>
  <si>
    <t>73445</t>
  </si>
  <si>
    <t>Hacienda la Puente Unified</t>
  </si>
  <si>
    <t>19734520000000</t>
  </si>
  <si>
    <t>73452</t>
  </si>
  <si>
    <t>Rowland Unified</t>
  </si>
  <si>
    <t>19734600000000</t>
  </si>
  <si>
    <t>73460</t>
  </si>
  <si>
    <t>Walnut Valley Unified</t>
  </si>
  <si>
    <t>19752910000000</t>
  </si>
  <si>
    <t>75291</t>
  </si>
  <si>
    <t>San Gabriel Unified</t>
  </si>
  <si>
    <t>19753090000000</t>
  </si>
  <si>
    <t>75309</t>
  </si>
  <si>
    <t>Acton-Agua Dulce Unified</t>
  </si>
  <si>
    <t>19753330000000</t>
  </si>
  <si>
    <t>75333</t>
  </si>
  <si>
    <t>Manhattan Beach Unified</t>
  </si>
  <si>
    <t>19753410000000</t>
  </si>
  <si>
    <t>75341</t>
  </si>
  <si>
    <t>Redondo Beach Unified</t>
  </si>
  <si>
    <t>19757130000000</t>
  </si>
  <si>
    <t>75713</t>
  </si>
  <si>
    <t>Alhambra Unified</t>
  </si>
  <si>
    <t>19768690000000</t>
  </si>
  <si>
    <t>76869</t>
  </si>
  <si>
    <t>Wiseburn Unified</t>
  </si>
  <si>
    <t>19647336019715</t>
  </si>
  <si>
    <t>6019715</t>
  </si>
  <si>
    <t>0016</t>
  </si>
  <si>
    <t>C0016</t>
  </si>
  <si>
    <t>Vaughn Next Century Learning Center</t>
  </si>
  <si>
    <t>19647336017016</t>
  </si>
  <si>
    <t>6017016</t>
  </si>
  <si>
    <t>0030</t>
  </si>
  <si>
    <t>C0030</t>
  </si>
  <si>
    <t>Fenton Avenue Charter</t>
  </si>
  <si>
    <t>19647331995836</t>
  </si>
  <si>
    <t>1995836</t>
  </si>
  <si>
    <t>0037</t>
  </si>
  <si>
    <t>C0037</t>
  </si>
  <si>
    <t>Palisades Charter High</t>
  </si>
  <si>
    <t>19647336112536</t>
  </si>
  <si>
    <t>6112536</t>
  </si>
  <si>
    <t>0045</t>
  </si>
  <si>
    <t>C0045</t>
  </si>
  <si>
    <t>Accelerated</t>
  </si>
  <si>
    <t>19647336018204</t>
  </si>
  <si>
    <t>6018204</t>
  </si>
  <si>
    <t>0115</t>
  </si>
  <si>
    <t>C0115</t>
  </si>
  <si>
    <t>Montague Charter Academy</t>
  </si>
  <si>
    <t>19752911996016</t>
  </si>
  <si>
    <t>1996016</t>
  </si>
  <si>
    <t>0117</t>
  </si>
  <si>
    <t>C0117</t>
  </si>
  <si>
    <t>Options for Youth San Gabriel</t>
  </si>
  <si>
    <t>19647336114912</t>
  </si>
  <si>
    <t>6114912</t>
  </si>
  <si>
    <t>0131</t>
  </si>
  <si>
    <t>C0131</t>
  </si>
  <si>
    <t>Watts Learning Center</t>
  </si>
  <si>
    <t>19650946023527</t>
  </si>
  <si>
    <t>6023527</t>
  </si>
  <si>
    <t>0142</t>
  </si>
  <si>
    <t>C0142</t>
  </si>
  <si>
    <t>San Jose Charter Academy</t>
  </si>
  <si>
    <t>19647336117048</t>
  </si>
  <si>
    <t>6117048</t>
  </si>
  <si>
    <t>0190</t>
  </si>
  <si>
    <t>C0190</t>
  </si>
  <si>
    <t>ICEF View Park Preparatory Charter</t>
  </si>
  <si>
    <t>19647336116750</t>
  </si>
  <si>
    <t>6116750</t>
  </si>
  <si>
    <t>0213</t>
  </si>
  <si>
    <t>C0213</t>
  </si>
  <si>
    <t>PUC Community Charter Middle and PUC Community Charter Early College High</t>
  </si>
  <si>
    <t>19651361996263</t>
  </si>
  <si>
    <t>1996263</t>
  </si>
  <si>
    <t>0214</t>
  </si>
  <si>
    <t>C0214</t>
  </si>
  <si>
    <t>Opportunities for Learning - Santa Clarita</t>
  </si>
  <si>
    <t>19101996116883</t>
  </si>
  <si>
    <t>6116883</t>
  </si>
  <si>
    <t>0249</t>
  </si>
  <si>
    <t>C0249</t>
  </si>
  <si>
    <t>Odyssey Charter</t>
  </si>
  <si>
    <t>19647091996313</t>
  </si>
  <si>
    <t>1996313</t>
  </si>
  <si>
    <t>0281</t>
  </si>
  <si>
    <t>C0281</t>
  </si>
  <si>
    <t>Animo Leadership High</t>
  </si>
  <si>
    <t>19645841996305</t>
  </si>
  <si>
    <t>1996305</t>
  </si>
  <si>
    <t>0285</t>
  </si>
  <si>
    <t>C0285</t>
  </si>
  <si>
    <t>Gorman Learning Center</t>
  </si>
  <si>
    <t>19647336117667</t>
  </si>
  <si>
    <t>6117667</t>
  </si>
  <si>
    <t>0293</t>
  </si>
  <si>
    <t>C0293</t>
  </si>
  <si>
    <t>Camino Nuevo Charter Academy</t>
  </si>
  <si>
    <t>19647330133298</t>
  </si>
  <si>
    <t>0133298</t>
  </si>
  <si>
    <t>0331</t>
  </si>
  <si>
    <t>C0331</t>
  </si>
  <si>
    <t>PUC CALS Middle School and Early College High</t>
  </si>
  <si>
    <t>19646911996438</t>
  </si>
  <si>
    <t>1996438</t>
  </si>
  <si>
    <t>0353</t>
  </si>
  <si>
    <t>C0353</t>
  </si>
  <si>
    <t>Environmental Charter High</t>
  </si>
  <si>
    <t>19647336119044</t>
  </si>
  <si>
    <t>6119044</t>
  </si>
  <si>
    <t>0388</t>
  </si>
  <si>
    <t>C0388</t>
  </si>
  <si>
    <t>Multicultural Learning Center</t>
  </si>
  <si>
    <t>19642871996479</t>
  </si>
  <si>
    <t>1996479</t>
  </si>
  <si>
    <t>0402</t>
  </si>
  <si>
    <t>C0402</t>
  </si>
  <si>
    <t>Opportunities for Learning - Baldwin Park</t>
  </si>
  <si>
    <t>19642461996537</t>
  </si>
  <si>
    <t>1996537</t>
  </si>
  <si>
    <t>0411</t>
  </si>
  <si>
    <t>C0411</t>
  </si>
  <si>
    <t>Desert Sands Charter</t>
  </si>
  <si>
    <t>19647336119531</t>
  </si>
  <si>
    <t>6119531</t>
  </si>
  <si>
    <t>0417</t>
  </si>
  <si>
    <t>C0417</t>
  </si>
  <si>
    <t>CHIME Institute's Schwarzenegger Community</t>
  </si>
  <si>
    <t>19756636120158</t>
  </si>
  <si>
    <t>75663</t>
  </si>
  <si>
    <t>6120158</t>
  </si>
  <si>
    <t>0431</t>
  </si>
  <si>
    <t>C0431</t>
  </si>
  <si>
    <t>New West Charter</t>
  </si>
  <si>
    <t>19646341996586</t>
  </si>
  <si>
    <t>1996586</t>
  </si>
  <si>
    <t>0432</t>
  </si>
  <si>
    <t>C0432</t>
  </si>
  <si>
    <t>Animo Inglewood Charter High</t>
  </si>
  <si>
    <t>19101996119945</t>
  </si>
  <si>
    <t>6119945</t>
  </si>
  <si>
    <t>0438</t>
  </si>
  <si>
    <t>C0438</t>
  </si>
  <si>
    <t>Magnolia Science Academy</t>
  </si>
  <si>
    <t>19647336019079</t>
  </si>
  <si>
    <t>6019079</t>
  </si>
  <si>
    <t>0446</t>
  </si>
  <si>
    <t>C0446</t>
  </si>
  <si>
    <t>Santa Monica Boulevard Community Charter</t>
  </si>
  <si>
    <t>19647336119903</t>
  </si>
  <si>
    <t>6119903</t>
  </si>
  <si>
    <t>0448</t>
  </si>
  <si>
    <t>C0448</t>
  </si>
  <si>
    <t>Downtown Value</t>
  </si>
  <si>
    <t>19647331996610</t>
  </si>
  <si>
    <t>1996610</t>
  </si>
  <si>
    <t>0461</t>
  </si>
  <si>
    <t>C0461</t>
  </si>
  <si>
    <t>Los Angeles Leadership Academy</t>
  </si>
  <si>
    <t>19647336120471</t>
  </si>
  <si>
    <t>6120471</t>
  </si>
  <si>
    <t>0473</t>
  </si>
  <si>
    <t>C0473</t>
  </si>
  <si>
    <t>Puente Charter</t>
  </si>
  <si>
    <t>19647336120489</t>
  </si>
  <si>
    <t>6120489</t>
  </si>
  <si>
    <t>0475</t>
  </si>
  <si>
    <t>C0475</t>
  </si>
  <si>
    <t>Para Los Niños Charter</t>
  </si>
  <si>
    <t>19756971996693</t>
  </si>
  <si>
    <t>75697</t>
  </si>
  <si>
    <t>1996693</t>
  </si>
  <si>
    <t>0505</t>
  </si>
  <si>
    <t>C0505</t>
  </si>
  <si>
    <t>School of Arts and Enterprise</t>
  </si>
  <si>
    <t>19647336121081</t>
  </si>
  <si>
    <t>6121081</t>
  </si>
  <si>
    <t>0506</t>
  </si>
  <si>
    <t>C0506</t>
  </si>
  <si>
    <t>ICEF View Park Preparatory Charter Middle</t>
  </si>
  <si>
    <t>19647090100602</t>
  </si>
  <si>
    <t>0100602</t>
  </si>
  <si>
    <t>0509</t>
  </si>
  <si>
    <t>C0509</t>
  </si>
  <si>
    <t>Lennox Mathematics, Science and Technology Academy</t>
  </si>
  <si>
    <t>19647330100289</t>
  </si>
  <si>
    <t>0100289</t>
  </si>
  <si>
    <t>0521</t>
  </si>
  <si>
    <t>C0521</t>
  </si>
  <si>
    <t>N.E.W. Academy of Science and Arts</t>
  </si>
  <si>
    <t>19647330101444</t>
  </si>
  <si>
    <t>0101444</t>
  </si>
  <si>
    <t>0530</t>
  </si>
  <si>
    <t>C0530</t>
  </si>
  <si>
    <t>KIPP Academy of Opportunity</t>
  </si>
  <si>
    <t>19647330100867</t>
  </si>
  <si>
    <t>0100867</t>
  </si>
  <si>
    <t>0531</t>
  </si>
  <si>
    <t>C0531</t>
  </si>
  <si>
    <t>KIPP Los Angeles College Preparatory</t>
  </si>
  <si>
    <t>19647330100800</t>
  </si>
  <si>
    <t>0100800</t>
  </si>
  <si>
    <t>0534</t>
  </si>
  <si>
    <t>C0534</t>
  </si>
  <si>
    <t>Central City Value</t>
  </si>
  <si>
    <t>19647330100669</t>
  </si>
  <si>
    <t>0100669</t>
  </si>
  <si>
    <t>0535</t>
  </si>
  <si>
    <t>C0535</t>
  </si>
  <si>
    <t>Stella Middle Charter Academy</t>
  </si>
  <si>
    <t>19647330100677</t>
  </si>
  <si>
    <t>0100677</t>
  </si>
  <si>
    <t>0537</t>
  </si>
  <si>
    <t>C0537</t>
  </si>
  <si>
    <t>High Tech LA</t>
  </si>
  <si>
    <t>19647330100750</t>
  </si>
  <si>
    <t>0100750</t>
  </si>
  <si>
    <t>0538</t>
  </si>
  <si>
    <t>C0538</t>
  </si>
  <si>
    <t>Wallis Annenberg High</t>
  </si>
  <si>
    <t>19647330100743</t>
  </si>
  <si>
    <t>0100743</t>
  </si>
  <si>
    <t>0539</t>
  </si>
  <si>
    <t>C0539</t>
  </si>
  <si>
    <t>Accelerated Charter Elementary</t>
  </si>
  <si>
    <t>19101990100776</t>
  </si>
  <si>
    <t>0100776</t>
  </si>
  <si>
    <t>0540</t>
  </si>
  <si>
    <t>C0540</t>
  </si>
  <si>
    <t>North Valley Military Institute College Preparatory Academy</t>
  </si>
  <si>
    <t>19647330107755</t>
  </si>
  <si>
    <t>0107755</t>
  </si>
  <si>
    <t>0542</t>
  </si>
  <si>
    <t>C0542</t>
  </si>
  <si>
    <t>Port of Los Angeles High</t>
  </si>
  <si>
    <t>19647330101196</t>
  </si>
  <si>
    <t>0101196</t>
  </si>
  <si>
    <t>0543</t>
  </si>
  <si>
    <t>C0543</t>
  </si>
  <si>
    <t>ICEF View Park Preparatory Charter High</t>
  </si>
  <si>
    <t>19647330102335</t>
  </si>
  <si>
    <t>0102335</t>
  </si>
  <si>
    <t>0569</t>
  </si>
  <si>
    <t>C0569</t>
  </si>
  <si>
    <t>Ocean Charter</t>
  </si>
  <si>
    <t>19647330101659</t>
  </si>
  <si>
    <t>0101659</t>
  </si>
  <si>
    <t>0570</t>
  </si>
  <si>
    <t>C0570</t>
  </si>
  <si>
    <t>CATCH Prep Charter High, Inc.</t>
  </si>
  <si>
    <t>19647331933746</t>
  </si>
  <si>
    <t>1933746</t>
  </si>
  <si>
    <t>0572</t>
  </si>
  <si>
    <t>C0572</t>
  </si>
  <si>
    <t>Granada Hills Charter High</t>
  </si>
  <si>
    <t>19647330101683</t>
  </si>
  <si>
    <t>0101683</t>
  </si>
  <si>
    <t>0579</t>
  </si>
  <si>
    <t>C0579</t>
  </si>
  <si>
    <t>Renaissance Arts Academy</t>
  </si>
  <si>
    <t>19647330101675</t>
  </si>
  <si>
    <t>0101675</t>
  </si>
  <si>
    <t>0581</t>
  </si>
  <si>
    <t>C0581</t>
  </si>
  <si>
    <t>Oscar De La Hoya Animo Charter High</t>
  </si>
  <si>
    <t>19646340101667</t>
  </si>
  <si>
    <t>0101667</t>
  </si>
  <si>
    <t>0582</t>
  </si>
  <si>
    <t>C0582</t>
  </si>
  <si>
    <t>Wilder's Preparatory Academy Charter</t>
  </si>
  <si>
    <t>19647336018642</t>
  </si>
  <si>
    <t>6018642</t>
  </si>
  <si>
    <t>0583</t>
  </si>
  <si>
    <t>C0583</t>
  </si>
  <si>
    <t>Pacoima Charter Elementary</t>
  </si>
  <si>
    <t>19647330102483</t>
  </si>
  <si>
    <t>0102483</t>
  </si>
  <si>
    <t>0592</t>
  </si>
  <si>
    <t>C0592</t>
  </si>
  <si>
    <t>N.E.W. Academy Canoga Park</t>
  </si>
  <si>
    <t>19647330102426</t>
  </si>
  <si>
    <t>0102426</t>
  </si>
  <si>
    <t>0600</t>
  </si>
  <si>
    <t>C0600</t>
  </si>
  <si>
    <t>PUC Milagro Charter</t>
  </si>
  <si>
    <t>19647330102541</t>
  </si>
  <si>
    <t>0102541</t>
  </si>
  <si>
    <t>0601</t>
  </si>
  <si>
    <t>C0601</t>
  </si>
  <si>
    <t>New Designs Charter</t>
  </si>
  <si>
    <t>19647330102434</t>
  </si>
  <si>
    <t>0102434</t>
  </si>
  <si>
    <t>0602</t>
  </si>
  <si>
    <t>C0602</t>
  </si>
  <si>
    <t>Animo South Los Angeles Charter</t>
  </si>
  <si>
    <t>19647330102442</t>
  </si>
  <si>
    <t>0102442</t>
  </si>
  <si>
    <t>0603</t>
  </si>
  <si>
    <t>C0603</t>
  </si>
  <si>
    <t>PUC Lakeview Charter Academy</t>
  </si>
  <si>
    <t>19647330106351</t>
  </si>
  <si>
    <t>0106351</t>
  </si>
  <si>
    <t>0619</t>
  </si>
  <si>
    <t>C0619</t>
  </si>
  <si>
    <t>Ivy Academia</t>
  </si>
  <si>
    <t>19647330106435</t>
  </si>
  <si>
    <t>0106435</t>
  </si>
  <si>
    <t>0635</t>
  </si>
  <si>
    <t>C0635</t>
  </si>
  <si>
    <t>Camino Nuevo Charter High</t>
  </si>
  <si>
    <t>19647330106427</t>
  </si>
  <si>
    <t>0106427</t>
  </si>
  <si>
    <t>0636</t>
  </si>
  <si>
    <t>C0636</t>
  </si>
  <si>
    <t>Synergy Charter Academy</t>
  </si>
  <si>
    <t>19647330106864</t>
  </si>
  <si>
    <t>0106864</t>
  </si>
  <si>
    <t>0645</t>
  </si>
  <si>
    <t>C0645</t>
  </si>
  <si>
    <t>Alliance Gertz-Ressler Richard Merkin 6-12 Complex</t>
  </si>
  <si>
    <t>19647330106831</t>
  </si>
  <si>
    <t>0106831</t>
  </si>
  <si>
    <t>0648</t>
  </si>
  <si>
    <t>C0648</t>
  </si>
  <si>
    <t>Animo Venice Charter High</t>
  </si>
  <si>
    <t>19647330106849</t>
  </si>
  <si>
    <t>0106849</t>
  </si>
  <si>
    <t>0649</t>
  </si>
  <si>
    <t>C0649</t>
  </si>
  <si>
    <t>Animo Pat Brown</t>
  </si>
  <si>
    <t>19647330106872</t>
  </si>
  <si>
    <t>0106872</t>
  </si>
  <si>
    <t>0654</t>
  </si>
  <si>
    <t>C0654</t>
  </si>
  <si>
    <t>Bert Corona Charter</t>
  </si>
  <si>
    <t>19101990106880</t>
  </si>
  <si>
    <t>0106880</t>
  </si>
  <si>
    <t>0663</t>
  </si>
  <si>
    <t>C0663</t>
  </si>
  <si>
    <t>Jardin de la Infancia</t>
  </si>
  <si>
    <t>19647090107508</t>
  </si>
  <si>
    <t>0107508</t>
  </si>
  <si>
    <t>0672</t>
  </si>
  <si>
    <t>C0672</t>
  </si>
  <si>
    <t>Century Community Charter</t>
  </si>
  <si>
    <t>19647330110304</t>
  </si>
  <si>
    <t>0110304</t>
  </si>
  <si>
    <t>0675</t>
  </si>
  <si>
    <t>C0675</t>
  </si>
  <si>
    <t>Los Angeles Academy of Arts and Enterprise</t>
  </si>
  <si>
    <t>19101990112128</t>
  </si>
  <si>
    <t>0112128</t>
  </si>
  <si>
    <t>0693</t>
  </si>
  <si>
    <t>C0693</t>
  </si>
  <si>
    <t>Aspire Ollin University Preparatory Academy</t>
  </si>
  <si>
    <t>19101990109660</t>
  </si>
  <si>
    <t>0109660</t>
  </si>
  <si>
    <t>0694</t>
  </si>
  <si>
    <t>C0694</t>
  </si>
  <si>
    <t>Aspire Antonio Maria Lugo Academy</t>
  </si>
  <si>
    <t>19647330108878</t>
  </si>
  <si>
    <t>0108878</t>
  </si>
  <si>
    <t>0712</t>
  </si>
  <si>
    <t>C0712</t>
  </si>
  <si>
    <t>CHAMPS - Charter HS of Arts-Multimedia &amp; Performing</t>
  </si>
  <si>
    <t>19647330108886</t>
  </si>
  <si>
    <t>0108886</t>
  </si>
  <si>
    <t>0713</t>
  </si>
  <si>
    <t>C0713</t>
  </si>
  <si>
    <t>Gabriella Charter</t>
  </si>
  <si>
    <t>19647330108894</t>
  </si>
  <si>
    <t>0108894</t>
  </si>
  <si>
    <t>0714</t>
  </si>
  <si>
    <t>C0714</t>
  </si>
  <si>
    <t>Alliance Judy Ivie Burton Technology Academy High</t>
  </si>
  <si>
    <t>19647330108910</t>
  </si>
  <si>
    <t>0108910</t>
  </si>
  <si>
    <t>0716</t>
  </si>
  <si>
    <t>C0716</t>
  </si>
  <si>
    <t>ISANA Nascent Academy</t>
  </si>
  <si>
    <t>19647330108928</t>
  </si>
  <si>
    <t>0108928</t>
  </si>
  <si>
    <t>0717</t>
  </si>
  <si>
    <t>C0717</t>
  </si>
  <si>
    <t>Larchmont Charter</t>
  </si>
  <si>
    <t>19647330108936</t>
  </si>
  <si>
    <t>0108936</t>
  </si>
  <si>
    <t>0718</t>
  </si>
  <si>
    <t>C0718</t>
  </si>
  <si>
    <t>Alliance Collins Family College-Ready High</t>
  </si>
  <si>
    <t>19647330109884</t>
  </si>
  <si>
    <t>0109884</t>
  </si>
  <si>
    <t>0734</t>
  </si>
  <si>
    <t>C0734</t>
  </si>
  <si>
    <t>James Jordan Middle</t>
  </si>
  <si>
    <t>19769680109926</t>
  </si>
  <si>
    <t>76968</t>
  </si>
  <si>
    <t>0109926</t>
  </si>
  <si>
    <t>0738</t>
  </si>
  <si>
    <t>C0738</t>
  </si>
  <si>
    <t>Academia Avance Charter</t>
  </si>
  <si>
    <t>19647330109934</t>
  </si>
  <si>
    <t>0109934</t>
  </si>
  <si>
    <t>0739</t>
  </si>
  <si>
    <t>C0739</t>
  </si>
  <si>
    <t>Our Community Charter</t>
  </si>
  <si>
    <t>19772890109942</t>
  </si>
  <si>
    <t>77289</t>
  </si>
  <si>
    <t>0109942</t>
  </si>
  <si>
    <t>0741</t>
  </si>
  <si>
    <t>C0741</t>
  </si>
  <si>
    <t>Los Angeles International Charter High</t>
  </si>
  <si>
    <t>19647330111211</t>
  </si>
  <si>
    <t>0111211</t>
  </si>
  <si>
    <t>0761</t>
  </si>
  <si>
    <t>C0761</t>
  </si>
  <si>
    <t>New Heights Charter</t>
  </si>
  <si>
    <t>19647330111518</t>
  </si>
  <si>
    <t>0111518</t>
  </si>
  <si>
    <t>0779</t>
  </si>
  <si>
    <t>C0779</t>
  </si>
  <si>
    <t>Alliance Jack H. Skirball Middle</t>
  </si>
  <si>
    <t>19647330111575</t>
  </si>
  <si>
    <t>0111575</t>
  </si>
  <si>
    <t>0781</t>
  </si>
  <si>
    <t>C0781</t>
  </si>
  <si>
    <t>Animo Ralph Bunche Charter High</t>
  </si>
  <si>
    <t>19647330111625</t>
  </si>
  <si>
    <t>0111625</t>
  </si>
  <si>
    <t>0783</t>
  </si>
  <si>
    <t>C0783</t>
  </si>
  <si>
    <t>Animo Watts College Preparatory Academy</t>
  </si>
  <si>
    <t>19647330111641</t>
  </si>
  <si>
    <t>0111641</t>
  </si>
  <si>
    <t>0784</t>
  </si>
  <si>
    <t>C0784</t>
  </si>
  <si>
    <t>Alliance Ouchi-O'Donovan 6-12 Complex</t>
  </si>
  <si>
    <t>19647330111658</t>
  </si>
  <si>
    <t>0111658</t>
  </si>
  <si>
    <t>0788</t>
  </si>
  <si>
    <t>C0788</t>
  </si>
  <si>
    <t>Alliance Marc &amp; Eva Stern Math and Science</t>
  </si>
  <si>
    <t>19647330111492</t>
  </si>
  <si>
    <t>0111492</t>
  </si>
  <si>
    <t>0789</t>
  </si>
  <si>
    <t>C0789</t>
  </si>
  <si>
    <t>Alliance Patti And Peter Neuwirth Leadership Academy</t>
  </si>
  <si>
    <t>19647330111500</t>
  </si>
  <si>
    <t>0111500</t>
  </si>
  <si>
    <t>0790</t>
  </si>
  <si>
    <t>C0790</t>
  </si>
  <si>
    <t>Alliance Dr. Olga Mohan High</t>
  </si>
  <si>
    <t>19647330111484</t>
  </si>
  <si>
    <t>0111484</t>
  </si>
  <si>
    <t>0791</t>
  </si>
  <si>
    <t>C0791</t>
  </si>
  <si>
    <t>New Village Girls Academy</t>
  </si>
  <si>
    <t>19647330111583</t>
  </si>
  <si>
    <t>0111583</t>
  </si>
  <si>
    <t>0793</t>
  </si>
  <si>
    <t>C0793</t>
  </si>
  <si>
    <t>Animo Jackie Robinson High</t>
  </si>
  <si>
    <t>19647330133272</t>
  </si>
  <si>
    <t>0133272</t>
  </si>
  <si>
    <t>0797</t>
  </si>
  <si>
    <t>C0797</t>
  </si>
  <si>
    <t>PUC Triumph Charter Academy and PUC Triumph Charter High</t>
  </si>
  <si>
    <t>19647330112201</t>
  </si>
  <si>
    <t>0112201</t>
  </si>
  <si>
    <t>0798</t>
  </si>
  <si>
    <t>C0798</t>
  </si>
  <si>
    <t>PUC Excel Charter Academy</t>
  </si>
  <si>
    <t>19647330112508</t>
  </si>
  <si>
    <t>0112508</t>
  </si>
  <si>
    <t>0826</t>
  </si>
  <si>
    <t>C0826</t>
  </si>
  <si>
    <t>Bright Star Secondary Charter Academy</t>
  </si>
  <si>
    <t>19647330112235</t>
  </si>
  <si>
    <t>0112235</t>
  </si>
  <si>
    <t>0827</t>
  </si>
  <si>
    <t>C0827</t>
  </si>
  <si>
    <t>Los Feliz Charter School for the Arts</t>
  </si>
  <si>
    <t>19650940112706</t>
  </si>
  <si>
    <t>0112706</t>
  </si>
  <si>
    <t>0838</t>
  </si>
  <si>
    <t>C0838</t>
  </si>
  <si>
    <t>California Virtual Academy @ Los Angeles</t>
  </si>
  <si>
    <t>19648570112714</t>
  </si>
  <si>
    <t>0112714</t>
  </si>
  <si>
    <t>0841</t>
  </si>
  <si>
    <t>C0841</t>
  </si>
  <si>
    <t>Antelope Valley Learning Academy</t>
  </si>
  <si>
    <t>19648810113464</t>
  </si>
  <si>
    <t>0113464</t>
  </si>
  <si>
    <t>0847</t>
  </si>
  <si>
    <t>C0847</t>
  </si>
  <si>
    <t>Aveson Global Leadership Academy</t>
  </si>
  <si>
    <t>19648810113472</t>
  </si>
  <si>
    <t>0113472</t>
  </si>
  <si>
    <t>0848</t>
  </si>
  <si>
    <t>C0848</t>
  </si>
  <si>
    <t>Aveson School of Leaders</t>
  </si>
  <si>
    <t>19648810113894</t>
  </si>
  <si>
    <t>0113894</t>
  </si>
  <si>
    <t>0857</t>
  </si>
  <si>
    <t>C0857</t>
  </si>
  <si>
    <t>Pasadena Rosebud Academy</t>
  </si>
  <si>
    <t>19651360114439</t>
  </si>
  <si>
    <t>0114439</t>
  </si>
  <si>
    <t>0888</t>
  </si>
  <si>
    <t>C0888</t>
  </si>
  <si>
    <t>Mission View Public</t>
  </si>
  <si>
    <t>19101990115212</t>
  </si>
  <si>
    <t>0115212</t>
  </si>
  <si>
    <t>0906</t>
  </si>
  <si>
    <t>C0906</t>
  </si>
  <si>
    <t>Magnolia Science Academy 2</t>
  </si>
  <si>
    <t>19647330115048</t>
  </si>
  <si>
    <t>0115048</t>
  </si>
  <si>
    <t>0911</t>
  </si>
  <si>
    <t>C0911</t>
  </si>
  <si>
    <t>Fenton Primary Center</t>
  </si>
  <si>
    <t>19101990115030</t>
  </si>
  <si>
    <t>0115030</t>
  </si>
  <si>
    <t>0917</t>
  </si>
  <si>
    <t>C0917</t>
  </si>
  <si>
    <t>Magnolia Science Academy 3</t>
  </si>
  <si>
    <t>19647330117598</t>
  </si>
  <si>
    <t>0117598</t>
  </si>
  <si>
    <t>0927</t>
  </si>
  <si>
    <t>C0927</t>
  </si>
  <si>
    <t>Alliance Piera Barbaglia Shaheen Health Services Academy</t>
  </si>
  <si>
    <t>19647330116509</t>
  </si>
  <si>
    <t>0116509</t>
  </si>
  <si>
    <t>0928</t>
  </si>
  <si>
    <t>C0928</t>
  </si>
  <si>
    <t>Alliance Morgan McKinzie High</t>
  </si>
  <si>
    <t>19647330117606</t>
  </si>
  <si>
    <t>0117606</t>
  </si>
  <si>
    <t>0929</t>
  </si>
  <si>
    <t>C0929</t>
  </si>
  <si>
    <t>Alliance Leichtman-Levine Family Foundation Environmental Science High</t>
  </si>
  <si>
    <t>19647330114959</t>
  </si>
  <si>
    <t>0114959</t>
  </si>
  <si>
    <t>0931</t>
  </si>
  <si>
    <t>C0931</t>
  </si>
  <si>
    <t>Monsenor Oscar Romero Charter Middle</t>
  </si>
  <si>
    <t>19647330114967</t>
  </si>
  <si>
    <t>0114967</t>
  </si>
  <si>
    <t>0934</t>
  </si>
  <si>
    <t>C0934</t>
  </si>
  <si>
    <t>Global Education Academy</t>
  </si>
  <si>
    <t>19647330115113</t>
  </si>
  <si>
    <t>0115113</t>
  </si>
  <si>
    <t>0936</t>
  </si>
  <si>
    <t>C0936</t>
  </si>
  <si>
    <t>Ivy Bound Academy of Math, Science, and Technology Charter Middle</t>
  </si>
  <si>
    <t>19647330115139</t>
  </si>
  <si>
    <t>0115139</t>
  </si>
  <si>
    <t>0937</t>
  </si>
  <si>
    <t>C0937</t>
  </si>
  <si>
    <t>Center for Advanced Learning</t>
  </si>
  <si>
    <t>19647330115253</t>
  </si>
  <si>
    <t>0115253</t>
  </si>
  <si>
    <t>0949</t>
  </si>
  <si>
    <t>C0949</t>
  </si>
  <si>
    <t>Discovery Charter Preparatory School #2</t>
  </si>
  <si>
    <t>19647330115287</t>
  </si>
  <si>
    <t>0115287</t>
  </si>
  <si>
    <t>0953</t>
  </si>
  <si>
    <t>C0953</t>
  </si>
  <si>
    <t>ICEF Vista Middle Academy</t>
  </si>
  <si>
    <t>19734370115725</t>
  </si>
  <si>
    <t>0115725</t>
  </si>
  <si>
    <t>0963</t>
  </si>
  <si>
    <t>C0963</t>
  </si>
  <si>
    <t>Lifeline Education Charter</t>
  </si>
  <si>
    <t>19646340116822</t>
  </si>
  <si>
    <t>0116822</t>
  </si>
  <si>
    <t>0977</t>
  </si>
  <si>
    <t>C0977</t>
  </si>
  <si>
    <t>Wilder's Preparatory Academy Charter Middle</t>
  </si>
  <si>
    <t>19651360117234</t>
  </si>
  <si>
    <t>0117234</t>
  </si>
  <si>
    <t>0981</t>
  </si>
  <si>
    <t>C0981</t>
  </si>
  <si>
    <t>Santa Clarita Valley International</t>
  </si>
  <si>
    <t>19647330117622</t>
  </si>
  <si>
    <t>0117622</t>
  </si>
  <si>
    <t>0986</t>
  </si>
  <si>
    <t>C0986</t>
  </si>
  <si>
    <t>Magnolia Science Academy 4</t>
  </si>
  <si>
    <t>19101990137679</t>
  </si>
  <si>
    <t>0137679</t>
  </si>
  <si>
    <t>0987</t>
  </si>
  <si>
    <t>C0987</t>
  </si>
  <si>
    <t>Magnolia Science Academy 5</t>
  </si>
  <si>
    <t>19647330117648</t>
  </si>
  <si>
    <t>0117648</t>
  </si>
  <si>
    <t>0988</t>
  </si>
  <si>
    <t>C0988</t>
  </si>
  <si>
    <t>Magnolia Science Academy 6</t>
  </si>
  <si>
    <t>19647330117655</t>
  </si>
  <si>
    <t>0117655</t>
  </si>
  <si>
    <t>0989</t>
  </si>
  <si>
    <t>C0989</t>
  </si>
  <si>
    <t>Magnolia Science Academy 7</t>
  </si>
  <si>
    <t>19647330117614</t>
  </si>
  <si>
    <t>0117614</t>
  </si>
  <si>
    <t>0998</t>
  </si>
  <si>
    <t>C0998</t>
  </si>
  <si>
    <t>New Los Angeles Charter</t>
  </si>
  <si>
    <t>19647330117846</t>
  </si>
  <si>
    <t>0117846</t>
  </si>
  <si>
    <t>1007</t>
  </si>
  <si>
    <t>C1007</t>
  </si>
  <si>
    <t>Para Los Niños Middle</t>
  </si>
  <si>
    <t>19647330117903</t>
  </si>
  <si>
    <t>0117903</t>
  </si>
  <si>
    <t>1010</t>
  </si>
  <si>
    <t>C1010</t>
  </si>
  <si>
    <t>KIPP Raices Academy</t>
  </si>
  <si>
    <t>19647330117895</t>
  </si>
  <si>
    <t>0117895</t>
  </si>
  <si>
    <t>1014</t>
  </si>
  <si>
    <t>C1014</t>
  </si>
  <si>
    <t>Synergy Kinetic Academy</t>
  </si>
  <si>
    <t>19647330117911</t>
  </si>
  <si>
    <t>0117911</t>
  </si>
  <si>
    <t>1020</t>
  </si>
  <si>
    <t>C1020</t>
  </si>
  <si>
    <t>New Millennium Secondary</t>
  </si>
  <si>
    <t>19648810118075</t>
  </si>
  <si>
    <t>0118075</t>
  </si>
  <si>
    <t>1031</t>
  </si>
  <si>
    <t>C1031</t>
  </si>
  <si>
    <t>Learning Works</t>
  </si>
  <si>
    <t>19647330117978</t>
  </si>
  <si>
    <t>0117978</t>
  </si>
  <si>
    <t>1036</t>
  </si>
  <si>
    <t>C1036</t>
  </si>
  <si>
    <t>Goethe International Charter</t>
  </si>
  <si>
    <t>19647330117952</t>
  </si>
  <si>
    <t>0117952</t>
  </si>
  <si>
    <t>1037</t>
  </si>
  <si>
    <t>C1037</t>
  </si>
  <si>
    <t>ICEF Innovation Los Angeles Charter</t>
  </si>
  <si>
    <t>19647330117937</t>
  </si>
  <si>
    <t>0117937</t>
  </si>
  <si>
    <t>1039</t>
  </si>
  <si>
    <t>C1039</t>
  </si>
  <si>
    <t>ICEF Vista Elementary Academy</t>
  </si>
  <si>
    <t>19647330118588</t>
  </si>
  <si>
    <t>0118588</t>
  </si>
  <si>
    <t>1050</t>
  </si>
  <si>
    <t>C1050</t>
  </si>
  <si>
    <t>Alain Leroy Locke College Preparatory Academy</t>
  </si>
  <si>
    <t>19768690119016</t>
  </si>
  <si>
    <t>0119016</t>
  </si>
  <si>
    <t>1060</t>
  </si>
  <si>
    <t>C1060</t>
  </si>
  <si>
    <t>Da Vinci Science</t>
  </si>
  <si>
    <t>19734370118760</t>
  </si>
  <si>
    <t>0118760</t>
  </si>
  <si>
    <t>1062</t>
  </si>
  <si>
    <t>C1062</t>
  </si>
  <si>
    <t>Barack Obama Charter</t>
  </si>
  <si>
    <t>19768690119636</t>
  </si>
  <si>
    <t>0119636</t>
  </si>
  <si>
    <t>1081</t>
  </si>
  <si>
    <t>C1081</t>
  </si>
  <si>
    <t>Da Vinci Design</t>
  </si>
  <si>
    <t>19647330133280</t>
  </si>
  <si>
    <t>0133280</t>
  </si>
  <si>
    <t>1092</t>
  </si>
  <si>
    <t>C1092</t>
  </si>
  <si>
    <t>PUC Nueva Esperanza Charter Academy</t>
  </si>
  <si>
    <t>19647330119982</t>
  </si>
  <si>
    <t>0119982</t>
  </si>
  <si>
    <t>1093</t>
  </si>
  <si>
    <t>C1093</t>
  </si>
  <si>
    <t>Equitas Academy Charter</t>
  </si>
  <si>
    <t>19647330120014</t>
  </si>
  <si>
    <t>0120014</t>
  </si>
  <si>
    <t>1094</t>
  </si>
  <si>
    <t>C1094</t>
  </si>
  <si>
    <t>Endeavor College Preparatory Charter</t>
  </si>
  <si>
    <t>19647330120022</t>
  </si>
  <si>
    <t>0120022</t>
  </si>
  <si>
    <t>1095</t>
  </si>
  <si>
    <t>C1095</t>
  </si>
  <si>
    <t>Valor Academy Middle</t>
  </si>
  <si>
    <t>19647330120030</t>
  </si>
  <si>
    <t>0120030</t>
  </si>
  <si>
    <t>1096</t>
  </si>
  <si>
    <t>C1096</t>
  </si>
  <si>
    <t>Alliance College-Ready Middle Academy 4</t>
  </si>
  <si>
    <t>19647330120048</t>
  </si>
  <si>
    <t>0120048</t>
  </si>
  <si>
    <t>1097</t>
  </si>
  <si>
    <t>C1097</t>
  </si>
  <si>
    <t>Alliance College-Ready Middle Academy 5</t>
  </si>
  <si>
    <t>19647330120097</t>
  </si>
  <si>
    <t>0120097</t>
  </si>
  <si>
    <t>1101</t>
  </si>
  <si>
    <t>C1101</t>
  </si>
  <si>
    <t>Academia Moderna</t>
  </si>
  <si>
    <t>19647331931047</t>
  </si>
  <si>
    <t>1931047</t>
  </si>
  <si>
    <t>1119</t>
  </si>
  <si>
    <t>C1119</t>
  </si>
  <si>
    <t>Birmingham Community Charter High</t>
  </si>
  <si>
    <t>19647330120071</t>
  </si>
  <si>
    <t>0120071</t>
  </si>
  <si>
    <t>1120</t>
  </si>
  <si>
    <t>C1120</t>
  </si>
  <si>
    <t>New Designs Charter School-Watts</t>
  </si>
  <si>
    <t>19646340120303</t>
  </si>
  <si>
    <t>0120303</t>
  </si>
  <si>
    <t>1121</t>
  </si>
  <si>
    <t>C1121</t>
  </si>
  <si>
    <t>ICEF Inglewood Elementary Charter Academy</t>
  </si>
  <si>
    <t>19734520120600</t>
  </si>
  <si>
    <t>0120600</t>
  </si>
  <si>
    <t>1135</t>
  </si>
  <si>
    <t>C1135</t>
  </si>
  <si>
    <t>iQ Academy California-Los Angeles</t>
  </si>
  <si>
    <t>19647330120527</t>
  </si>
  <si>
    <t>0120527</t>
  </si>
  <si>
    <t>1141</t>
  </si>
  <si>
    <t>C1141</t>
  </si>
  <si>
    <t>Watts Learning Center Charter Middle</t>
  </si>
  <si>
    <t>19647330121079</t>
  </si>
  <si>
    <t>0121079</t>
  </si>
  <si>
    <t>1156</t>
  </si>
  <si>
    <t>C1156</t>
  </si>
  <si>
    <t>Ararat Charter</t>
  </si>
  <si>
    <t>19647330121137</t>
  </si>
  <si>
    <t>0121137</t>
  </si>
  <si>
    <t>1157</t>
  </si>
  <si>
    <t>C1157</t>
  </si>
  <si>
    <t>Ingenium Charter</t>
  </si>
  <si>
    <t>19647330121285</t>
  </si>
  <si>
    <t>0121285</t>
  </si>
  <si>
    <t>1161</t>
  </si>
  <si>
    <t>C1161</t>
  </si>
  <si>
    <t>Alliance Cindy and Bill Simon Technology Academy High</t>
  </si>
  <si>
    <t>19647330121293</t>
  </si>
  <si>
    <t>0121293</t>
  </si>
  <si>
    <t>1162</t>
  </si>
  <si>
    <t>C1162</t>
  </si>
  <si>
    <t>Alliance Tennenbaum Family Technology High</t>
  </si>
  <si>
    <t>19647330123133</t>
  </si>
  <si>
    <t>0123133</t>
  </si>
  <si>
    <t>1163</t>
  </si>
  <si>
    <t>C1163</t>
  </si>
  <si>
    <t>Alliance Susan and Eric Smidt Technology High</t>
  </si>
  <si>
    <t>19647330123141</t>
  </si>
  <si>
    <t>0123141</t>
  </si>
  <si>
    <t>1164</t>
  </si>
  <si>
    <t>C1164</t>
  </si>
  <si>
    <t>Alliance Ted K. Tajima High</t>
  </si>
  <si>
    <t>19647330121848</t>
  </si>
  <si>
    <t>0121848</t>
  </si>
  <si>
    <t>1187</t>
  </si>
  <si>
    <t>C1187</t>
  </si>
  <si>
    <t>Crown Preparatory Academy</t>
  </si>
  <si>
    <t>19647330121699</t>
  </si>
  <si>
    <t>0121699</t>
  </si>
  <si>
    <t>1195</t>
  </si>
  <si>
    <t>C1195</t>
  </si>
  <si>
    <t>KIPP Empower Academy</t>
  </si>
  <si>
    <t>19647330121707</t>
  </si>
  <si>
    <t>0121707</t>
  </si>
  <si>
    <t>1196</t>
  </si>
  <si>
    <t>C1196</t>
  </si>
  <si>
    <t>KIPP Comienza Community Prep</t>
  </si>
  <si>
    <t>19647330122556</t>
  </si>
  <si>
    <t>0122556</t>
  </si>
  <si>
    <t>1200</t>
  </si>
  <si>
    <t>C1200</t>
  </si>
  <si>
    <t>Citizens of the World Charter School Hollywood</t>
  </si>
  <si>
    <t>19101990121772</t>
  </si>
  <si>
    <t>0121772</t>
  </si>
  <si>
    <t>1204</t>
  </si>
  <si>
    <t>C1204</t>
  </si>
  <si>
    <t>Environmental Charter Middle</t>
  </si>
  <si>
    <t>19647330122242</t>
  </si>
  <si>
    <t>0122242</t>
  </si>
  <si>
    <t>1206</t>
  </si>
  <si>
    <t>C1206</t>
  </si>
  <si>
    <t>TEACH Academy of Technologies</t>
  </si>
  <si>
    <t>19647330122564</t>
  </si>
  <si>
    <t>0122564</t>
  </si>
  <si>
    <t>1212</t>
  </si>
  <si>
    <t>C1212</t>
  </si>
  <si>
    <t>Camino Nuevo Elementary #3</t>
  </si>
  <si>
    <t>19647330122614</t>
  </si>
  <si>
    <t>0122614</t>
  </si>
  <si>
    <t>1213</t>
  </si>
  <si>
    <t>C1213</t>
  </si>
  <si>
    <t>Aspire Gateway Academy Charter</t>
  </si>
  <si>
    <t>19647330122622</t>
  </si>
  <si>
    <t>0122622</t>
  </si>
  <si>
    <t>1214</t>
  </si>
  <si>
    <t>C1214</t>
  </si>
  <si>
    <t>Aspire Firestone Academy Charter</t>
  </si>
  <si>
    <t>19647330122630</t>
  </si>
  <si>
    <t>0122630</t>
  </si>
  <si>
    <t>1215</t>
  </si>
  <si>
    <t>C1215</t>
  </si>
  <si>
    <t>Para Los Niños - Evelyn Thurman Gratts Primary</t>
  </si>
  <si>
    <t>19647330122481</t>
  </si>
  <si>
    <t>0122481</t>
  </si>
  <si>
    <t>1216</t>
  </si>
  <si>
    <t>C1216</t>
  </si>
  <si>
    <t>Animo Jefferson Charter Middle</t>
  </si>
  <si>
    <t>19647330122499</t>
  </si>
  <si>
    <t>0122499</t>
  </si>
  <si>
    <t>1217</t>
  </si>
  <si>
    <t>C1217</t>
  </si>
  <si>
    <t>Animo Westside Charter Middle</t>
  </si>
  <si>
    <t>19647330123158</t>
  </si>
  <si>
    <t>0123158</t>
  </si>
  <si>
    <t>1218</t>
  </si>
  <si>
    <t>C1218</t>
  </si>
  <si>
    <t>Arts In Action Community Charter</t>
  </si>
  <si>
    <t>19646670123174</t>
  </si>
  <si>
    <t>0123174</t>
  </si>
  <si>
    <t>1225</t>
  </si>
  <si>
    <t>C1225</t>
  </si>
  <si>
    <t>Life Source International Charter</t>
  </si>
  <si>
    <t>19647330122721</t>
  </si>
  <si>
    <t>0122721</t>
  </si>
  <si>
    <t>1230</t>
  </si>
  <si>
    <t>C1230</t>
  </si>
  <si>
    <t>Aspire Pacific Academy</t>
  </si>
  <si>
    <t>19647330122861</t>
  </si>
  <si>
    <t>0122861</t>
  </si>
  <si>
    <t>1231</t>
  </si>
  <si>
    <t>C1231</t>
  </si>
  <si>
    <t>Camino Nuevo Academy #2</t>
  </si>
  <si>
    <t>19647330122655</t>
  </si>
  <si>
    <t>0122655</t>
  </si>
  <si>
    <t>1232</t>
  </si>
  <si>
    <t>C1232</t>
  </si>
  <si>
    <t>ISANA Octavia Academy</t>
  </si>
  <si>
    <t>19647330122739</t>
  </si>
  <si>
    <t>0122739</t>
  </si>
  <si>
    <t>1234</t>
  </si>
  <si>
    <t>C1234</t>
  </si>
  <si>
    <t>Vista Charter Middle</t>
  </si>
  <si>
    <t>19647330122747</t>
  </si>
  <si>
    <t>0122747</t>
  </si>
  <si>
    <t>1236</t>
  </si>
  <si>
    <t>C1236</t>
  </si>
  <si>
    <t>Magnolia Science Academy Bell</t>
  </si>
  <si>
    <t>19647330122754</t>
  </si>
  <si>
    <t>0122754</t>
  </si>
  <si>
    <t>1237</t>
  </si>
  <si>
    <t>C1237</t>
  </si>
  <si>
    <t>Valley Charter Elementary</t>
  </si>
  <si>
    <t>19647330122838</t>
  </si>
  <si>
    <t>0122838</t>
  </si>
  <si>
    <t>1238</t>
  </si>
  <si>
    <t>C1238</t>
  </si>
  <si>
    <t>Valley Charter Middle</t>
  </si>
  <si>
    <t>19647330122606</t>
  </si>
  <si>
    <t>0122606</t>
  </si>
  <si>
    <t>1241</t>
  </si>
  <si>
    <t>C1241</t>
  </si>
  <si>
    <t>PUC Lakeview Charter High</t>
  </si>
  <si>
    <t>19647330123166</t>
  </si>
  <si>
    <t>0123166</t>
  </si>
  <si>
    <t>1246</t>
  </si>
  <si>
    <t>C1246</t>
  </si>
  <si>
    <t>ISANA Palmati Academy</t>
  </si>
  <si>
    <t>19647330123984</t>
  </si>
  <si>
    <t>0123984</t>
  </si>
  <si>
    <t>1285</t>
  </si>
  <si>
    <t>C1285</t>
  </si>
  <si>
    <t>ISANA Cardinal Academy</t>
  </si>
  <si>
    <t>19647330123992</t>
  </si>
  <si>
    <t>0123992</t>
  </si>
  <si>
    <t>1286</t>
  </si>
  <si>
    <t>C1286</t>
  </si>
  <si>
    <t>Animo Ellen Ochoa Charter Middle</t>
  </si>
  <si>
    <t>19647330124008</t>
  </si>
  <si>
    <t>0124008</t>
  </si>
  <si>
    <t>1287</t>
  </si>
  <si>
    <t>C1287</t>
  </si>
  <si>
    <t>Animo James B. Taylor Charter Middle</t>
  </si>
  <si>
    <t>19647330124016</t>
  </si>
  <si>
    <t>0124016</t>
  </si>
  <si>
    <t>1288</t>
  </si>
  <si>
    <t>C1288</t>
  </si>
  <si>
    <t>Animo Western Charter Middle</t>
  </si>
  <si>
    <t>19647330124560</t>
  </si>
  <si>
    <t>0124560</t>
  </si>
  <si>
    <t>1299</t>
  </si>
  <si>
    <t>C1299</t>
  </si>
  <si>
    <t>Synergy Quantum Academy</t>
  </si>
  <si>
    <t>19647330124198</t>
  </si>
  <si>
    <t>0124198</t>
  </si>
  <si>
    <t>1300</t>
  </si>
  <si>
    <t>C1300</t>
  </si>
  <si>
    <t>Extera Public</t>
  </si>
  <si>
    <t>19647331932623</t>
  </si>
  <si>
    <t>1932623</t>
  </si>
  <si>
    <t>1314</t>
  </si>
  <si>
    <t>C1314</t>
  </si>
  <si>
    <t>El Camino Real Charter High</t>
  </si>
  <si>
    <t>19647330124222</t>
  </si>
  <si>
    <t>0124222</t>
  </si>
  <si>
    <t>1315</t>
  </si>
  <si>
    <t>C1315</t>
  </si>
  <si>
    <t>Rise Kohyang Middle</t>
  </si>
  <si>
    <t>19647330124784</t>
  </si>
  <si>
    <t>0124784</t>
  </si>
  <si>
    <t>1330</t>
  </si>
  <si>
    <t>C1330</t>
  </si>
  <si>
    <t>Aspire Slauson Academy Charter</t>
  </si>
  <si>
    <t>19647330124792</t>
  </si>
  <si>
    <t>0124792</t>
  </si>
  <si>
    <t>1331</t>
  </si>
  <si>
    <t>C1331</t>
  </si>
  <si>
    <t>Aspire Juanita Tate Academy Charter</t>
  </si>
  <si>
    <t>19647330124800</t>
  </si>
  <si>
    <t>0124800</t>
  </si>
  <si>
    <t>1332</t>
  </si>
  <si>
    <t>C1332</t>
  </si>
  <si>
    <t>Aspire Inskeep Academy Charter</t>
  </si>
  <si>
    <t>19647330124818</t>
  </si>
  <si>
    <t>0124818</t>
  </si>
  <si>
    <t>1333</t>
  </si>
  <si>
    <t>C1333</t>
  </si>
  <si>
    <t>Los Angeles Leadership Primary Academy</t>
  </si>
  <si>
    <t>19647330124826</t>
  </si>
  <si>
    <t>0124826</t>
  </si>
  <si>
    <t>1334</t>
  </si>
  <si>
    <t>C1334</t>
  </si>
  <si>
    <t>Camino Nuevo Charter Academy #4</t>
  </si>
  <si>
    <t>19647330124891</t>
  </si>
  <si>
    <t>0124891</t>
  </si>
  <si>
    <t>1343</t>
  </si>
  <si>
    <t>C1343</t>
  </si>
  <si>
    <t>Alliance Renee and Meyer Luskin Academy High</t>
  </si>
  <si>
    <t>19647330124933</t>
  </si>
  <si>
    <t>0124933</t>
  </si>
  <si>
    <t>1354</t>
  </si>
  <si>
    <t>C1354</t>
  </si>
  <si>
    <t>PUC Early College Academy for Leaders and Scholars (ECALS)</t>
  </si>
  <si>
    <t>19647330124941</t>
  </si>
  <si>
    <t>0124941</t>
  </si>
  <si>
    <t>1356</t>
  </si>
  <si>
    <t>C1356</t>
  </si>
  <si>
    <t>Alliance Margaret M. Bloomfield Technology Academy High</t>
  </si>
  <si>
    <t>19648570125377</t>
  </si>
  <si>
    <t>0125377</t>
  </si>
  <si>
    <t>1367</t>
  </si>
  <si>
    <t>C1367</t>
  </si>
  <si>
    <t>Palmdale Aerospace Academy</t>
  </si>
  <si>
    <t>19646670125559</t>
  </si>
  <si>
    <t>0125559</t>
  </si>
  <si>
    <t>1376</t>
  </si>
  <si>
    <t>C1376</t>
  </si>
  <si>
    <t>iLEAD Lancaster Charter</t>
  </si>
  <si>
    <t>19647330125625</t>
  </si>
  <si>
    <t>0125625</t>
  </si>
  <si>
    <t>1377</t>
  </si>
  <si>
    <t>C1377</t>
  </si>
  <si>
    <t>KIPP Scholar Academy</t>
  </si>
  <si>
    <t>19647330125609</t>
  </si>
  <si>
    <t>0125609</t>
  </si>
  <si>
    <t>1378</t>
  </si>
  <si>
    <t>C1378</t>
  </si>
  <si>
    <t>KIPP Philosophers Academy</t>
  </si>
  <si>
    <t>19647330125641</t>
  </si>
  <si>
    <t>0125641</t>
  </si>
  <si>
    <t>1379</t>
  </si>
  <si>
    <t>C1379</t>
  </si>
  <si>
    <t>KIPP Sol Academy</t>
  </si>
  <si>
    <t>19647330125864</t>
  </si>
  <si>
    <t>0125864</t>
  </si>
  <si>
    <t>1401</t>
  </si>
  <si>
    <t>C1401</t>
  </si>
  <si>
    <t>Ednovate - USC Hybrid High College Prep</t>
  </si>
  <si>
    <t>19647330126169</t>
  </si>
  <si>
    <t>0126169</t>
  </si>
  <si>
    <t>1402</t>
  </si>
  <si>
    <t>C1402</t>
  </si>
  <si>
    <t>Equitas Academy #2</t>
  </si>
  <si>
    <t>19647330126136</t>
  </si>
  <si>
    <t>0126136</t>
  </si>
  <si>
    <t>1412</t>
  </si>
  <si>
    <t>C1412</t>
  </si>
  <si>
    <t>Math and Science College Preparatory</t>
  </si>
  <si>
    <t>19647330126177</t>
  </si>
  <si>
    <t>0126177</t>
  </si>
  <si>
    <t>1413</t>
  </si>
  <si>
    <t>C1413</t>
  </si>
  <si>
    <t>Citizens of the World Charter School Silver Lake</t>
  </si>
  <si>
    <t>19647330126193</t>
  </si>
  <si>
    <t>0126193</t>
  </si>
  <si>
    <t>1414</t>
  </si>
  <si>
    <t>C1414</t>
  </si>
  <si>
    <t>Citizens of the World Charter School Mar Vista</t>
  </si>
  <si>
    <t>19647330126797</t>
  </si>
  <si>
    <t>0126797</t>
  </si>
  <si>
    <t>1436</t>
  </si>
  <si>
    <t>C1436</t>
  </si>
  <si>
    <t>Aspire Centennial College Preparatory Academy</t>
  </si>
  <si>
    <t>19753090127100</t>
  </si>
  <si>
    <t>0127100</t>
  </si>
  <si>
    <t>1458</t>
  </si>
  <si>
    <t>C1458</t>
  </si>
  <si>
    <t>Assurance Learning Academy</t>
  </si>
  <si>
    <t>19647330117077</t>
  </si>
  <si>
    <t>0117077</t>
  </si>
  <si>
    <t>1459</t>
  </si>
  <si>
    <t>C1459</t>
  </si>
  <si>
    <t>APEX Academy</t>
  </si>
  <si>
    <t>19647330127217</t>
  </si>
  <si>
    <t>0127217</t>
  </si>
  <si>
    <t>1460</t>
  </si>
  <si>
    <t>C1460</t>
  </si>
  <si>
    <t>Alliance Alice M. Baxter College-Ready High</t>
  </si>
  <si>
    <t>19101990127498</t>
  </si>
  <si>
    <t>0127498</t>
  </si>
  <si>
    <t>1501</t>
  </si>
  <si>
    <t>C1501</t>
  </si>
  <si>
    <t>Environmental Charter Middle - Inglewood</t>
  </si>
  <si>
    <t>19647250127506</t>
  </si>
  <si>
    <t>0127506</t>
  </si>
  <si>
    <t>1504</t>
  </si>
  <si>
    <t>C1504</t>
  </si>
  <si>
    <t>Intellectual Virtues Academy of Long Beach</t>
  </si>
  <si>
    <t>19647330127670</t>
  </si>
  <si>
    <t>0127670</t>
  </si>
  <si>
    <t>1508</t>
  </si>
  <si>
    <t>C1508</t>
  </si>
  <si>
    <t>KIPP Iluminar Academy</t>
  </si>
  <si>
    <t>19647330128009</t>
  </si>
  <si>
    <t>0128009</t>
  </si>
  <si>
    <t>1530</t>
  </si>
  <si>
    <t>C1530</t>
  </si>
  <si>
    <t>Alliance Virgil Roberts Leadership Academy</t>
  </si>
  <si>
    <t>19647330128033</t>
  </si>
  <si>
    <t>0128033</t>
  </si>
  <si>
    <t>1531</t>
  </si>
  <si>
    <t>C1531</t>
  </si>
  <si>
    <t>Alliance College-Ready Middle Academy 8</t>
  </si>
  <si>
    <t>19647330128041</t>
  </si>
  <si>
    <t>0128041</t>
  </si>
  <si>
    <t>1532</t>
  </si>
  <si>
    <t>C1532</t>
  </si>
  <si>
    <t>Alliance Kory Hunter Middle</t>
  </si>
  <si>
    <t>19647330128058</t>
  </si>
  <si>
    <t>0128058</t>
  </si>
  <si>
    <t>1533</t>
  </si>
  <si>
    <t>C1533</t>
  </si>
  <si>
    <t>Alliance College-Ready Middle Academy 12</t>
  </si>
  <si>
    <t>19647330127985</t>
  </si>
  <si>
    <t>0127985</t>
  </si>
  <si>
    <t>1536</t>
  </si>
  <si>
    <t>C1536</t>
  </si>
  <si>
    <t>Ingenium Charter Middle</t>
  </si>
  <si>
    <t>19647330127886</t>
  </si>
  <si>
    <t>0127886</t>
  </si>
  <si>
    <t>1538</t>
  </si>
  <si>
    <t>C1538</t>
  </si>
  <si>
    <t>City Language Immersion Charter</t>
  </si>
  <si>
    <t>19647330127894</t>
  </si>
  <si>
    <t>0127894</t>
  </si>
  <si>
    <t>1539</t>
  </si>
  <si>
    <t>C1539</t>
  </si>
  <si>
    <t>Valor Academy High</t>
  </si>
  <si>
    <t>19647330127910</t>
  </si>
  <si>
    <t>0127910</t>
  </si>
  <si>
    <t>1540</t>
  </si>
  <si>
    <t>C1540</t>
  </si>
  <si>
    <t>Camino Nuevo High #2</t>
  </si>
  <si>
    <t>19647330127936</t>
  </si>
  <si>
    <t>0127936</t>
  </si>
  <si>
    <t>1542</t>
  </si>
  <si>
    <t>C1542</t>
  </si>
  <si>
    <t>PREPA TEC - Los Angeles</t>
  </si>
  <si>
    <t>19647330120477</t>
  </si>
  <si>
    <t>0120477</t>
  </si>
  <si>
    <t>1550</t>
  </si>
  <si>
    <t>C1550</t>
  </si>
  <si>
    <t>Aspire Titan Academy</t>
  </si>
  <si>
    <t>19647330114884</t>
  </si>
  <si>
    <t>0114884</t>
  </si>
  <si>
    <t>1551</t>
  </si>
  <si>
    <t>C1551</t>
  </si>
  <si>
    <t>Aspire Junior Collegiate Academy</t>
  </si>
  <si>
    <t>19643520128496</t>
  </si>
  <si>
    <t>0128496</t>
  </si>
  <si>
    <t>1557</t>
  </si>
  <si>
    <t>C1557</t>
  </si>
  <si>
    <t>New Opportunities Charter</t>
  </si>
  <si>
    <t>19643520128488</t>
  </si>
  <si>
    <t>0128488</t>
  </si>
  <si>
    <t>1558</t>
  </si>
  <si>
    <t>C1558</t>
  </si>
  <si>
    <t>Family First Charter</t>
  </si>
  <si>
    <t>19101990128025</t>
  </si>
  <si>
    <t>0128025</t>
  </si>
  <si>
    <t>1560</t>
  </si>
  <si>
    <t>C1560</t>
  </si>
  <si>
    <t>Lashon Academy</t>
  </si>
  <si>
    <t>19647330128132</t>
  </si>
  <si>
    <t>0128132</t>
  </si>
  <si>
    <t>1562</t>
  </si>
  <si>
    <t>C1562</t>
  </si>
  <si>
    <t>Extera Public School No. 2</t>
  </si>
  <si>
    <t>19647330128371</t>
  </si>
  <si>
    <t>0128371</t>
  </si>
  <si>
    <t>1567</t>
  </si>
  <si>
    <t>C1567</t>
  </si>
  <si>
    <t>New Horizons Charter Academy</t>
  </si>
  <si>
    <t>19647330128389</t>
  </si>
  <si>
    <t>0128389</t>
  </si>
  <si>
    <t>1570</t>
  </si>
  <si>
    <t>C1570</t>
  </si>
  <si>
    <t>Ivy Bound Academy Math, Science, and Technology Charter Middle 2</t>
  </si>
  <si>
    <t>19647330128512</t>
  </si>
  <si>
    <t>0128512</t>
  </si>
  <si>
    <t>1586</t>
  </si>
  <si>
    <t>C1586</t>
  </si>
  <si>
    <t>KIPP Academy of Innovation</t>
  </si>
  <si>
    <t>19647330129460</t>
  </si>
  <si>
    <t>0129460</t>
  </si>
  <si>
    <t>1587</t>
  </si>
  <si>
    <t>C1587</t>
  </si>
  <si>
    <t>KIPP Vida Preparatory Academy</t>
  </si>
  <si>
    <t>19768690128728</t>
  </si>
  <si>
    <t>0128728</t>
  </si>
  <si>
    <t>1597</t>
  </si>
  <si>
    <t>C1597</t>
  </si>
  <si>
    <t>Da Vinci Connect</t>
  </si>
  <si>
    <t>19644690128736</t>
  </si>
  <si>
    <t>0128736</t>
  </si>
  <si>
    <t>1599</t>
  </si>
  <si>
    <t>C1599</t>
  </si>
  <si>
    <t>Opportunities for Learning - Duarte</t>
  </si>
  <si>
    <t>19647330131466</t>
  </si>
  <si>
    <t>0131466</t>
  </si>
  <si>
    <t>1605</t>
  </si>
  <si>
    <t>C1605</t>
  </si>
  <si>
    <t>Fenton STEM Academy: Elementary Center for Science Technology Engineering and Mathematics</t>
  </si>
  <si>
    <t>19646340128991</t>
  </si>
  <si>
    <t>0128991</t>
  </si>
  <si>
    <t>1612</t>
  </si>
  <si>
    <t>C1612</t>
  </si>
  <si>
    <t>Grace Hopper STEM Academy</t>
  </si>
  <si>
    <t>19647330131722</t>
  </si>
  <si>
    <t>0131722</t>
  </si>
  <si>
    <t>1613</t>
  </si>
  <si>
    <t>C1613</t>
  </si>
  <si>
    <t>Fenton Charter Leadership Academy</t>
  </si>
  <si>
    <t>19647330129270</t>
  </si>
  <si>
    <t>0129270</t>
  </si>
  <si>
    <t>1624</t>
  </si>
  <si>
    <t>C1624</t>
  </si>
  <si>
    <t>Animo Mae Jemison Charter Middle</t>
  </si>
  <si>
    <t>19647330129593</t>
  </si>
  <si>
    <t>0129593</t>
  </si>
  <si>
    <t>1626</t>
  </si>
  <si>
    <t>C1626</t>
  </si>
  <si>
    <t>PUC Inspire Charter Academy</t>
  </si>
  <si>
    <t>19647330135921</t>
  </si>
  <si>
    <t>0135921</t>
  </si>
  <si>
    <t>1627</t>
  </si>
  <si>
    <t>C1627</t>
  </si>
  <si>
    <t>WISH Community</t>
  </si>
  <si>
    <t>19647330129858</t>
  </si>
  <si>
    <t>0129858</t>
  </si>
  <si>
    <t>1638</t>
  </si>
  <si>
    <t>C1638</t>
  </si>
  <si>
    <t>Everest Value</t>
  </si>
  <si>
    <t>19647330129866</t>
  </si>
  <si>
    <t>0129866</t>
  </si>
  <si>
    <t>1639</t>
  </si>
  <si>
    <t>C1639</t>
  </si>
  <si>
    <t>Village Charter Academy</t>
  </si>
  <si>
    <t>19647330129833</t>
  </si>
  <si>
    <t>0129833</t>
  </si>
  <si>
    <t>1641</t>
  </si>
  <si>
    <t>C1641</t>
  </si>
  <si>
    <t>Global Education Academy 2</t>
  </si>
  <si>
    <t>19647330131870</t>
  </si>
  <si>
    <t>0131870</t>
  </si>
  <si>
    <t>1642</t>
  </si>
  <si>
    <t>C1642</t>
  </si>
  <si>
    <t>Resolute Academy Charter</t>
  </si>
  <si>
    <t>19753090135145</t>
  </si>
  <si>
    <t>0135145</t>
  </si>
  <si>
    <t>1651</t>
  </si>
  <si>
    <t>C1651</t>
  </si>
  <si>
    <t>Compass Charter Schools of Los Angeles</t>
  </si>
  <si>
    <t>19647330129619</t>
  </si>
  <si>
    <t>0129619</t>
  </si>
  <si>
    <t>1657</t>
  </si>
  <si>
    <t>C1657</t>
  </si>
  <si>
    <t>PUC Community Charter Elementary</t>
  </si>
  <si>
    <t>19647330129627</t>
  </si>
  <si>
    <t>0129627</t>
  </si>
  <si>
    <t>1658</t>
  </si>
  <si>
    <t>C1658</t>
  </si>
  <si>
    <t>TEACH Tech Charter High</t>
  </si>
  <si>
    <t>19647330129650</t>
  </si>
  <si>
    <t>0129650</t>
  </si>
  <si>
    <t>1669</t>
  </si>
  <si>
    <t>C1669</t>
  </si>
  <si>
    <t>Equitas Academy #3 Charter</t>
  </si>
  <si>
    <t>19647250131938</t>
  </si>
  <si>
    <t>0131938</t>
  </si>
  <si>
    <t>1682</t>
  </si>
  <si>
    <t>C1682</t>
  </si>
  <si>
    <t>Clear Passage Educational Center</t>
  </si>
  <si>
    <t>19647330132928</t>
  </si>
  <si>
    <t>0132928</t>
  </si>
  <si>
    <t>1685</t>
  </si>
  <si>
    <t>C1685</t>
  </si>
  <si>
    <t>Anahuacalmecac International University Preparatory of North America</t>
  </si>
  <si>
    <t>19768690131128</t>
  </si>
  <si>
    <t>0131128</t>
  </si>
  <si>
    <t>1689</t>
  </si>
  <si>
    <t>C1689</t>
  </si>
  <si>
    <t>Da Vinci Communications High</t>
  </si>
  <si>
    <t>19753090137703</t>
  </si>
  <si>
    <t>0137703</t>
  </si>
  <si>
    <t>1697</t>
  </si>
  <si>
    <t>C1697</t>
  </si>
  <si>
    <t>Method Schools, LA</t>
  </si>
  <si>
    <t>19753090131987</t>
  </si>
  <si>
    <t>0131987</t>
  </si>
  <si>
    <t>1699</t>
  </si>
  <si>
    <t>C1699</t>
  </si>
  <si>
    <t>iLEAD Hybrid</t>
  </si>
  <si>
    <t>19753090131383</t>
  </si>
  <si>
    <t>0131383</t>
  </si>
  <si>
    <t>1700</t>
  </si>
  <si>
    <t>C1700</t>
  </si>
  <si>
    <t>SIATech Academy South</t>
  </si>
  <si>
    <t>19647330132282</t>
  </si>
  <si>
    <t>0132282</t>
  </si>
  <si>
    <t>1702</t>
  </si>
  <si>
    <t>C1702</t>
  </si>
  <si>
    <t>Ednovate - East College Prep</t>
  </si>
  <si>
    <t>19647330131847</t>
  </si>
  <si>
    <t>0131847</t>
  </si>
  <si>
    <t>1703</t>
  </si>
  <si>
    <t>C1703</t>
  </si>
  <si>
    <t>Public Policy Charter</t>
  </si>
  <si>
    <t>19647330134148</t>
  </si>
  <si>
    <t>0134148</t>
  </si>
  <si>
    <t>1710</t>
  </si>
  <si>
    <t>C1710</t>
  </si>
  <si>
    <t>The City</t>
  </si>
  <si>
    <t>19647330131904</t>
  </si>
  <si>
    <t>0131904</t>
  </si>
  <si>
    <t>1711</t>
  </si>
  <si>
    <t>C1711</t>
  </si>
  <si>
    <t>Libertas College Preparatory Charter</t>
  </si>
  <si>
    <t>19647330131771</t>
  </si>
  <si>
    <t>0131771</t>
  </si>
  <si>
    <t>1720</t>
  </si>
  <si>
    <t>C1720</t>
  </si>
  <si>
    <t>KIPP Ignite Academy</t>
  </si>
  <si>
    <t>19647330131797</t>
  </si>
  <si>
    <t>0131797</t>
  </si>
  <si>
    <t>1721</t>
  </si>
  <si>
    <t>C1721</t>
  </si>
  <si>
    <t>KIPP Promesa Prep</t>
  </si>
  <si>
    <t>19647330131821</t>
  </si>
  <si>
    <t>0131821</t>
  </si>
  <si>
    <t>1722</t>
  </si>
  <si>
    <t>C1722</t>
  </si>
  <si>
    <t>Collegiate Charter High of Los Angeles</t>
  </si>
  <si>
    <t>19647330132027</t>
  </si>
  <si>
    <t>0132027</t>
  </si>
  <si>
    <t>1723</t>
  </si>
  <si>
    <t>C1723</t>
  </si>
  <si>
    <t>University Preparatory Value High</t>
  </si>
  <si>
    <t>19647330132126</t>
  </si>
  <si>
    <t>0132126</t>
  </si>
  <si>
    <t>1724</t>
  </si>
  <si>
    <t>C1724</t>
  </si>
  <si>
    <t>Bert Corona Charter High</t>
  </si>
  <si>
    <t>19647330132084</t>
  </si>
  <si>
    <t>0132084</t>
  </si>
  <si>
    <t>1738</t>
  </si>
  <si>
    <t>C1738</t>
  </si>
  <si>
    <t>Alliance Marine - Innovation and Technology 6-12 Complex</t>
  </si>
  <si>
    <t>19101990132605</t>
  </si>
  <si>
    <t>0132605</t>
  </si>
  <si>
    <t>1744</t>
  </si>
  <si>
    <t>C1744</t>
  </si>
  <si>
    <t>Valiente College Preparatory Charter</t>
  </si>
  <si>
    <t>19753090132654</t>
  </si>
  <si>
    <t>0132654</t>
  </si>
  <si>
    <t>1751</t>
  </si>
  <si>
    <t>C1751</t>
  </si>
  <si>
    <t>Community Collaborative Charter</t>
  </si>
  <si>
    <t>19647330133884</t>
  </si>
  <si>
    <t>0133884</t>
  </si>
  <si>
    <t>1771</t>
  </si>
  <si>
    <t>C1771</t>
  </si>
  <si>
    <t>California Collegiate Charter</t>
  </si>
  <si>
    <t>19734370132845</t>
  </si>
  <si>
    <t>0132845</t>
  </si>
  <si>
    <t>1772</t>
  </si>
  <si>
    <t>C1772</t>
  </si>
  <si>
    <t>Today's Fresh Start-Compton</t>
  </si>
  <si>
    <t>19647330133686</t>
  </si>
  <si>
    <t>0133686</t>
  </si>
  <si>
    <t>1785</t>
  </si>
  <si>
    <t>C1785</t>
  </si>
  <si>
    <t>Equitas Academy 4</t>
  </si>
  <si>
    <t>19647330133868</t>
  </si>
  <si>
    <t>0133868</t>
  </si>
  <si>
    <t>1786</t>
  </si>
  <si>
    <t>C1786</t>
  </si>
  <si>
    <t>Rise Kohyang High</t>
  </si>
  <si>
    <t>19647330133694</t>
  </si>
  <si>
    <t>0133694</t>
  </si>
  <si>
    <t>1787</t>
  </si>
  <si>
    <t>C1787</t>
  </si>
  <si>
    <t>Valor Academy Elementary</t>
  </si>
  <si>
    <t>19647330133702</t>
  </si>
  <si>
    <t>0133702</t>
  </si>
  <si>
    <t>1788</t>
  </si>
  <si>
    <t>C1788</t>
  </si>
  <si>
    <t>New Los Angeles Charter Elementary</t>
  </si>
  <si>
    <t>19769920133900</t>
  </si>
  <si>
    <t>76992</t>
  </si>
  <si>
    <t>0133900</t>
  </si>
  <si>
    <t>1789</t>
  </si>
  <si>
    <t>C1789</t>
  </si>
  <si>
    <t>Prepa Tec Los Angeles High</t>
  </si>
  <si>
    <t>19647330133710</t>
  </si>
  <si>
    <t>0133710</t>
  </si>
  <si>
    <t>1791</t>
  </si>
  <si>
    <t>C1791</t>
  </si>
  <si>
    <t>Girls Athletic Leadership School Los Angeles</t>
  </si>
  <si>
    <t>19647330134023</t>
  </si>
  <si>
    <t>0134023</t>
  </si>
  <si>
    <t>1794</t>
  </si>
  <si>
    <t>C1794</t>
  </si>
  <si>
    <t>Animo Florence-Firestone Charter Middle</t>
  </si>
  <si>
    <t>19647330134205</t>
  </si>
  <si>
    <t>0134205</t>
  </si>
  <si>
    <t>1806</t>
  </si>
  <si>
    <t>C1806</t>
  </si>
  <si>
    <t>Arts in Action Community Middle</t>
  </si>
  <si>
    <t>19101990134346</t>
  </si>
  <si>
    <t>0134346</t>
  </si>
  <si>
    <t>1814</t>
  </si>
  <si>
    <t>C1814</t>
  </si>
  <si>
    <t>Intellectual Virtues Academy</t>
  </si>
  <si>
    <t>19101990135582</t>
  </si>
  <si>
    <t>0135582</t>
  </si>
  <si>
    <t>1817</t>
  </si>
  <si>
    <t>C1817</t>
  </si>
  <si>
    <t>LA's Promise Charter High #1</t>
  </si>
  <si>
    <t>19101990134361</t>
  </si>
  <si>
    <t>0134361</t>
  </si>
  <si>
    <t>1818</t>
  </si>
  <si>
    <t>C1818</t>
  </si>
  <si>
    <t>LA's Promise Charter Middle #1</t>
  </si>
  <si>
    <t>19734370134338</t>
  </si>
  <si>
    <t>0134338</t>
  </si>
  <si>
    <t>1827</t>
  </si>
  <si>
    <t>C1827</t>
  </si>
  <si>
    <t>ISANA Achernar Academy</t>
  </si>
  <si>
    <t>19753090134585</t>
  </si>
  <si>
    <t>0134585</t>
  </si>
  <si>
    <t>1828</t>
  </si>
  <si>
    <t>C1828</t>
  </si>
  <si>
    <t>Pathways Academy Charter Adult Education</t>
  </si>
  <si>
    <t>19753090134619</t>
  </si>
  <si>
    <t>0134619</t>
  </si>
  <si>
    <t>1836</t>
  </si>
  <si>
    <t>C1836</t>
  </si>
  <si>
    <t>Empower Generations</t>
  </si>
  <si>
    <t>19644690134858</t>
  </si>
  <si>
    <t>0134858</t>
  </si>
  <si>
    <t>1838</t>
  </si>
  <si>
    <t>C1838</t>
  </si>
  <si>
    <t>California School of the Arts - San Gabriel Valley</t>
  </si>
  <si>
    <t>19647330135715</t>
  </si>
  <si>
    <t>0135715</t>
  </si>
  <si>
    <t>1842</t>
  </si>
  <si>
    <t>C1842</t>
  </si>
  <si>
    <t>Ednovate - Esperanza College Prep</t>
  </si>
  <si>
    <t>19647330135723</t>
  </si>
  <si>
    <t>0135723</t>
  </si>
  <si>
    <t>1843</t>
  </si>
  <si>
    <t>C1843</t>
  </si>
  <si>
    <t>Ednovate - Brio College Prep</t>
  </si>
  <si>
    <t>19647330135509</t>
  </si>
  <si>
    <t>0135509</t>
  </si>
  <si>
    <t>1853</t>
  </si>
  <si>
    <t>C1853</t>
  </si>
  <si>
    <t>Gabriella Charter 2</t>
  </si>
  <si>
    <t>19647330135616</t>
  </si>
  <si>
    <t>0135616</t>
  </si>
  <si>
    <t>1854</t>
  </si>
  <si>
    <t>C1854</t>
  </si>
  <si>
    <t>Crete Academy</t>
  </si>
  <si>
    <t>19647330135517</t>
  </si>
  <si>
    <t>0135517</t>
  </si>
  <si>
    <t>1855</t>
  </si>
  <si>
    <t>C1855</t>
  </si>
  <si>
    <t>KIPP Corazon Academy</t>
  </si>
  <si>
    <t>19770810135954</t>
  </si>
  <si>
    <t>77081</t>
  </si>
  <si>
    <t>0135954</t>
  </si>
  <si>
    <t>1858</t>
  </si>
  <si>
    <t>C1858</t>
  </si>
  <si>
    <t>ISANA Himalia Academy</t>
  </si>
  <si>
    <t>19101990135368</t>
  </si>
  <si>
    <t>0135368</t>
  </si>
  <si>
    <t>1859</t>
  </si>
  <si>
    <t>C1859</t>
  </si>
  <si>
    <t>Alma Fuerte Public</t>
  </si>
  <si>
    <t>19647330135632</t>
  </si>
  <si>
    <t>0135632</t>
  </si>
  <si>
    <t>1863</t>
  </si>
  <si>
    <t>C1863</t>
  </si>
  <si>
    <t>WISH Academy High</t>
  </si>
  <si>
    <t>19647330137604</t>
  </si>
  <si>
    <t>0137604</t>
  </si>
  <si>
    <t>1866</t>
  </si>
  <si>
    <t>C1866</t>
  </si>
  <si>
    <t>Stella Elementary Charter Academy</t>
  </si>
  <si>
    <t>19101990136119</t>
  </si>
  <si>
    <t>0136119</t>
  </si>
  <si>
    <t>1874</t>
  </si>
  <si>
    <t>C1874</t>
  </si>
  <si>
    <t>Animo City of Champions Charter High</t>
  </si>
  <si>
    <t>19646420136127</t>
  </si>
  <si>
    <t>0136127</t>
  </si>
  <si>
    <t>1886</t>
  </si>
  <si>
    <t>C1886</t>
  </si>
  <si>
    <t>Community Collaborative Virtual - Keppel Partnership Academy</t>
  </si>
  <si>
    <t>19753090136531</t>
  </si>
  <si>
    <t>0136531</t>
  </si>
  <si>
    <t>1902</t>
  </si>
  <si>
    <t>C1902</t>
  </si>
  <si>
    <t>iLEAD Online</t>
  </si>
  <si>
    <t>19753090136648</t>
  </si>
  <si>
    <t>0136648</t>
  </si>
  <si>
    <t>1911</t>
  </si>
  <si>
    <t>C1911</t>
  </si>
  <si>
    <t>Options for Youth-Acton</t>
  </si>
  <si>
    <t>19647330137521</t>
  </si>
  <si>
    <t>0137521</t>
  </si>
  <si>
    <t>1917</t>
  </si>
  <si>
    <t>C1917</t>
  </si>
  <si>
    <t>Vox Collegiate of Los Angeles</t>
  </si>
  <si>
    <t>19648810136945</t>
  </si>
  <si>
    <t>0136945</t>
  </si>
  <si>
    <t>1921</t>
  </si>
  <si>
    <t>C1921</t>
  </si>
  <si>
    <t>OCS - South</t>
  </si>
  <si>
    <t>19647330136986</t>
  </si>
  <si>
    <t>0136986</t>
  </si>
  <si>
    <t>1925</t>
  </si>
  <si>
    <t>C1925</t>
  </si>
  <si>
    <t>STEM Preparatory Elementary</t>
  </si>
  <si>
    <t>19647330137612</t>
  </si>
  <si>
    <t>0137612</t>
  </si>
  <si>
    <t>1926</t>
  </si>
  <si>
    <t>C1926</t>
  </si>
  <si>
    <t>Valley International Preparatory High</t>
  </si>
  <si>
    <t>19647330136994</t>
  </si>
  <si>
    <t>0136994</t>
  </si>
  <si>
    <t>1927</t>
  </si>
  <si>
    <t>C1927</t>
  </si>
  <si>
    <t>Rise Kohyang Elementary</t>
  </si>
  <si>
    <t>19647330137471</t>
  </si>
  <si>
    <t>0137471</t>
  </si>
  <si>
    <t>1929</t>
  </si>
  <si>
    <t>C1929</t>
  </si>
  <si>
    <t>High Tech LA Middle</t>
  </si>
  <si>
    <t>19101990137166</t>
  </si>
  <si>
    <t>0137166</t>
  </si>
  <si>
    <t>1931</t>
  </si>
  <si>
    <t>C1931</t>
  </si>
  <si>
    <t>Soleil Academy Charter</t>
  </si>
  <si>
    <t>19734370137240</t>
  </si>
  <si>
    <t>0137240</t>
  </si>
  <si>
    <t>1952</t>
  </si>
  <si>
    <t>C1952</t>
  </si>
  <si>
    <t>Ingenium Clarion Charter Middle</t>
  </si>
  <si>
    <t>19647330137513</t>
  </si>
  <si>
    <t>0137513</t>
  </si>
  <si>
    <t>1959</t>
  </si>
  <si>
    <t>C1959</t>
  </si>
  <si>
    <t>Learning by Design Charter</t>
  </si>
  <si>
    <t>19647330137463</t>
  </si>
  <si>
    <t>0137463</t>
  </si>
  <si>
    <t>1960</t>
  </si>
  <si>
    <t>C1960</t>
  </si>
  <si>
    <t>Los Feliz Charter Middle School for the Arts</t>
  </si>
  <si>
    <t>19647330137562</t>
  </si>
  <si>
    <t>0137562</t>
  </si>
  <si>
    <t>1961</t>
  </si>
  <si>
    <t>C1961</t>
  </si>
  <si>
    <t>Matrix for Success Academy</t>
  </si>
  <si>
    <t>19753090137786</t>
  </si>
  <si>
    <t>0137786</t>
  </si>
  <si>
    <t>1972</t>
  </si>
  <si>
    <t>C1972</t>
  </si>
  <si>
    <t>Mission Academy</t>
  </si>
  <si>
    <t>19734370137984</t>
  </si>
  <si>
    <t>0137984</t>
  </si>
  <si>
    <t>1990</t>
  </si>
  <si>
    <t>C1990</t>
  </si>
  <si>
    <t>Ánimo Compton Charter</t>
  </si>
  <si>
    <t>19734370137893</t>
  </si>
  <si>
    <t>0137893</t>
  </si>
  <si>
    <t>1996</t>
  </si>
  <si>
    <t>C1996</t>
  </si>
  <si>
    <t>KIPP Compton Community</t>
  </si>
  <si>
    <t>19753090138297</t>
  </si>
  <si>
    <t>0138297</t>
  </si>
  <si>
    <t>2003</t>
  </si>
  <si>
    <t>C2003</t>
  </si>
  <si>
    <t>iLead Agua Dulce</t>
  </si>
  <si>
    <t>19647330138305</t>
  </si>
  <si>
    <t>0138305</t>
  </si>
  <si>
    <t>2004</t>
  </si>
  <si>
    <t>C2004</t>
  </si>
  <si>
    <t>TEACH Preparatory Mildred S. Cunningham &amp; Edith H. Morris Elementary</t>
  </si>
  <si>
    <t>19101990138669</t>
  </si>
  <si>
    <t>0138669</t>
  </si>
  <si>
    <t>2017</t>
  </si>
  <si>
    <t>C2017</t>
  </si>
  <si>
    <t>Da Vinci RISE High</t>
  </si>
  <si>
    <t>19101990139170</t>
  </si>
  <si>
    <t>0139170</t>
  </si>
  <si>
    <t>2029</t>
  </si>
  <si>
    <t>C2029</t>
  </si>
  <si>
    <t>Lashon Academy City</t>
  </si>
  <si>
    <t>19647330138883</t>
  </si>
  <si>
    <t>0138883</t>
  </si>
  <si>
    <t>2030</t>
  </si>
  <si>
    <t>C2030</t>
  </si>
  <si>
    <t>Equitas Academy 6</t>
  </si>
  <si>
    <t>19647330139055</t>
  </si>
  <si>
    <t>0139055</t>
  </si>
  <si>
    <t>2038</t>
  </si>
  <si>
    <t>C2038</t>
  </si>
  <si>
    <t>Academy of Media Arts</t>
  </si>
  <si>
    <t>19647330139121</t>
  </si>
  <si>
    <t>0139121</t>
  </si>
  <si>
    <t>2040</t>
  </si>
  <si>
    <t>C2040</t>
  </si>
  <si>
    <t>Equitas Academy 5</t>
  </si>
  <si>
    <t>19647330139071</t>
  </si>
  <si>
    <t>0139071</t>
  </si>
  <si>
    <t>2041</t>
  </si>
  <si>
    <t>C2041</t>
  </si>
  <si>
    <t>KIPP Pueblo Unido</t>
  </si>
  <si>
    <t>19647330139097</t>
  </si>
  <si>
    <t>0139097</t>
  </si>
  <si>
    <t>2042</t>
  </si>
  <si>
    <t>C2042</t>
  </si>
  <si>
    <t>Scholarship Prep - Lomita-Harbor City</t>
  </si>
  <si>
    <t>19647330139089</t>
  </si>
  <si>
    <t>0139089</t>
  </si>
  <si>
    <t>2043</t>
  </si>
  <si>
    <t>C2043</t>
  </si>
  <si>
    <t>Vista Horizon Global Academy</t>
  </si>
  <si>
    <t>19101990139345</t>
  </si>
  <si>
    <t>0139345</t>
  </si>
  <si>
    <t>2045</t>
  </si>
  <si>
    <t>C2045</t>
  </si>
  <si>
    <t>We the People High</t>
  </si>
  <si>
    <t>19644690139535</t>
  </si>
  <si>
    <t>0139535</t>
  </si>
  <si>
    <t>2060</t>
  </si>
  <si>
    <t>C2060</t>
  </si>
  <si>
    <t>Options For Youth - Duarte, Inc</t>
  </si>
  <si>
    <t>19647330140004</t>
  </si>
  <si>
    <t>0140004</t>
  </si>
  <si>
    <t>2080</t>
  </si>
  <si>
    <t>C2080</t>
  </si>
  <si>
    <t>El Rio Community</t>
  </si>
  <si>
    <t>19647330139832</t>
  </si>
  <si>
    <t>0139832</t>
  </si>
  <si>
    <t>2082</t>
  </si>
  <si>
    <t>C2082</t>
  </si>
  <si>
    <t>Citizens of the World Charter School 5</t>
  </si>
  <si>
    <t>19647330140129</t>
  </si>
  <si>
    <t>0140129</t>
  </si>
  <si>
    <t>2087</t>
  </si>
  <si>
    <t>C2087</t>
  </si>
  <si>
    <t>Ednovate College Prep 7</t>
  </si>
  <si>
    <t>19647330140111</t>
  </si>
  <si>
    <t>0140111</t>
  </si>
  <si>
    <t>2088</t>
  </si>
  <si>
    <t>C2088</t>
  </si>
  <si>
    <t>Invictus Leadership Academy</t>
  </si>
  <si>
    <t>Madera</t>
  </si>
  <si>
    <t>20102070000000</t>
  </si>
  <si>
    <t>20</t>
  </si>
  <si>
    <t>10207</t>
  </si>
  <si>
    <t>Madera County Superintendent of Schools</t>
  </si>
  <si>
    <t>20651770000000</t>
  </si>
  <si>
    <t>65177</t>
  </si>
  <si>
    <t>Alview-Dairyland Union Elementary</t>
  </si>
  <si>
    <t>20651850000000</t>
  </si>
  <si>
    <t>65185</t>
  </si>
  <si>
    <t>Bass Lake Joint Union Elementary</t>
  </si>
  <si>
    <t>20651930000000</t>
  </si>
  <si>
    <t>65193</t>
  </si>
  <si>
    <t>Chowchilla Elementary</t>
  </si>
  <si>
    <t>20652010000000</t>
  </si>
  <si>
    <t>65201</t>
  </si>
  <si>
    <t>Chowchilla Union High</t>
  </si>
  <si>
    <t>20652430000000</t>
  </si>
  <si>
    <t>65243</t>
  </si>
  <si>
    <t>Madera Unified</t>
  </si>
  <si>
    <t>20652760000000</t>
  </si>
  <si>
    <t>65276</t>
  </si>
  <si>
    <t>Raymond-Knowles Union Elementary</t>
  </si>
  <si>
    <t>20755800000000</t>
  </si>
  <si>
    <t>75580</t>
  </si>
  <si>
    <t>Golden Valley Unified</t>
  </si>
  <si>
    <t>20756060000000</t>
  </si>
  <si>
    <t>75606</t>
  </si>
  <si>
    <t>Chawanakee Unified</t>
  </si>
  <si>
    <t>20764140000000</t>
  </si>
  <si>
    <t>76414</t>
  </si>
  <si>
    <t>Yosemite Unified</t>
  </si>
  <si>
    <t>20764146110076</t>
  </si>
  <si>
    <t>6110076</t>
  </si>
  <si>
    <t>0063</t>
  </si>
  <si>
    <t>C0063</t>
  </si>
  <si>
    <t>Mountain Home Charter (Alternative)</t>
  </si>
  <si>
    <t>20764142030237</t>
  </si>
  <si>
    <t>2030237</t>
  </si>
  <si>
    <t>0479</t>
  </si>
  <si>
    <t>C0479</t>
  </si>
  <si>
    <t>Glacier High School Charter</t>
  </si>
  <si>
    <t>20652430100016</t>
  </si>
  <si>
    <t>0100016</t>
  </si>
  <si>
    <t>0507</t>
  </si>
  <si>
    <t>C0507</t>
  </si>
  <si>
    <t>Sherman Thomas Charter</t>
  </si>
  <si>
    <t>20652430107938</t>
  </si>
  <si>
    <t>0107938</t>
  </si>
  <si>
    <t>0676</t>
  </si>
  <si>
    <t>C0676</t>
  </si>
  <si>
    <t>Ezequiel Tafoya Alvarado Academy</t>
  </si>
  <si>
    <t>20652430118950</t>
  </si>
  <si>
    <t>0118950</t>
  </si>
  <si>
    <t>1058</t>
  </si>
  <si>
    <t>C1058</t>
  </si>
  <si>
    <t>Sherman Thomas Charter High</t>
  </si>
  <si>
    <t>20651850129015</t>
  </si>
  <si>
    <t>0129015</t>
  </si>
  <si>
    <t>1610</t>
  </si>
  <si>
    <t>C1610</t>
  </si>
  <si>
    <t>Yosemite-Wawona Elementary Charter</t>
  </si>
  <si>
    <t>20652430134510</t>
  </si>
  <si>
    <t>0134510</t>
  </si>
  <si>
    <t>1780</t>
  </si>
  <si>
    <t>C1780</t>
  </si>
  <si>
    <t>Sherman Thomas STEM Academy</t>
  </si>
  <si>
    <t>Marin</t>
  </si>
  <si>
    <t>21102150000000</t>
  </si>
  <si>
    <t>21</t>
  </si>
  <si>
    <t>10215</t>
  </si>
  <si>
    <t>Marin County Office of Education</t>
  </si>
  <si>
    <t>21653000000000</t>
  </si>
  <si>
    <t>65300</t>
  </si>
  <si>
    <t>Bolinas-Stinson Union</t>
  </si>
  <si>
    <t>21653180000000</t>
  </si>
  <si>
    <t>65318</t>
  </si>
  <si>
    <t>Dixie Elementary</t>
  </si>
  <si>
    <t>21653340000000</t>
  </si>
  <si>
    <t>65334</t>
  </si>
  <si>
    <t>Kentfield Elementary</t>
  </si>
  <si>
    <t>21653420000000</t>
  </si>
  <si>
    <t>65342</t>
  </si>
  <si>
    <t>Laguna Joint Elementary</t>
  </si>
  <si>
    <t>21653590000000</t>
  </si>
  <si>
    <t>65359</t>
  </si>
  <si>
    <t>Lagunitas Elementary</t>
  </si>
  <si>
    <t>21653670000000</t>
  </si>
  <si>
    <t>65367</t>
  </si>
  <si>
    <t>Larkspur-Corte Madera</t>
  </si>
  <si>
    <t>21653750000000</t>
  </si>
  <si>
    <t>65375</t>
  </si>
  <si>
    <t>Lincoln Elementary</t>
  </si>
  <si>
    <t>21653910000000</t>
  </si>
  <si>
    <t>65391</t>
  </si>
  <si>
    <t>Mill Valley Elementary</t>
  </si>
  <si>
    <t>21654090000000</t>
  </si>
  <si>
    <t>65409</t>
  </si>
  <si>
    <t>Nicasio</t>
  </si>
  <si>
    <t>21654170000000</t>
  </si>
  <si>
    <t>65417</t>
  </si>
  <si>
    <t>Novato Unified</t>
  </si>
  <si>
    <t>21654250000000</t>
  </si>
  <si>
    <t>65425</t>
  </si>
  <si>
    <t>Reed Union Elementary</t>
  </si>
  <si>
    <t>21654330000000</t>
  </si>
  <si>
    <t>65433</t>
  </si>
  <si>
    <t>Ross Elementary</t>
  </si>
  <si>
    <t>21654580000000</t>
  </si>
  <si>
    <t>65458</t>
  </si>
  <si>
    <t>San Rafael City Elementary</t>
  </si>
  <si>
    <t>21654660000000</t>
  </si>
  <si>
    <t>65466</t>
  </si>
  <si>
    <t>San Rafael City High</t>
  </si>
  <si>
    <t>21654740000000</t>
  </si>
  <si>
    <t>65474</t>
  </si>
  <si>
    <t>Sausalito Marin City</t>
  </si>
  <si>
    <t>21654820000000</t>
  </si>
  <si>
    <t>65482</t>
  </si>
  <si>
    <t>Tamalpais Union High</t>
  </si>
  <si>
    <t>21733610000000</t>
  </si>
  <si>
    <t>73361</t>
  </si>
  <si>
    <t>Shoreline Unified</t>
  </si>
  <si>
    <t>21750020000000</t>
  </si>
  <si>
    <t>75002</t>
  </si>
  <si>
    <t>Ross Valley Elementary</t>
  </si>
  <si>
    <t>21654176113229</t>
  </si>
  <si>
    <t>6113229</t>
  </si>
  <si>
    <t>0089</t>
  </si>
  <si>
    <t>C0089</t>
  </si>
  <si>
    <t>Novato Charter</t>
  </si>
  <si>
    <t>21654746118491</t>
  </si>
  <si>
    <t>6118491</t>
  </si>
  <si>
    <t>0351</t>
  </si>
  <si>
    <t>C0351</t>
  </si>
  <si>
    <t>Willow Creek Academy</t>
  </si>
  <si>
    <t>21770650135350</t>
  </si>
  <si>
    <t>77065</t>
  </si>
  <si>
    <t>0135350</t>
  </si>
  <si>
    <t>1790</t>
  </si>
  <si>
    <t>C1790</t>
  </si>
  <si>
    <t>Ross Valley Charter</t>
  </si>
  <si>
    <t>Mariposa</t>
  </si>
  <si>
    <t>22102230000000</t>
  </si>
  <si>
    <t>22</t>
  </si>
  <si>
    <t>10223</t>
  </si>
  <si>
    <t>Mariposa County Office of Education</t>
  </si>
  <si>
    <t>22655320000000</t>
  </si>
  <si>
    <t>65532</t>
  </si>
  <si>
    <t>Mariposa County Unified</t>
  </si>
  <si>
    <t>22655320125823</t>
  </si>
  <si>
    <t>0125823</t>
  </si>
  <si>
    <t>1396</t>
  </si>
  <si>
    <t>C1396</t>
  </si>
  <si>
    <t>Sierra Foothill Charter</t>
  </si>
  <si>
    <t>Mendocino</t>
  </si>
  <si>
    <t>23102310000000</t>
  </si>
  <si>
    <t>23</t>
  </si>
  <si>
    <t>10231</t>
  </si>
  <si>
    <t>Mendocino County Office of Education</t>
  </si>
  <si>
    <t>23655400000000</t>
  </si>
  <si>
    <t>65540</t>
  </si>
  <si>
    <t>Anderson Valley Unified</t>
  </si>
  <si>
    <t>23655570000000</t>
  </si>
  <si>
    <t>65557</t>
  </si>
  <si>
    <t>Arena Union Elementary</t>
  </si>
  <si>
    <t>23655650000000</t>
  </si>
  <si>
    <t>65565</t>
  </si>
  <si>
    <t>Fort Bragg Unified</t>
  </si>
  <si>
    <t>23655730000000</t>
  </si>
  <si>
    <t>65573</t>
  </si>
  <si>
    <t>Manchester Union Elementary</t>
  </si>
  <si>
    <t>23655810000000</t>
  </si>
  <si>
    <t>65581</t>
  </si>
  <si>
    <t>Mendocino Unified</t>
  </si>
  <si>
    <t>23655990000000</t>
  </si>
  <si>
    <t>65599</t>
  </si>
  <si>
    <t>Point Arena Joint Union High</t>
  </si>
  <si>
    <t>23656070000000</t>
  </si>
  <si>
    <t>65607</t>
  </si>
  <si>
    <t>Round Valley Unified</t>
  </si>
  <si>
    <t>23656150000000</t>
  </si>
  <si>
    <t>65615</t>
  </si>
  <si>
    <t>Ukiah Unified</t>
  </si>
  <si>
    <t>23656230000000</t>
  </si>
  <si>
    <t>65623</t>
  </si>
  <si>
    <t>Willits Unified</t>
  </si>
  <si>
    <t>23738660000000</t>
  </si>
  <si>
    <t>73866</t>
  </si>
  <si>
    <t>Potter Valley Community Unified</t>
  </si>
  <si>
    <t>23739160000000</t>
  </si>
  <si>
    <t>73916</t>
  </si>
  <si>
    <t>Laytonville Unified</t>
  </si>
  <si>
    <t>23752180000000</t>
  </si>
  <si>
    <t>75218</t>
  </si>
  <si>
    <t>Leggett Valley Unified</t>
  </si>
  <si>
    <t>23656072330272</t>
  </si>
  <si>
    <t>2330272</t>
  </si>
  <si>
    <t>0032</t>
  </si>
  <si>
    <t>C0032</t>
  </si>
  <si>
    <t>Eel River Charter</t>
  </si>
  <si>
    <t>23656232330363</t>
  </si>
  <si>
    <t>2330363</t>
  </si>
  <si>
    <t>0166</t>
  </si>
  <si>
    <t>C0166</t>
  </si>
  <si>
    <t>Willits Charter</t>
  </si>
  <si>
    <t>23655576116669</t>
  </si>
  <si>
    <t>6116669</t>
  </si>
  <si>
    <t>0192</t>
  </si>
  <si>
    <t>C0192</t>
  </si>
  <si>
    <t>Pacific Community Charter</t>
  </si>
  <si>
    <t>23656152330413</t>
  </si>
  <si>
    <t>2330413</t>
  </si>
  <si>
    <t>0271</t>
  </si>
  <si>
    <t>C0271</t>
  </si>
  <si>
    <t>Redwood Academy of Ukiah</t>
  </si>
  <si>
    <t>23656156117386</t>
  </si>
  <si>
    <t>6117386</t>
  </si>
  <si>
    <t>0276</t>
  </si>
  <si>
    <t>C0276</t>
  </si>
  <si>
    <t>Tree of Life Charter</t>
  </si>
  <si>
    <t>23656152330454</t>
  </si>
  <si>
    <t>2330454</t>
  </si>
  <si>
    <t>0439</t>
  </si>
  <si>
    <t>C0439</t>
  </si>
  <si>
    <t>Accelerated Achievement Academy</t>
  </si>
  <si>
    <t>23656230112300</t>
  </si>
  <si>
    <t>0112300</t>
  </si>
  <si>
    <t>0822</t>
  </si>
  <si>
    <t>C0822</t>
  </si>
  <si>
    <t>La Vida Charter</t>
  </si>
  <si>
    <t>23656150115055</t>
  </si>
  <si>
    <t>0115055</t>
  </si>
  <si>
    <t>0910</t>
  </si>
  <si>
    <t>C0910</t>
  </si>
  <si>
    <t>River Oak Charter</t>
  </si>
  <si>
    <t>23655650123737</t>
  </si>
  <si>
    <t>0123737</t>
  </si>
  <si>
    <t>1275</t>
  </si>
  <si>
    <t>C1275</t>
  </si>
  <si>
    <t>Three Rivers Charter</t>
  </si>
  <si>
    <t>23656230125658</t>
  </si>
  <si>
    <t>0125658</t>
  </si>
  <si>
    <t>1373</t>
  </si>
  <si>
    <t>C1373</t>
  </si>
  <si>
    <t>Willits Elementary Charter</t>
  </si>
  <si>
    <t>Merced</t>
  </si>
  <si>
    <t>24102490000000</t>
  </si>
  <si>
    <t>24</t>
  </si>
  <si>
    <t>10249</t>
  </si>
  <si>
    <t>Merced County Office of Education</t>
  </si>
  <si>
    <t>24656310000000</t>
  </si>
  <si>
    <t>65631</t>
  </si>
  <si>
    <t>Atwater Elementary</t>
  </si>
  <si>
    <t>24656490000000</t>
  </si>
  <si>
    <t>65649</t>
  </si>
  <si>
    <t>Ballico-Cressey Elementary</t>
  </si>
  <si>
    <t>24656800000000</t>
  </si>
  <si>
    <t>65680</t>
  </si>
  <si>
    <t>El Nido Elementary</t>
  </si>
  <si>
    <t>24656980000000</t>
  </si>
  <si>
    <t>65698</t>
  </si>
  <si>
    <t>Hilmar Unified</t>
  </si>
  <si>
    <t>24657220000000</t>
  </si>
  <si>
    <t>65722</t>
  </si>
  <si>
    <t>Le Grand Union Elementary</t>
  </si>
  <si>
    <t>24657300000000</t>
  </si>
  <si>
    <t>65730</t>
  </si>
  <si>
    <t>Le Grand Union High</t>
  </si>
  <si>
    <t>24657480000000</t>
  </si>
  <si>
    <t>65748</t>
  </si>
  <si>
    <t>Livingston Union</t>
  </si>
  <si>
    <t>24657550000000</t>
  </si>
  <si>
    <t>65755</t>
  </si>
  <si>
    <t>Los Banos Unified</t>
  </si>
  <si>
    <t>24657630000000</t>
  </si>
  <si>
    <t>65763</t>
  </si>
  <si>
    <t>McSwain Union Elementary</t>
  </si>
  <si>
    <t>24657710000000</t>
  </si>
  <si>
    <t>65771</t>
  </si>
  <si>
    <t>Merced City Elementary</t>
  </si>
  <si>
    <t>24657890000000</t>
  </si>
  <si>
    <t>65789</t>
  </si>
  <si>
    <t>Merced Union High</t>
  </si>
  <si>
    <t>24658130000000</t>
  </si>
  <si>
    <t>65813</t>
  </si>
  <si>
    <t>Plainsburg Union Elementary</t>
  </si>
  <si>
    <t>24658210000000</t>
  </si>
  <si>
    <t>65821</t>
  </si>
  <si>
    <t>Planada Elementary</t>
  </si>
  <si>
    <t>24658390000000</t>
  </si>
  <si>
    <t>65839</t>
  </si>
  <si>
    <t>Snelling-Merced Falls Union Elementary</t>
  </si>
  <si>
    <t>24658620000000</t>
  </si>
  <si>
    <t>65862</t>
  </si>
  <si>
    <t>Weaver Union</t>
  </si>
  <si>
    <t>24658700000000</t>
  </si>
  <si>
    <t>65870</t>
  </si>
  <si>
    <t>Winton</t>
  </si>
  <si>
    <t>24736190000000</t>
  </si>
  <si>
    <t>73619</t>
  </si>
  <si>
    <t>Gustine Unified</t>
  </si>
  <si>
    <t>24737260000000</t>
  </si>
  <si>
    <t>73726</t>
  </si>
  <si>
    <t>Merced River Union Elementary</t>
  </si>
  <si>
    <t>24753170000000</t>
  </si>
  <si>
    <t>75317</t>
  </si>
  <si>
    <t>Dos Palos Oro Loma Joint Unified</t>
  </si>
  <si>
    <t>24753660000000</t>
  </si>
  <si>
    <t>75366</t>
  </si>
  <si>
    <t>Delhi Unified</t>
  </si>
  <si>
    <t>Modoc</t>
  </si>
  <si>
    <t>25102560000000</t>
  </si>
  <si>
    <t>25</t>
  </si>
  <si>
    <t>10256</t>
  </si>
  <si>
    <t>Modoc County Office of Education</t>
  </si>
  <si>
    <t>25658960000000</t>
  </si>
  <si>
    <t>65896</t>
  </si>
  <si>
    <t>Surprise Valley Joint Unified</t>
  </si>
  <si>
    <t>25735850000000</t>
  </si>
  <si>
    <t>73585</t>
  </si>
  <si>
    <t>Modoc Joint Unified</t>
  </si>
  <si>
    <t>25735930000000</t>
  </si>
  <si>
    <t>73593</t>
  </si>
  <si>
    <t>Tulelake Basin Joint Unified</t>
  </si>
  <si>
    <t>Mono</t>
  </si>
  <si>
    <t>26102640000000</t>
  </si>
  <si>
    <t>26</t>
  </si>
  <si>
    <t>10264</t>
  </si>
  <si>
    <t>Mono County Office of Education</t>
  </si>
  <si>
    <t>26736680000000</t>
  </si>
  <si>
    <t>73668</t>
  </si>
  <si>
    <t>Eastern Sierra Unified</t>
  </si>
  <si>
    <t>26736920000000</t>
  </si>
  <si>
    <t>73692</t>
  </si>
  <si>
    <t>Mammoth Unified</t>
  </si>
  <si>
    <t>Monterey</t>
  </si>
  <si>
    <t>27102720000000</t>
  </si>
  <si>
    <t>27</t>
  </si>
  <si>
    <t>10272</t>
  </si>
  <si>
    <t>Monterey County Office of Education</t>
  </si>
  <si>
    <t>27659610000000</t>
  </si>
  <si>
    <t>65961</t>
  </si>
  <si>
    <t>Alisal Union</t>
  </si>
  <si>
    <t>27659790000000</t>
  </si>
  <si>
    <t>65979</t>
  </si>
  <si>
    <t>Bradley Union Elementary</t>
  </si>
  <si>
    <t>27659870000000</t>
  </si>
  <si>
    <t>65987</t>
  </si>
  <si>
    <t>Carmel Unified</t>
  </si>
  <si>
    <t>27659950000000</t>
  </si>
  <si>
    <t>65995</t>
  </si>
  <si>
    <t>Chualar Union</t>
  </si>
  <si>
    <t>27660270000000</t>
  </si>
  <si>
    <t>66027</t>
  </si>
  <si>
    <t>Graves Elementary</t>
  </si>
  <si>
    <t>27660350000000</t>
  </si>
  <si>
    <t>66035</t>
  </si>
  <si>
    <t>Greenfield Union Elementary</t>
  </si>
  <si>
    <t>27660500000000</t>
  </si>
  <si>
    <t>66050</t>
  </si>
  <si>
    <t>King City Union</t>
  </si>
  <si>
    <t>27660680000000</t>
  </si>
  <si>
    <t>66068</t>
  </si>
  <si>
    <t>South Monterey County Joint Union High</t>
  </si>
  <si>
    <t>27660760000000</t>
  </si>
  <si>
    <t>66076</t>
  </si>
  <si>
    <t>Lagunita Elementary</t>
  </si>
  <si>
    <t>27660840000000</t>
  </si>
  <si>
    <t>66084</t>
  </si>
  <si>
    <t>Mission Union Elementary</t>
  </si>
  <si>
    <t>27660920000000</t>
  </si>
  <si>
    <t>66092</t>
  </si>
  <si>
    <t>Monterey Peninsula Unified</t>
  </si>
  <si>
    <t>27661340000000</t>
  </si>
  <si>
    <t>66134</t>
  </si>
  <si>
    <t>Pacific Grove Unified</t>
  </si>
  <si>
    <t>27661420000000</t>
  </si>
  <si>
    <t>66142</t>
  </si>
  <si>
    <t>Salinas City Elementary</t>
  </si>
  <si>
    <t>27661590000000</t>
  </si>
  <si>
    <t>66159</t>
  </si>
  <si>
    <t>Salinas Union High</t>
  </si>
  <si>
    <t>27661670000000</t>
  </si>
  <si>
    <t>66167</t>
  </si>
  <si>
    <t>San Antonio Union Elementary</t>
  </si>
  <si>
    <t>27661750000000</t>
  </si>
  <si>
    <t>66175</t>
  </si>
  <si>
    <t>San Ardo Union Elementary</t>
  </si>
  <si>
    <t>27661830000000</t>
  </si>
  <si>
    <t>66183</t>
  </si>
  <si>
    <t>San Lucas Union Elementary</t>
  </si>
  <si>
    <t>27661910000000</t>
  </si>
  <si>
    <t>66191</t>
  </si>
  <si>
    <t>Santa Rita Union Elementary</t>
  </si>
  <si>
    <t>27662250000000</t>
  </si>
  <si>
    <t>66225</t>
  </si>
  <si>
    <t>Spreckels Union Elementary</t>
  </si>
  <si>
    <t>27662330000000</t>
  </si>
  <si>
    <t>66233</t>
  </si>
  <si>
    <t>Washington Union Elementary</t>
  </si>
  <si>
    <t>27738250000000</t>
  </si>
  <si>
    <t>73825</t>
  </si>
  <si>
    <t>North Monterey County Unified</t>
  </si>
  <si>
    <t>27751500000000</t>
  </si>
  <si>
    <t>75150</t>
  </si>
  <si>
    <t>Big Sur Unified</t>
  </si>
  <si>
    <t>27754400000000</t>
  </si>
  <si>
    <t>75440</t>
  </si>
  <si>
    <t>Soledad Unified</t>
  </si>
  <si>
    <t>27754730000000</t>
  </si>
  <si>
    <t>75473</t>
  </si>
  <si>
    <t>Gonzales Unified</t>
  </si>
  <si>
    <t>27660922730240</t>
  </si>
  <si>
    <t>2730240</t>
  </si>
  <si>
    <t>0362</t>
  </si>
  <si>
    <t>C0362</t>
  </si>
  <si>
    <t>Learning for Life Charter</t>
  </si>
  <si>
    <t>27659616119663</t>
  </si>
  <si>
    <t>6119663</t>
  </si>
  <si>
    <t>0412</t>
  </si>
  <si>
    <t>C0412</t>
  </si>
  <si>
    <t>Oasis Charter Public</t>
  </si>
  <si>
    <t>27660926118962</t>
  </si>
  <si>
    <t>6118962</t>
  </si>
  <si>
    <t>0429</t>
  </si>
  <si>
    <t>C0429</t>
  </si>
  <si>
    <t>International School of Monterey</t>
  </si>
  <si>
    <t>27102720112177</t>
  </si>
  <si>
    <t>0112177</t>
  </si>
  <si>
    <t>0799</t>
  </si>
  <si>
    <t>C0799</t>
  </si>
  <si>
    <t>Monterey Bay Charter</t>
  </si>
  <si>
    <t>27751500118349</t>
  </si>
  <si>
    <t>0118349</t>
  </si>
  <si>
    <t>1000</t>
  </si>
  <si>
    <t>C1000</t>
  </si>
  <si>
    <t>Big Sur Charter</t>
  </si>
  <si>
    <t>27102720124297</t>
  </si>
  <si>
    <t>0124297</t>
  </si>
  <si>
    <t>1306</t>
  </si>
  <si>
    <t>C1306</t>
  </si>
  <si>
    <t>Bay View Academy</t>
  </si>
  <si>
    <t>27102720116491</t>
  </si>
  <si>
    <t>0116491</t>
  </si>
  <si>
    <t>2091</t>
  </si>
  <si>
    <t>C2091</t>
  </si>
  <si>
    <t>Open Door Charter</t>
  </si>
  <si>
    <t>27659790139980</t>
  </si>
  <si>
    <t>0139980</t>
  </si>
  <si>
    <t>2097</t>
  </si>
  <si>
    <t>C2097</t>
  </si>
  <si>
    <t>Virtual Preparatory Academy at Monterey</t>
  </si>
  <si>
    <t>Napa</t>
  </si>
  <si>
    <t>28102800000000</t>
  </si>
  <si>
    <t>28</t>
  </si>
  <si>
    <t>10280</t>
  </si>
  <si>
    <t>Napa County Office of Education</t>
  </si>
  <si>
    <t>28662410000000</t>
  </si>
  <si>
    <t>66241</t>
  </si>
  <si>
    <t>Calistoga Joint Unified</t>
  </si>
  <si>
    <t>28662580000000</t>
  </si>
  <si>
    <t>66258</t>
  </si>
  <si>
    <t>Howell Mountain Elementary</t>
  </si>
  <si>
    <t>28662660000000</t>
  </si>
  <si>
    <t>66266</t>
  </si>
  <si>
    <t>Napa Valley Unified</t>
  </si>
  <si>
    <t>28662820000000</t>
  </si>
  <si>
    <t>66282</t>
  </si>
  <si>
    <t>Pope Valley Union Elementary</t>
  </si>
  <si>
    <t>28662900000000</t>
  </si>
  <si>
    <t>66290</t>
  </si>
  <si>
    <t>Saint Helena Unified</t>
  </si>
  <si>
    <t>28662660108605</t>
  </si>
  <si>
    <t>0108605</t>
  </si>
  <si>
    <t>0679</t>
  </si>
  <si>
    <t>C0679</t>
  </si>
  <si>
    <t>Stone Bridge</t>
  </si>
  <si>
    <t>Nevada</t>
  </si>
  <si>
    <t>29102980000000</t>
  </si>
  <si>
    <t>29</t>
  </si>
  <si>
    <t>10298</t>
  </si>
  <si>
    <t>Nevada County Office of Education</t>
  </si>
  <si>
    <t>29663160000000</t>
  </si>
  <si>
    <t>66316</t>
  </si>
  <si>
    <t>Chicago Park Elementary</t>
  </si>
  <si>
    <t>29663240000000</t>
  </si>
  <si>
    <t>66324</t>
  </si>
  <si>
    <t>Clear Creek Elementary</t>
  </si>
  <si>
    <t>29663320000000</t>
  </si>
  <si>
    <t>66332</t>
  </si>
  <si>
    <t>Grass Valley Elementary</t>
  </si>
  <si>
    <t>29663400000000</t>
  </si>
  <si>
    <t>66340</t>
  </si>
  <si>
    <t>Nevada City Elementary</t>
  </si>
  <si>
    <t>29663570000000</t>
  </si>
  <si>
    <t>66357</t>
  </si>
  <si>
    <t>Nevada Joint Union High</t>
  </si>
  <si>
    <t>29663730000000</t>
  </si>
  <si>
    <t>66373</t>
  </si>
  <si>
    <t>Pleasant Ridge Union Elementary</t>
  </si>
  <si>
    <t>29664070000000</t>
  </si>
  <si>
    <t>66407</t>
  </si>
  <si>
    <t>Union Hill Elementary</t>
  </si>
  <si>
    <t>29664150000000</t>
  </si>
  <si>
    <t>66415</t>
  </si>
  <si>
    <t>Twin Ridges Elementary</t>
  </si>
  <si>
    <t>29768770000000</t>
  </si>
  <si>
    <t>76877</t>
  </si>
  <si>
    <t>Penn Valley Union Elementary</t>
  </si>
  <si>
    <t>29102982930147</t>
  </si>
  <si>
    <t>2930147</t>
  </si>
  <si>
    <t>0255</t>
  </si>
  <si>
    <t>C0255</t>
  </si>
  <si>
    <t>John Muir Charter</t>
  </si>
  <si>
    <t>29102980114330</t>
  </si>
  <si>
    <t>0114330</t>
  </si>
  <si>
    <t>0869</t>
  </si>
  <si>
    <t>C0869</t>
  </si>
  <si>
    <t>Nevada City School of the Arts</t>
  </si>
  <si>
    <t>29663570124834</t>
  </si>
  <si>
    <t>0124834</t>
  </si>
  <si>
    <t>1336</t>
  </si>
  <si>
    <t>C1336</t>
  </si>
  <si>
    <t>Sierra Academy of Expeditionary Learning</t>
  </si>
  <si>
    <t>29102980130823</t>
  </si>
  <si>
    <t>0130823</t>
  </si>
  <si>
    <t>1680</t>
  </si>
  <si>
    <t>C1680</t>
  </si>
  <si>
    <t>EPIC de Cesar Chavez</t>
  </si>
  <si>
    <t>Orange</t>
  </si>
  <si>
    <t>30103060000000</t>
  </si>
  <si>
    <t>30</t>
  </si>
  <si>
    <t>10306</t>
  </si>
  <si>
    <t>Orange County Department of Education</t>
  </si>
  <si>
    <t>30664230000000</t>
  </si>
  <si>
    <t>66423</t>
  </si>
  <si>
    <t>Anaheim Elementary</t>
  </si>
  <si>
    <t>30664310000000</t>
  </si>
  <si>
    <t>66431</t>
  </si>
  <si>
    <t>Anaheim Union High</t>
  </si>
  <si>
    <t>30664490000000</t>
  </si>
  <si>
    <t>66449</t>
  </si>
  <si>
    <t>Brea-Olinda Unified</t>
  </si>
  <si>
    <t>30664560000000</t>
  </si>
  <si>
    <t>66456</t>
  </si>
  <si>
    <t>Buena Park Elementary</t>
  </si>
  <si>
    <t>30664640000000</t>
  </si>
  <si>
    <t>66464</t>
  </si>
  <si>
    <t>Capistrano Unified</t>
  </si>
  <si>
    <t>30664720000000</t>
  </si>
  <si>
    <t>66472</t>
  </si>
  <si>
    <t>Centralia Elementary</t>
  </si>
  <si>
    <t>30664800000000</t>
  </si>
  <si>
    <t>66480</t>
  </si>
  <si>
    <t>Cypress Elementary</t>
  </si>
  <si>
    <t>30664980000000</t>
  </si>
  <si>
    <t>66498</t>
  </si>
  <si>
    <t>Fountain Valley Elementary</t>
  </si>
  <si>
    <t>30665060000000</t>
  </si>
  <si>
    <t>66506</t>
  </si>
  <si>
    <t>Fullerton Elementary</t>
  </si>
  <si>
    <t>30665140000000</t>
  </si>
  <si>
    <t>66514</t>
  </si>
  <si>
    <t>Fullerton Joint Union High</t>
  </si>
  <si>
    <t>30665220000000</t>
  </si>
  <si>
    <t>66522</t>
  </si>
  <si>
    <t>Garden Grove Unified</t>
  </si>
  <si>
    <t>30665300000000</t>
  </si>
  <si>
    <t>66530</t>
  </si>
  <si>
    <t>Huntington Beach City Elementary</t>
  </si>
  <si>
    <t>30665480000000</t>
  </si>
  <si>
    <t>66548</t>
  </si>
  <si>
    <t>Huntington Beach Union High</t>
  </si>
  <si>
    <t>30665550000000</t>
  </si>
  <si>
    <t>66555</t>
  </si>
  <si>
    <t>Laguna Beach Unified</t>
  </si>
  <si>
    <t>30665630000000</t>
  </si>
  <si>
    <t>66563</t>
  </si>
  <si>
    <t>La Habra City Elementary</t>
  </si>
  <si>
    <t>30665890000000</t>
  </si>
  <si>
    <t>66589</t>
  </si>
  <si>
    <t>Magnolia Elementary</t>
  </si>
  <si>
    <t>30665970000000</t>
  </si>
  <si>
    <t>66597</t>
  </si>
  <si>
    <t>Newport-Mesa Unified</t>
  </si>
  <si>
    <t>30666130000000</t>
  </si>
  <si>
    <t>66613</t>
  </si>
  <si>
    <t>Ocean View</t>
  </si>
  <si>
    <t>30666210000000</t>
  </si>
  <si>
    <t>66621</t>
  </si>
  <si>
    <t>Orange Unified</t>
  </si>
  <si>
    <t>30666470000000</t>
  </si>
  <si>
    <t>66647</t>
  </si>
  <si>
    <t>Placentia-Yorba Linda Unified</t>
  </si>
  <si>
    <t>30666700000000</t>
  </si>
  <si>
    <t>66670</t>
  </si>
  <si>
    <t>Santa Ana Unified</t>
  </si>
  <si>
    <t>30666960000000</t>
  </si>
  <si>
    <t>66696</t>
  </si>
  <si>
    <t>Savanna Elementary</t>
  </si>
  <si>
    <t>30667460000000</t>
  </si>
  <si>
    <t>66746</t>
  </si>
  <si>
    <t>Westminster</t>
  </si>
  <si>
    <t>30736350000000</t>
  </si>
  <si>
    <t>73635</t>
  </si>
  <si>
    <t>Saddleback Valley Unified</t>
  </si>
  <si>
    <t>30736430000000</t>
  </si>
  <si>
    <t>73643</t>
  </si>
  <si>
    <t>Tustin Unified</t>
  </si>
  <si>
    <t>30736500000000</t>
  </si>
  <si>
    <t>73650</t>
  </si>
  <si>
    <t>Irvine Unified</t>
  </si>
  <si>
    <t>30739240000000</t>
  </si>
  <si>
    <t>73924</t>
  </si>
  <si>
    <t>Los Alamitos Unified</t>
  </si>
  <si>
    <t>30666216085328</t>
  </si>
  <si>
    <t>6085328</t>
  </si>
  <si>
    <t>0066</t>
  </si>
  <si>
    <t>C0066</t>
  </si>
  <si>
    <t>Santiago Middle</t>
  </si>
  <si>
    <t>30103063030723</t>
  </si>
  <si>
    <t>3030723</t>
  </si>
  <si>
    <t>0290</t>
  </si>
  <si>
    <t>C0290</t>
  </si>
  <si>
    <t>OCSA</t>
  </si>
  <si>
    <t>30664646117758</t>
  </si>
  <si>
    <t>6117758</t>
  </si>
  <si>
    <t>0294</t>
  </si>
  <si>
    <t>C0294</t>
  </si>
  <si>
    <t>Journey</t>
  </si>
  <si>
    <t>30666706119127</t>
  </si>
  <si>
    <t>6119127</t>
  </si>
  <si>
    <t>0365</t>
  </si>
  <si>
    <t>C0365</t>
  </si>
  <si>
    <t>El Sol Santa Ana Science and Arts Academy</t>
  </si>
  <si>
    <t>30664646120356</t>
  </si>
  <si>
    <t>6120356</t>
  </si>
  <si>
    <t>0463</t>
  </si>
  <si>
    <t>C0463</t>
  </si>
  <si>
    <t>Opportunities for Learning - Capistrano</t>
  </si>
  <si>
    <t>30666700101626</t>
  </si>
  <si>
    <t>0101626</t>
  </si>
  <si>
    <t>0578</t>
  </si>
  <si>
    <t>C0578</t>
  </si>
  <si>
    <t>Edward B. Cole Academy</t>
  </si>
  <si>
    <t>30666700106567</t>
  </si>
  <si>
    <t>0106567</t>
  </si>
  <si>
    <t>0632</t>
  </si>
  <si>
    <t>C0632</t>
  </si>
  <si>
    <t>Nova Academy</t>
  </si>
  <si>
    <t>30664640106765</t>
  </si>
  <si>
    <t>0106765</t>
  </si>
  <si>
    <t>0664</t>
  </si>
  <si>
    <t>C0664</t>
  </si>
  <si>
    <t>Capistrano Connections Academy</t>
  </si>
  <si>
    <t>30666700109066</t>
  </si>
  <si>
    <t>0109066</t>
  </si>
  <si>
    <t>0701</t>
  </si>
  <si>
    <t>C0701</t>
  </si>
  <si>
    <t>Orange County Educational Arts Academy</t>
  </si>
  <si>
    <t>30664640123729</t>
  </si>
  <si>
    <t>0123729</t>
  </si>
  <si>
    <t>1274</t>
  </si>
  <si>
    <t>C1274</t>
  </si>
  <si>
    <t>Community Roots Academy</t>
  </si>
  <si>
    <t>30664640124743</t>
  </si>
  <si>
    <t>0124743</t>
  </si>
  <si>
    <t>1324</t>
  </si>
  <si>
    <t>C1324</t>
  </si>
  <si>
    <t>Oxford Preparatory Academy - South Orange County</t>
  </si>
  <si>
    <t>30103060126037</t>
  </si>
  <si>
    <t>0126037</t>
  </si>
  <si>
    <t>1419</t>
  </si>
  <si>
    <t>C1419</t>
  </si>
  <si>
    <t>Samueli Academy</t>
  </si>
  <si>
    <t>30768930130765</t>
  </si>
  <si>
    <t>76893</t>
  </si>
  <si>
    <t>0130765</t>
  </si>
  <si>
    <t>1686</t>
  </si>
  <si>
    <t>C1686</t>
  </si>
  <si>
    <t>Magnolia Science Academy Santa Ana</t>
  </si>
  <si>
    <t>30664230131417</t>
  </si>
  <si>
    <t>0131417</t>
  </si>
  <si>
    <t>1701</t>
  </si>
  <si>
    <t>C1701</t>
  </si>
  <si>
    <t>GOALS Academy</t>
  </si>
  <si>
    <t>30103060132613</t>
  </si>
  <si>
    <t>0132613</t>
  </si>
  <si>
    <t>1752</t>
  </si>
  <si>
    <t>C1752</t>
  </si>
  <si>
    <t>Vista Heritage Global Academy</t>
  </si>
  <si>
    <t>30103060133785</t>
  </si>
  <si>
    <t>0133785</t>
  </si>
  <si>
    <t>1784</t>
  </si>
  <si>
    <t>C1784</t>
  </si>
  <si>
    <t>Oxford Preparatory Academy - Saddleback Valley</t>
  </si>
  <si>
    <t>30103060133983</t>
  </si>
  <si>
    <t>0133983</t>
  </si>
  <si>
    <t>1798</t>
  </si>
  <si>
    <t>C1798</t>
  </si>
  <si>
    <t>Ednovate - Legacy College Prep.</t>
  </si>
  <si>
    <t>30103060134056</t>
  </si>
  <si>
    <t>0134056</t>
  </si>
  <si>
    <t>1799</t>
  </si>
  <si>
    <t>C1799</t>
  </si>
  <si>
    <t>Orange County Academy of Sciences and Arts</t>
  </si>
  <si>
    <t>30103060133959</t>
  </si>
  <si>
    <t>0133959</t>
  </si>
  <si>
    <t>1800</t>
  </si>
  <si>
    <t>C1800</t>
  </si>
  <si>
    <t>Unity Middle College High</t>
  </si>
  <si>
    <t>30103060134239</t>
  </si>
  <si>
    <t>0134239</t>
  </si>
  <si>
    <t>1807</t>
  </si>
  <si>
    <t>C1807</t>
  </si>
  <si>
    <t>EPIC Charter (Excellence Performance Innovation Citizenship)</t>
  </si>
  <si>
    <t>30103060134288</t>
  </si>
  <si>
    <t>0134288</t>
  </si>
  <si>
    <t>1808</t>
  </si>
  <si>
    <t>C1808</t>
  </si>
  <si>
    <t>Scholarship Prep Charter</t>
  </si>
  <si>
    <t>30665300134221</t>
  </si>
  <si>
    <t>0134221</t>
  </si>
  <si>
    <t>1812</t>
  </si>
  <si>
    <t>C1812</t>
  </si>
  <si>
    <t>Kinetic Academy</t>
  </si>
  <si>
    <t>30103060134940</t>
  </si>
  <si>
    <t>0134940</t>
  </si>
  <si>
    <t>1831</t>
  </si>
  <si>
    <t>C1831</t>
  </si>
  <si>
    <t>Citrus Springs Charter</t>
  </si>
  <si>
    <t>30103060134841</t>
  </si>
  <si>
    <t>0134841</t>
  </si>
  <si>
    <t>1833</t>
  </si>
  <si>
    <t>C1833</t>
  </si>
  <si>
    <t>Orange County Workforce Innovation High</t>
  </si>
  <si>
    <t>30103060137000</t>
  </si>
  <si>
    <t>0137000</t>
  </si>
  <si>
    <t>1930</t>
  </si>
  <si>
    <t>C1930</t>
  </si>
  <si>
    <t>Vista Condor Global Academy</t>
  </si>
  <si>
    <t>30664236027379</t>
  </si>
  <si>
    <t>6027379</t>
  </si>
  <si>
    <t>1932</t>
  </si>
  <si>
    <t>C1932</t>
  </si>
  <si>
    <t>Palm Lane Elementary Charter</t>
  </si>
  <si>
    <t>30103060137976</t>
  </si>
  <si>
    <t>0137976</t>
  </si>
  <si>
    <t>1987</t>
  </si>
  <si>
    <t>C1987</t>
  </si>
  <si>
    <t>Tomorrow's Leadership Collaborative (TLC) Charter</t>
  </si>
  <si>
    <t>30103060138800</t>
  </si>
  <si>
    <t>0138800</t>
  </si>
  <si>
    <t>2025</t>
  </si>
  <si>
    <t>C2025</t>
  </si>
  <si>
    <t>National University Academy Homeschool / Independent Study Orange County</t>
  </si>
  <si>
    <t>30103060139352</t>
  </si>
  <si>
    <t>0139352</t>
  </si>
  <si>
    <t>2047</t>
  </si>
  <si>
    <t>C2047</t>
  </si>
  <si>
    <t>Sycamore Creek Community Charter</t>
  </si>
  <si>
    <t>30103060139469</t>
  </si>
  <si>
    <t>0139469</t>
  </si>
  <si>
    <t>2048</t>
  </si>
  <si>
    <t>C2048</t>
  </si>
  <si>
    <t>International School for Science and Culture</t>
  </si>
  <si>
    <t>30664640140061</t>
  </si>
  <si>
    <t>0140061</t>
  </si>
  <si>
    <t>2084</t>
  </si>
  <si>
    <t>C2084</t>
  </si>
  <si>
    <t>OCASA College Prep</t>
  </si>
  <si>
    <t>30666210139964</t>
  </si>
  <si>
    <t>0139964</t>
  </si>
  <si>
    <t>2094</t>
  </si>
  <si>
    <t>C2094</t>
  </si>
  <si>
    <t>Orange County Classical Academy</t>
  </si>
  <si>
    <t>Placer</t>
  </si>
  <si>
    <t>31103140000000</t>
  </si>
  <si>
    <t>31</t>
  </si>
  <si>
    <t>10314</t>
  </si>
  <si>
    <t>Placer County Office of Education</t>
  </si>
  <si>
    <t>31667610000000</t>
  </si>
  <si>
    <t>66761</t>
  </si>
  <si>
    <t>Ackerman Charter</t>
  </si>
  <si>
    <t>31667790000000</t>
  </si>
  <si>
    <t>66779</t>
  </si>
  <si>
    <t>Alta-Dutch Flat Union Elementary</t>
  </si>
  <si>
    <t>31667870000000</t>
  </si>
  <si>
    <t>66787</t>
  </si>
  <si>
    <t>Auburn Union Elementary</t>
  </si>
  <si>
    <t>31667950000000</t>
  </si>
  <si>
    <t>66795</t>
  </si>
  <si>
    <t>Colfax Elementary</t>
  </si>
  <si>
    <t>31668030000000</t>
  </si>
  <si>
    <t>66803</t>
  </si>
  <si>
    <t>Dry Creek Joint Elementary</t>
  </si>
  <si>
    <t>31668290000000</t>
  </si>
  <si>
    <t>66829</t>
  </si>
  <si>
    <t>Eureka Union</t>
  </si>
  <si>
    <t>31668370000000</t>
  </si>
  <si>
    <t>66837</t>
  </si>
  <si>
    <t>Foresthill Union Elementary</t>
  </si>
  <si>
    <t>31668450000000</t>
  </si>
  <si>
    <t>66845</t>
  </si>
  <si>
    <t>Loomis Union Elementary</t>
  </si>
  <si>
    <t>31668520000000</t>
  </si>
  <si>
    <t>66852</t>
  </si>
  <si>
    <t>Newcastle Elementary</t>
  </si>
  <si>
    <t>31668860000000</t>
  </si>
  <si>
    <t>66886</t>
  </si>
  <si>
    <t>Placer Hills Union Elementary</t>
  </si>
  <si>
    <t>31668940000000</t>
  </si>
  <si>
    <t>66894</t>
  </si>
  <si>
    <t>Placer Union High</t>
  </si>
  <si>
    <t>31669100000000</t>
  </si>
  <si>
    <t>66910</t>
  </si>
  <si>
    <t>Roseville City Elementary</t>
  </si>
  <si>
    <t>31669280000000</t>
  </si>
  <si>
    <t>66928</t>
  </si>
  <si>
    <t>Roseville Joint Union High</t>
  </si>
  <si>
    <t>31669440000000</t>
  </si>
  <si>
    <t>66944</t>
  </si>
  <si>
    <t>Tahoe-Truckee Unified</t>
  </si>
  <si>
    <t>31669510000000</t>
  </si>
  <si>
    <t>66951</t>
  </si>
  <si>
    <t>Western Placer Unified</t>
  </si>
  <si>
    <t>31750850000000</t>
  </si>
  <si>
    <t>75085</t>
  </si>
  <si>
    <t>Rocklin Unified</t>
  </si>
  <si>
    <t>31669513130168</t>
  </si>
  <si>
    <t>3130168</t>
  </si>
  <si>
    <t>0015</t>
  </si>
  <si>
    <t>C0015</t>
  </si>
  <si>
    <t>Horizon Charter</t>
  </si>
  <si>
    <t>31750856118392</t>
  </si>
  <si>
    <t>6118392</t>
  </si>
  <si>
    <t>0308</t>
  </si>
  <si>
    <t>C0308</t>
  </si>
  <si>
    <t>Rocklin Academy</t>
  </si>
  <si>
    <t>31750850114371</t>
  </si>
  <si>
    <t>0114371</t>
  </si>
  <si>
    <t>0900</t>
  </si>
  <si>
    <t>C0900</t>
  </si>
  <si>
    <t>Rocklin Academy at Meyers Street</t>
  </si>
  <si>
    <t>31750850117879</t>
  </si>
  <si>
    <t>0117879</t>
  </si>
  <si>
    <t>1042</t>
  </si>
  <si>
    <t>C1042</t>
  </si>
  <si>
    <t>Maria Montessori Charter Academy</t>
  </si>
  <si>
    <t>31750850119487</t>
  </si>
  <si>
    <t>0119487</t>
  </si>
  <si>
    <t>1071</t>
  </si>
  <si>
    <t>C1071</t>
  </si>
  <si>
    <t>Western Sierra Collegiate Academy</t>
  </si>
  <si>
    <t>31668520120105</t>
  </si>
  <si>
    <t>0120105</t>
  </si>
  <si>
    <t>1102</t>
  </si>
  <si>
    <t>C1102</t>
  </si>
  <si>
    <t>Creekside Charter</t>
  </si>
  <si>
    <t>31668520121608</t>
  </si>
  <si>
    <t>0121608</t>
  </si>
  <si>
    <t>1179</t>
  </si>
  <si>
    <t>C1179</t>
  </si>
  <si>
    <t>Harvest Ridge Cooperative Charter</t>
  </si>
  <si>
    <t>31669440121624</t>
  </si>
  <si>
    <t>0121624</t>
  </si>
  <si>
    <t>1180</t>
  </si>
  <si>
    <t>C1180</t>
  </si>
  <si>
    <t>Sierra Expeditionary Learning</t>
  </si>
  <si>
    <t>31668520127928</t>
  </si>
  <si>
    <t>0127928</t>
  </si>
  <si>
    <t>1528</t>
  </si>
  <si>
    <t>C1528</t>
  </si>
  <si>
    <t>Rocklin Academy Gateway</t>
  </si>
  <si>
    <t>31669510135871</t>
  </si>
  <si>
    <t>0135871</t>
  </si>
  <si>
    <t>1715</t>
  </si>
  <si>
    <t>C1715</t>
  </si>
  <si>
    <t>John Adams Academy - Lincoln</t>
  </si>
  <si>
    <t>31750850137927</t>
  </si>
  <si>
    <t>0137927</t>
  </si>
  <si>
    <t>1979</t>
  </si>
  <si>
    <t>C1979</t>
  </si>
  <si>
    <t>Placer Academy Charter</t>
  </si>
  <si>
    <t>31668520138008</t>
  </si>
  <si>
    <t>0138008</t>
  </si>
  <si>
    <t>1991</t>
  </si>
  <si>
    <t>C1991</t>
  </si>
  <si>
    <t>Golden Valley Tahoe</t>
  </si>
  <si>
    <t>31669280121418</t>
  </si>
  <si>
    <t>0121418</t>
  </si>
  <si>
    <t>2061</t>
  </si>
  <si>
    <t>C2061</t>
  </si>
  <si>
    <t>John Adams Academy - Roseville</t>
  </si>
  <si>
    <t>Plumas</t>
  </si>
  <si>
    <t>32103220000000</t>
  </si>
  <si>
    <t>32</t>
  </si>
  <si>
    <t>10322</t>
  </si>
  <si>
    <t>Plumas County Office of Education</t>
  </si>
  <si>
    <t>32669690000000</t>
  </si>
  <si>
    <t>66969</t>
  </si>
  <si>
    <t>Plumas Unified</t>
  </si>
  <si>
    <t>32669693230083</t>
  </si>
  <si>
    <t>3230083</t>
  </si>
  <si>
    <t>0146</t>
  </si>
  <si>
    <t>C0146</t>
  </si>
  <si>
    <t>Plumas Charter</t>
  </si>
  <si>
    <t>Riverside</t>
  </si>
  <si>
    <t>33103300000000</t>
  </si>
  <si>
    <t>33</t>
  </si>
  <si>
    <t>10330</t>
  </si>
  <si>
    <t>Riverside County Office of Education</t>
  </si>
  <si>
    <t>33669770000000</t>
  </si>
  <si>
    <t>66977</t>
  </si>
  <si>
    <t>Alvord Unified</t>
  </si>
  <si>
    <t>33669850000000</t>
  </si>
  <si>
    <t>66985</t>
  </si>
  <si>
    <t>Banning Unified</t>
  </si>
  <si>
    <t>33669930000000</t>
  </si>
  <si>
    <t>66993</t>
  </si>
  <si>
    <t>Beaumont Unified</t>
  </si>
  <si>
    <t>33670330000000</t>
  </si>
  <si>
    <t>67033</t>
  </si>
  <si>
    <t>Corona-Norco Unified</t>
  </si>
  <si>
    <t>33670410000000</t>
  </si>
  <si>
    <t>67041</t>
  </si>
  <si>
    <t>Desert Center Unified</t>
  </si>
  <si>
    <t>33670580000000</t>
  </si>
  <si>
    <t>67058</t>
  </si>
  <si>
    <t>Desert Sands Unified</t>
  </si>
  <si>
    <t>33670820000000</t>
  </si>
  <si>
    <t>67082</t>
  </si>
  <si>
    <t>Hemet Unified</t>
  </si>
  <si>
    <t>33670900000000</t>
  </si>
  <si>
    <t>67090</t>
  </si>
  <si>
    <t>Jurupa Unified</t>
  </si>
  <si>
    <t>33671160000000</t>
  </si>
  <si>
    <t>67116</t>
  </si>
  <si>
    <t>Menifee Union Elementary</t>
  </si>
  <si>
    <t>33671240000000</t>
  </si>
  <si>
    <t>67124</t>
  </si>
  <si>
    <t>Moreno Valley Unified</t>
  </si>
  <si>
    <t>33671570000000</t>
  </si>
  <si>
    <t>67157</t>
  </si>
  <si>
    <t>Nuview Union</t>
  </si>
  <si>
    <t>33671730000000</t>
  </si>
  <si>
    <t>67173</t>
  </si>
  <si>
    <t>Palm Springs Unified</t>
  </si>
  <si>
    <t>33671810000000</t>
  </si>
  <si>
    <t>67181</t>
  </si>
  <si>
    <t>Palo Verde Unified</t>
  </si>
  <si>
    <t>33671990000000</t>
  </si>
  <si>
    <t>67199</t>
  </si>
  <si>
    <t>Perris Elementary</t>
  </si>
  <si>
    <t>33672070000000</t>
  </si>
  <si>
    <t>67207</t>
  </si>
  <si>
    <t>Perris Union High</t>
  </si>
  <si>
    <t>33672150000000</t>
  </si>
  <si>
    <t>67215</t>
  </si>
  <si>
    <t>Riverside Unified</t>
  </si>
  <si>
    <t>33672310000000</t>
  </si>
  <si>
    <t>67231</t>
  </si>
  <si>
    <t>Romoland Elementary</t>
  </si>
  <si>
    <t>33672490000000</t>
  </si>
  <si>
    <t>67249</t>
  </si>
  <si>
    <t>San Jacinto Unified</t>
  </si>
  <si>
    <t>33736760000000</t>
  </si>
  <si>
    <t>73676</t>
  </si>
  <si>
    <t>Coachella Valley Unified</t>
  </si>
  <si>
    <t>33751760000000</t>
  </si>
  <si>
    <t>75176</t>
  </si>
  <si>
    <t>Lake Elsinore Unified</t>
  </si>
  <si>
    <t>33751920000000</t>
  </si>
  <si>
    <t>75192</t>
  </si>
  <si>
    <t>Temecula Valley Unified</t>
  </si>
  <si>
    <t>33752000000000</t>
  </si>
  <si>
    <t>75200</t>
  </si>
  <si>
    <t>Murrieta Valley Unified</t>
  </si>
  <si>
    <t>33752420000000</t>
  </si>
  <si>
    <t>75242</t>
  </si>
  <si>
    <t>Val Verde Unified</t>
  </si>
  <si>
    <t>33751926112551</t>
  </si>
  <si>
    <t>6112551</t>
  </si>
  <si>
    <t>0065</t>
  </si>
  <si>
    <t>C0065</t>
  </si>
  <si>
    <t>Temecula Valley Charter</t>
  </si>
  <si>
    <t>33672496114748</t>
  </si>
  <si>
    <t>6114748</t>
  </si>
  <si>
    <t>0129</t>
  </si>
  <si>
    <t>C0129</t>
  </si>
  <si>
    <t>San Jacinto Valley Academy</t>
  </si>
  <si>
    <t>33751923330917</t>
  </si>
  <si>
    <t>3330917</t>
  </si>
  <si>
    <t>0284</t>
  </si>
  <si>
    <t>C0284</t>
  </si>
  <si>
    <t>Temecula Preparatory</t>
  </si>
  <si>
    <t>33671160109843</t>
  </si>
  <si>
    <t>0109843</t>
  </si>
  <si>
    <t>0730</t>
  </si>
  <si>
    <t>C0730</t>
  </si>
  <si>
    <t>Santa Rosa Academy</t>
  </si>
  <si>
    <t>33103300110833</t>
  </si>
  <si>
    <t>0110833</t>
  </si>
  <si>
    <t>0753</t>
  </si>
  <si>
    <t>C0753</t>
  </si>
  <si>
    <t>River Springs Charter</t>
  </si>
  <si>
    <t>33751760120204</t>
  </si>
  <si>
    <t>0120204</t>
  </si>
  <si>
    <t>1118</t>
  </si>
  <si>
    <t>C1118</t>
  </si>
  <si>
    <t>Sycamore Academy of Science and Cultural Arts</t>
  </si>
  <si>
    <t>33736760121673</t>
  </si>
  <si>
    <t>0121673</t>
  </si>
  <si>
    <t>1188</t>
  </si>
  <si>
    <t>C1188</t>
  </si>
  <si>
    <t>NOVA Academy - Coachella</t>
  </si>
  <si>
    <t>33103300125237</t>
  </si>
  <si>
    <t>0125237</t>
  </si>
  <si>
    <t>1366</t>
  </si>
  <si>
    <t>C1366</t>
  </si>
  <si>
    <t>Riverside County Education Academy</t>
  </si>
  <si>
    <t>33103300125385</t>
  </si>
  <si>
    <t>0125385</t>
  </si>
  <si>
    <t>1369</t>
  </si>
  <si>
    <t>C1369</t>
  </si>
  <si>
    <t>Imagine Schools, Riverside County</t>
  </si>
  <si>
    <t>33672150126128</t>
  </si>
  <si>
    <t>0126128</t>
  </si>
  <si>
    <t>1409</t>
  </si>
  <si>
    <t>C1409</t>
  </si>
  <si>
    <t>REACH Leadership STEAM Academy</t>
  </si>
  <si>
    <t>33669930127142</t>
  </si>
  <si>
    <t>0127142</t>
  </si>
  <si>
    <t>1493</t>
  </si>
  <si>
    <t>C1493</t>
  </si>
  <si>
    <t>Highland Academy</t>
  </si>
  <si>
    <t>33103300128777</t>
  </si>
  <si>
    <t>0128777</t>
  </si>
  <si>
    <t>1602</t>
  </si>
  <si>
    <t>C1602</t>
  </si>
  <si>
    <t>Gateway College and Career Academy</t>
  </si>
  <si>
    <t>33103300136168</t>
  </si>
  <si>
    <t>0136168</t>
  </si>
  <si>
    <t>1873</t>
  </si>
  <si>
    <t>C1873</t>
  </si>
  <si>
    <t>Temecula International Academy</t>
  </si>
  <si>
    <t>33103300138024</t>
  </si>
  <si>
    <t>0138024</t>
  </si>
  <si>
    <t>1974</t>
  </si>
  <si>
    <t>C1974</t>
  </si>
  <si>
    <t>33103300137836</t>
  </si>
  <si>
    <t>0137836</t>
  </si>
  <si>
    <t>1984</t>
  </si>
  <si>
    <t>C1984</t>
  </si>
  <si>
    <t>Pivot Charter School Riverside</t>
  </si>
  <si>
    <t>33103300137851</t>
  </si>
  <si>
    <t>0137851</t>
  </si>
  <si>
    <t>1988</t>
  </si>
  <si>
    <t>C1988</t>
  </si>
  <si>
    <t>Julia Lee Performing Arts Academy</t>
  </si>
  <si>
    <t>33103300137869</t>
  </si>
  <si>
    <t>0137869</t>
  </si>
  <si>
    <t>1993</t>
  </si>
  <si>
    <t>C1993</t>
  </si>
  <si>
    <t>Excelsior Charter School Corona-Norco</t>
  </si>
  <si>
    <t>33103300138602</t>
  </si>
  <si>
    <t>0138602</t>
  </si>
  <si>
    <t>2018</t>
  </si>
  <si>
    <t>C2018</t>
  </si>
  <si>
    <t>JCS - Pine Hills</t>
  </si>
  <si>
    <t>33671810138610</t>
  </si>
  <si>
    <t>0138610</t>
  </si>
  <si>
    <t>2019</t>
  </si>
  <si>
    <t>C2019</t>
  </si>
  <si>
    <t>Scale Leadership Academy - East</t>
  </si>
  <si>
    <t>33669930139360</t>
  </si>
  <si>
    <t>0139360</t>
  </si>
  <si>
    <t>2049</t>
  </si>
  <si>
    <t>C2049</t>
  </si>
  <si>
    <t>Mission Vista Academy</t>
  </si>
  <si>
    <t>33103300139428</t>
  </si>
  <si>
    <t>0139428</t>
  </si>
  <si>
    <t>2058</t>
  </si>
  <si>
    <t>C2058</t>
  </si>
  <si>
    <t>Garvey/Allen Visual &amp; Performing Arts Academy for STEM</t>
  </si>
  <si>
    <t>Sacramento</t>
  </si>
  <si>
    <t>34103480000000</t>
  </si>
  <si>
    <t>34</t>
  </si>
  <si>
    <t>10348</t>
  </si>
  <si>
    <t>Sacramento County Office of Education</t>
  </si>
  <si>
    <t>34672800000000</t>
  </si>
  <si>
    <t>67280</t>
  </si>
  <si>
    <t>Arcohe Union Elementary</t>
  </si>
  <si>
    <t>34673140000000</t>
  </si>
  <si>
    <t>67314</t>
  </si>
  <si>
    <t>Elk Grove Unified</t>
  </si>
  <si>
    <t>34673220000000</t>
  </si>
  <si>
    <t>67322</t>
  </si>
  <si>
    <t>Elverta Joint Elementary</t>
  </si>
  <si>
    <t>34673300000000</t>
  </si>
  <si>
    <t>67330</t>
  </si>
  <si>
    <t>Folsom-Cordova Unified</t>
  </si>
  <si>
    <t>34673480000000</t>
  </si>
  <si>
    <t>67348</t>
  </si>
  <si>
    <t>Galt Joint Union Elementary</t>
  </si>
  <si>
    <t>34673550000000</t>
  </si>
  <si>
    <t>67355</t>
  </si>
  <si>
    <t>Galt Joint Union High</t>
  </si>
  <si>
    <t>34674130000000</t>
  </si>
  <si>
    <t>67413</t>
  </si>
  <si>
    <t>River Delta Joint Unified</t>
  </si>
  <si>
    <t>34674210000000</t>
  </si>
  <si>
    <t>67421</t>
  </si>
  <si>
    <t>Robla Elementary</t>
  </si>
  <si>
    <t>34674390000000</t>
  </si>
  <si>
    <t>67439</t>
  </si>
  <si>
    <t>Sacramento City Unified</t>
  </si>
  <si>
    <t>34674470000000</t>
  </si>
  <si>
    <t>67447</t>
  </si>
  <si>
    <t>San Juan Unified</t>
  </si>
  <si>
    <t>34739730000000</t>
  </si>
  <si>
    <t>73973</t>
  </si>
  <si>
    <t>Center Joint Unified</t>
  </si>
  <si>
    <t>34752830000000</t>
  </si>
  <si>
    <t>75283</t>
  </si>
  <si>
    <t>Natomas Unified</t>
  </si>
  <si>
    <t>34765050000000</t>
  </si>
  <si>
    <t>76505</t>
  </si>
  <si>
    <t>Twin Rivers Unified</t>
  </si>
  <si>
    <t>34752833430659</t>
  </si>
  <si>
    <t>3430659</t>
  </si>
  <si>
    <t>0019</t>
  </si>
  <si>
    <t>C0019</t>
  </si>
  <si>
    <t>Natomas Charter</t>
  </si>
  <si>
    <t>34674473430691</t>
  </si>
  <si>
    <t>3430691</t>
  </si>
  <si>
    <t>0217</t>
  </si>
  <si>
    <t>C0217</t>
  </si>
  <si>
    <t>Options for Youth-San Juan</t>
  </si>
  <si>
    <t>34674473430717</t>
  </si>
  <si>
    <t>3430717</t>
  </si>
  <si>
    <t>0248</t>
  </si>
  <si>
    <t>C0248</t>
  </si>
  <si>
    <t>Visions In Education</t>
  </si>
  <si>
    <t>34674390101048</t>
  </si>
  <si>
    <t>0101048</t>
  </si>
  <si>
    <t>0491</t>
  </si>
  <si>
    <t>C0491</t>
  </si>
  <si>
    <t>St. HOPE Public School 7</t>
  </si>
  <si>
    <t>34674390101295</t>
  </si>
  <si>
    <t>0101295</t>
  </si>
  <si>
    <t>0552</t>
  </si>
  <si>
    <t>C0552</t>
  </si>
  <si>
    <t>Sol Aureus College Preparatory</t>
  </si>
  <si>
    <t>34765050101832</t>
  </si>
  <si>
    <t>0101832</t>
  </si>
  <si>
    <t>0560</t>
  </si>
  <si>
    <t>C0560</t>
  </si>
  <si>
    <t>Futures High</t>
  </si>
  <si>
    <t>34765050101766</t>
  </si>
  <si>
    <t>0101766</t>
  </si>
  <si>
    <t>0561</t>
  </si>
  <si>
    <t>C0561</t>
  </si>
  <si>
    <t>Community Outreach Academy</t>
  </si>
  <si>
    <t>34674390102038</t>
  </si>
  <si>
    <t>0102038</t>
  </si>
  <si>
    <t>0596</t>
  </si>
  <si>
    <t>C0596</t>
  </si>
  <si>
    <t>Sacramento Charter High</t>
  </si>
  <si>
    <t>34674390102343</t>
  </si>
  <si>
    <t>0102343</t>
  </si>
  <si>
    <t>0598</t>
  </si>
  <si>
    <t>C0598</t>
  </si>
  <si>
    <t>Aspire Capitol Heights Academy</t>
  </si>
  <si>
    <t>34674390106898</t>
  </si>
  <si>
    <t>0106898</t>
  </si>
  <si>
    <t>0640</t>
  </si>
  <si>
    <t>C0640</t>
  </si>
  <si>
    <t>The Language Academy of Sacramento</t>
  </si>
  <si>
    <t>34765050108415</t>
  </si>
  <si>
    <t>0108415</t>
  </si>
  <si>
    <t>0687</t>
  </si>
  <si>
    <t>C0687</t>
  </si>
  <si>
    <t>Heritage Peak Charter</t>
  </si>
  <si>
    <t>34765050108837</t>
  </si>
  <si>
    <t>0108837</t>
  </si>
  <si>
    <t>0699</t>
  </si>
  <si>
    <t>C0699</t>
  </si>
  <si>
    <t>34674390111757</t>
  </si>
  <si>
    <t>0111757</t>
  </si>
  <si>
    <t>0775</t>
  </si>
  <si>
    <t>C0775</t>
  </si>
  <si>
    <t>California Montessori Project - Capitol Campus</t>
  </si>
  <si>
    <t>34674470112169</t>
  </si>
  <si>
    <t>0112169</t>
  </si>
  <si>
    <t>0776</t>
  </si>
  <si>
    <t>C0776</t>
  </si>
  <si>
    <t>California Montessori Project-San Juan Campus</t>
  </si>
  <si>
    <t>34673140111732</t>
  </si>
  <si>
    <t>0111732</t>
  </si>
  <si>
    <t>0777</t>
  </si>
  <si>
    <t>C0777</t>
  </si>
  <si>
    <t>California Montessori Project - Elk Grove Campus</t>
  </si>
  <si>
    <t>34674130114660</t>
  </si>
  <si>
    <t>0114660</t>
  </si>
  <si>
    <t>0853</t>
  </si>
  <si>
    <t>C0853</t>
  </si>
  <si>
    <t>Delta Elementary Charter</t>
  </si>
  <si>
    <t>34765050113878</t>
  </si>
  <si>
    <t>0113878</t>
  </si>
  <si>
    <t>0862</t>
  </si>
  <si>
    <t>C0862</t>
  </si>
  <si>
    <t>Higher Learning Academy</t>
  </si>
  <si>
    <t>34765050114272</t>
  </si>
  <si>
    <t>0114272</t>
  </si>
  <si>
    <t>0878</t>
  </si>
  <si>
    <t>C0878</t>
  </si>
  <si>
    <t>SAVA - Sacramento Academic and Vocational Academy</t>
  </si>
  <si>
    <t>34674470114983</t>
  </si>
  <si>
    <t>0114983</t>
  </si>
  <si>
    <t>0946</t>
  </si>
  <si>
    <t>C0946</t>
  </si>
  <si>
    <t>Golden Valley River</t>
  </si>
  <si>
    <t>34674390121665</t>
  </si>
  <si>
    <t>0121665</t>
  </si>
  <si>
    <t>1186</t>
  </si>
  <si>
    <t>C1186</t>
  </si>
  <si>
    <t>Yav Pem Suab Academy - Preparing for the Future Charter</t>
  </si>
  <si>
    <t>34674390123901</t>
  </si>
  <si>
    <t>0123901</t>
  </si>
  <si>
    <t>1273</t>
  </si>
  <si>
    <t>C1273</t>
  </si>
  <si>
    <t>Capitol Collegiate Academy</t>
  </si>
  <si>
    <t>34103480136275</t>
  </si>
  <si>
    <t>0136275</t>
  </si>
  <si>
    <t>1313</t>
  </si>
  <si>
    <t>C1313</t>
  </si>
  <si>
    <t>Fortune</t>
  </si>
  <si>
    <t>34674470120469</t>
  </si>
  <si>
    <t>0120469</t>
  </si>
  <si>
    <t>1554</t>
  </si>
  <si>
    <t>C1554</t>
  </si>
  <si>
    <t>Aspire Alexander Twilight College Preparatory Academy</t>
  </si>
  <si>
    <t>34674470121467</t>
  </si>
  <si>
    <t>0121467</t>
  </si>
  <si>
    <t>1555</t>
  </si>
  <si>
    <t>C1555</t>
  </si>
  <si>
    <t>Aspire Alexander Twilight Secondary Academy</t>
  </si>
  <si>
    <t>34674470128124</t>
  </si>
  <si>
    <t>0128124</t>
  </si>
  <si>
    <t>1563</t>
  </si>
  <si>
    <t>C1563</t>
  </si>
  <si>
    <t>Gateway International</t>
  </si>
  <si>
    <t>34765050130757</t>
  </si>
  <si>
    <t>0130757</t>
  </si>
  <si>
    <t>1674</t>
  </si>
  <si>
    <t>C1674</t>
  </si>
  <si>
    <t>Highlands Community Charter</t>
  </si>
  <si>
    <t>34674210132019</t>
  </si>
  <si>
    <t>0132019</t>
  </si>
  <si>
    <t>1727</t>
  </si>
  <si>
    <t>C1727</t>
  </si>
  <si>
    <t>Paseo Grande Charter</t>
  </si>
  <si>
    <t>34674470132399</t>
  </si>
  <si>
    <t>0132399</t>
  </si>
  <si>
    <t>1728</t>
  </si>
  <si>
    <t>C1728</t>
  </si>
  <si>
    <t>Golden Valley Orchard</t>
  </si>
  <si>
    <t>34674390135343</t>
  </si>
  <si>
    <t>0135343</t>
  </si>
  <si>
    <t>1848</t>
  </si>
  <si>
    <t>C1848</t>
  </si>
  <si>
    <t>Growth Public</t>
  </si>
  <si>
    <t>34674390137406</t>
  </si>
  <si>
    <t>0137406</t>
  </si>
  <si>
    <t>1948</t>
  </si>
  <si>
    <t>C1948</t>
  </si>
  <si>
    <t>SAVA - Sacramento Academic and Vocational Academy - SCUSD</t>
  </si>
  <si>
    <t>34673140137281</t>
  </si>
  <si>
    <t>0137281</t>
  </si>
  <si>
    <t>1949</t>
  </si>
  <si>
    <t>C1949</t>
  </si>
  <si>
    <t>SAVA - Sacramento Academic and Vocational Academy - EGUSD</t>
  </si>
  <si>
    <t>34674210137950</t>
  </si>
  <si>
    <t>0137950</t>
  </si>
  <si>
    <t>1970</t>
  </si>
  <si>
    <t>C1970</t>
  </si>
  <si>
    <t>Marconi Learning Academy</t>
  </si>
  <si>
    <t>34765050139584</t>
  </si>
  <si>
    <t>0139584</t>
  </si>
  <si>
    <t>2072</t>
  </si>
  <si>
    <t>C2072</t>
  </si>
  <si>
    <t>California Innovative Career Academy</t>
  </si>
  <si>
    <t>34103480140160</t>
  </si>
  <si>
    <t>0140160</t>
  </si>
  <si>
    <t>2100</t>
  </si>
  <si>
    <t>C2100</t>
  </si>
  <si>
    <t>American River Collegiate Academy</t>
  </si>
  <si>
    <t>San Benito</t>
  </si>
  <si>
    <t>35103550000000</t>
  </si>
  <si>
    <t>35</t>
  </si>
  <si>
    <t>10355</t>
  </si>
  <si>
    <t>San Benito County Office of Education</t>
  </si>
  <si>
    <t>35674540000000</t>
  </si>
  <si>
    <t>67454</t>
  </si>
  <si>
    <t>Bitterwater-Tully Elementary</t>
  </si>
  <si>
    <t>35674620000000</t>
  </si>
  <si>
    <t>67462</t>
  </si>
  <si>
    <t>Cienega Union Elementary</t>
  </si>
  <si>
    <t>35674700000000</t>
  </si>
  <si>
    <t>67470</t>
  </si>
  <si>
    <t>Hollister</t>
  </si>
  <si>
    <t>35674880000000</t>
  </si>
  <si>
    <t>67488</t>
  </si>
  <si>
    <t>Jefferson Elementary</t>
  </si>
  <si>
    <t>35675040000000</t>
  </si>
  <si>
    <t>67504</t>
  </si>
  <si>
    <t>North County Joint Union Elementary</t>
  </si>
  <si>
    <t>35675200000000</t>
  </si>
  <si>
    <t>67520</t>
  </si>
  <si>
    <t>Panoche Elementary</t>
  </si>
  <si>
    <t>35675380000000</t>
  </si>
  <si>
    <t>67538</t>
  </si>
  <si>
    <t>San Benito High</t>
  </si>
  <si>
    <t>35675530000000</t>
  </si>
  <si>
    <t>67553</t>
  </si>
  <si>
    <t>Southside Elementary</t>
  </si>
  <si>
    <t>35675610000000</t>
  </si>
  <si>
    <t>67561</t>
  </si>
  <si>
    <t>Tres Pinos Union Elementary</t>
  </si>
  <si>
    <t>35675790000000</t>
  </si>
  <si>
    <t>67579</t>
  </si>
  <si>
    <t>Willow Grove Union Elementary</t>
  </si>
  <si>
    <t>35752590000000</t>
  </si>
  <si>
    <t>75259</t>
  </si>
  <si>
    <t>Aromas - San Juan Unified</t>
  </si>
  <si>
    <t>35674700127688</t>
  </si>
  <si>
    <t>0127688</t>
  </si>
  <si>
    <t>1507</t>
  </si>
  <si>
    <t>C1507</t>
  </si>
  <si>
    <t>Hollister Prep</t>
  </si>
  <si>
    <t>San Bernardino</t>
  </si>
  <si>
    <t>36103630000000</t>
  </si>
  <si>
    <t>36</t>
  </si>
  <si>
    <t>10363</t>
  </si>
  <si>
    <t>San Bernardino County Office of Education</t>
  </si>
  <si>
    <t>36675870000000</t>
  </si>
  <si>
    <t>67587</t>
  </si>
  <si>
    <t>Adelanto Elementary</t>
  </si>
  <si>
    <t>36675950000000</t>
  </si>
  <si>
    <t>67595</t>
  </si>
  <si>
    <t>Alta Loma Elementary</t>
  </si>
  <si>
    <t>36676110000000</t>
  </si>
  <si>
    <t>67611</t>
  </si>
  <si>
    <t>Barstow Unified</t>
  </si>
  <si>
    <t>36676370000000</t>
  </si>
  <si>
    <t>67637</t>
  </si>
  <si>
    <t>Bear Valley Unified</t>
  </si>
  <si>
    <t>36676450000000</t>
  </si>
  <si>
    <t>67645</t>
  </si>
  <si>
    <t>Central Elementary</t>
  </si>
  <si>
    <t>36676520000000</t>
  </si>
  <si>
    <t>67652</t>
  </si>
  <si>
    <t>Chaffey Joint Union High</t>
  </si>
  <si>
    <t>36676780000000</t>
  </si>
  <si>
    <t>67678</t>
  </si>
  <si>
    <t>Chino Valley Unified</t>
  </si>
  <si>
    <t>36676860000000</t>
  </si>
  <si>
    <t>67686</t>
  </si>
  <si>
    <t>Colton Joint Unified</t>
  </si>
  <si>
    <t>36676940000000</t>
  </si>
  <si>
    <t>67694</t>
  </si>
  <si>
    <t>Cucamonga Elementary</t>
  </si>
  <si>
    <t>36677020000000</t>
  </si>
  <si>
    <t>67702</t>
  </si>
  <si>
    <t>Etiwanda Elementary</t>
  </si>
  <si>
    <t>36677100000000</t>
  </si>
  <si>
    <t>67710</t>
  </si>
  <si>
    <t>Fontana Unified</t>
  </si>
  <si>
    <t>36677360000000</t>
  </si>
  <si>
    <t>67736</t>
  </si>
  <si>
    <t>Helendale Elementary</t>
  </si>
  <si>
    <t>36677770000000</t>
  </si>
  <si>
    <t>67777</t>
  </si>
  <si>
    <t>Morongo Unified</t>
  </si>
  <si>
    <t>36677850000000</t>
  </si>
  <si>
    <t>67785</t>
  </si>
  <si>
    <t>36677930000000</t>
  </si>
  <si>
    <t>67793</t>
  </si>
  <si>
    <t>Mt. Baldy Joint Elementary</t>
  </si>
  <si>
    <t>36678010000000</t>
  </si>
  <si>
    <t>67801</t>
  </si>
  <si>
    <t>Needles Unified</t>
  </si>
  <si>
    <t>36678190000000</t>
  </si>
  <si>
    <t>67819</t>
  </si>
  <si>
    <t>Ontario-Montclair</t>
  </si>
  <si>
    <t>36678270000000</t>
  </si>
  <si>
    <t>67827</t>
  </si>
  <si>
    <t>Oro Grande</t>
  </si>
  <si>
    <t>36678430000000</t>
  </si>
  <si>
    <t>67843</t>
  </si>
  <si>
    <t>Redlands Unified</t>
  </si>
  <si>
    <t>36678500000000</t>
  </si>
  <si>
    <t>67850</t>
  </si>
  <si>
    <t>Rialto Unified</t>
  </si>
  <si>
    <t>36678680000000</t>
  </si>
  <si>
    <t>67868</t>
  </si>
  <si>
    <t>Rim of the World Unified</t>
  </si>
  <si>
    <t>36678760000000</t>
  </si>
  <si>
    <t>67876</t>
  </si>
  <si>
    <t>San Bernardino City Unified</t>
  </si>
  <si>
    <t>36678920000000</t>
  </si>
  <si>
    <t>67892</t>
  </si>
  <si>
    <t>Trona Joint Unified</t>
  </si>
  <si>
    <t>36679180000000</t>
  </si>
  <si>
    <t>67918</t>
  </si>
  <si>
    <t>Victor Elementary</t>
  </si>
  <si>
    <t>36679340000000</t>
  </si>
  <si>
    <t>67934</t>
  </si>
  <si>
    <t>Victor Valley Union High</t>
  </si>
  <si>
    <t>36679590000000</t>
  </si>
  <si>
    <t>67959</t>
  </si>
  <si>
    <t>Yucaipa-Calimesa Joint Unified</t>
  </si>
  <si>
    <t>36738580000000</t>
  </si>
  <si>
    <t>73858</t>
  </si>
  <si>
    <t>Baker Valley Unified</t>
  </si>
  <si>
    <t>36738900000000</t>
  </si>
  <si>
    <t>73890</t>
  </si>
  <si>
    <t>Silver Valley Unified</t>
  </si>
  <si>
    <t>36739570000000</t>
  </si>
  <si>
    <t>73957</t>
  </si>
  <si>
    <t>Snowline Joint Unified</t>
  </si>
  <si>
    <t>36750440000000</t>
  </si>
  <si>
    <t>75044</t>
  </si>
  <si>
    <t>Hesperia Unified</t>
  </si>
  <si>
    <t>36750510000000</t>
  </si>
  <si>
    <t>75051</t>
  </si>
  <si>
    <t>Lucerne Valley Unified</t>
  </si>
  <si>
    <t>36750690000000</t>
  </si>
  <si>
    <t>75069</t>
  </si>
  <si>
    <t>Upland Unified</t>
  </si>
  <si>
    <t>36750770000000</t>
  </si>
  <si>
    <t>75077</t>
  </si>
  <si>
    <t>Apple Valley Unified</t>
  </si>
  <si>
    <t>36679343630670</t>
  </si>
  <si>
    <t>3630670</t>
  </si>
  <si>
    <t>0013</t>
  </si>
  <si>
    <t>C0013</t>
  </si>
  <si>
    <t>Options for Youth-Victorville Charter</t>
  </si>
  <si>
    <t>36750773631207</t>
  </si>
  <si>
    <t>3631207</t>
  </si>
  <si>
    <t>0127</t>
  </si>
  <si>
    <t>C0127</t>
  </si>
  <si>
    <t>Academy for Academic Excellence</t>
  </si>
  <si>
    <t>36678433630928</t>
  </si>
  <si>
    <t>3630928</t>
  </si>
  <si>
    <t>0180</t>
  </si>
  <si>
    <t>C0180</t>
  </si>
  <si>
    <t>Grove</t>
  </si>
  <si>
    <t>36678763630993</t>
  </si>
  <si>
    <t>3630993</t>
  </si>
  <si>
    <t>0335</t>
  </si>
  <si>
    <t>C0335</t>
  </si>
  <si>
    <t>Provisional Accelerated Learning Academy</t>
  </si>
  <si>
    <t>36750440107516</t>
  </si>
  <si>
    <t>0107516</t>
  </si>
  <si>
    <t>0671</t>
  </si>
  <si>
    <t>C0671</t>
  </si>
  <si>
    <t>Summit Leadership Academy-High Desert</t>
  </si>
  <si>
    <t>36678760107730</t>
  </si>
  <si>
    <t>0107730</t>
  </si>
  <si>
    <t>0677</t>
  </si>
  <si>
    <t>C0677</t>
  </si>
  <si>
    <t>ASA Charter</t>
  </si>
  <si>
    <t>36678760109850</t>
  </si>
  <si>
    <t>0109850</t>
  </si>
  <si>
    <t>0731</t>
  </si>
  <si>
    <t>C0731</t>
  </si>
  <si>
    <t>Public Safety Academy</t>
  </si>
  <si>
    <t>36750440112441</t>
  </si>
  <si>
    <t>0112441</t>
  </si>
  <si>
    <t>0801</t>
  </si>
  <si>
    <t>C0801</t>
  </si>
  <si>
    <t>Pathways to College</t>
  </si>
  <si>
    <t>36750440114389</t>
  </si>
  <si>
    <t>0114389</t>
  </si>
  <si>
    <t>0885</t>
  </si>
  <si>
    <t>C0885</t>
  </si>
  <si>
    <t>Mirus Secondary</t>
  </si>
  <si>
    <t>36679590114256</t>
  </si>
  <si>
    <t>0114256</t>
  </si>
  <si>
    <t>0889</t>
  </si>
  <si>
    <t>C0889</t>
  </si>
  <si>
    <t>Inland Leaders Charter</t>
  </si>
  <si>
    <t>36103630115808</t>
  </si>
  <si>
    <t>0115808</t>
  </si>
  <si>
    <t>0903</t>
  </si>
  <si>
    <t>C0903</t>
  </si>
  <si>
    <t>Norton Science and Language Academy</t>
  </si>
  <si>
    <t>36750510115089</t>
  </si>
  <si>
    <t>0115089</t>
  </si>
  <si>
    <t>0905</t>
  </si>
  <si>
    <t>C0905</t>
  </si>
  <si>
    <t>Sky Mountain Charter</t>
  </si>
  <si>
    <t>36750440116707</t>
  </si>
  <si>
    <t>0116707</t>
  </si>
  <si>
    <t>0971</t>
  </si>
  <si>
    <t>C0971</t>
  </si>
  <si>
    <t>Encore Jr./Sr. High School for the Performing and Visual Arts</t>
  </si>
  <si>
    <t>36678760117192</t>
  </si>
  <si>
    <t>0117192</t>
  </si>
  <si>
    <t>0982</t>
  </si>
  <si>
    <t>C0982</t>
  </si>
  <si>
    <t>SOAR Charter Academy</t>
  </si>
  <si>
    <t>36750440118059</t>
  </si>
  <si>
    <t>0118059</t>
  </si>
  <si>
    <t>1034</t>
  </si>
  <si>
    <t>C1034</t>
  </si>
  <si>
    <t>LaVerne Elementary Preparatory Academy</t>
  </si>
  <si>
    <t>36678760120006</t>
  </si>
  <si>
    <t>0120006</t>
  </si>
  <si>
    <t>1089</t>
  </si>
  <si>
    <t>C1089</t>
  </si>
  <si>
    <t>New Vision Middle</t>
  </si>
  <si>
    <t>36678760120568</t>
  </si>
  <si>
    <t>0120568</t>
  </si>
  <si>
    <t>1132</t>
  </si>
  <si>
    <t>C1132</t>
  </si>
  <si>
    <t>Options for Youth-San Bernardino</t>
  </si>
  <si>
    <t>36678760121343</t>
  </si>
  <si>
    <t>0121343</t>
  </si>
  <si>
    <t>1153</t>
  </si>
  <si>
    <t>C1153</t>
  </si>
  <si>
    <t>Excel Prep Charter</t>
  </si>
  <si>
    <t>36678760122317</t>
  </si>
  <si>
    <t>0122317</t>
  </si>
  <si>
    <t>1155</t>
  </si>
  <si>
    <t>C1155</t>
  </si>
  <si>
    <t>Hardy Brown College Prep</t>
  </si>
  <si>
    <t>36678760126714</t>
  </si>
  <si>
    <t>0126714</t>
  </si>
  <si>
    <t>1438</t>
  </si>
  <si>
    <t>C1438</t>
  </si>
  <si>
    <t>Woodward Leadership Academy</t>
  </si>
  <si>
    <t>36675870128462</t>
  </si>
  <si>
    <t>0128462</t>
  </si>
  <si>
    <t>1520</t>
  </si>
  <si>
    <t>C1520</t>
  </si>
  <si>
    <t>Taylion High Desert Academy/Adelanto</t>
  </si>
  <si>
    <t>36103636111918</t>
  </si>
  <si>
    <t>6111918</t>
  </si>
  <si>
    <t>1522</t>
  </si>
  <si>
    <t>C1522</t>
  </si>
  <si>
    <t>Desert Trails Preparatory Academy</t>
  </si>
  <si>
    <t>36677360128439</t>
  </si>
  <si>
    <t>0128439</t>
  </si>
  <si>
    <t>1592</t>
  </si>
  <si>
    <t>C1592</t>
  </si>
  <si>
    <t>Empire Springs Charter</t>
  </si>
  <si>
    <t>36678760133892</t>
  </si>
  <si>
    <t>0133892</t>
  </si>
  <si>
    <t>1795</t>
  </si>
  <si>
    <t>C1795</t>
  </si>
  <si>
    <t>Ballington Academy for the Arts and Sciences - San Bernardino</t>
  </si>
  <si>
    <t>36677360136069</t>
  </si>
  <si>
    <t>0136069</t>
  </si>
  <si>
    <t>1885</t>
  </si>
  <si>
    <t>C1885</t>
  </si>
  <si>
    <t>Community Collaborative Virtual - Sage Oak Charter</t>
  </si>
  <si>
    <t>36750510136432</t>
  </si>
  <si>
    <t>0136432</t>
  </si>
  <si>
    <t>1895</t>
  </si>
  <si>
    <t>C1895</t>
  </si>
  <si>
    <t>Alta Vista Innovation High</t>
  </si>
  <si>
    <t>36103633630761</t>
  </si>
  <si>
    <t>3630761</t>
  </si>
  <si>
    <t>1910</t>
  </si>
  <si>
    <t>C1910</t>
  </si>
  <si>
    <t>Excelsior Charter</t>
  </si>
  <si>
    <t>36677360136937</t>
  </si>
  <si>
    <t>0136937</t>
  </si>
  <si>
    <t>1919</t>
  </si>
  <si>
    <t>C1919</t>
  </si>
  <si>
    <t>Vista Norte Public Charter</t>
  </si>
  <si>
    <t>36678760136952</t>
  </si>
  <si>
    <t>0136952</t>
  </si>
  <si>
    <t>1922</t>
  </si>
  <si>
    <t>C1922</t>
  </si>
  <si>
    <t>Entrepreneur High</t>
  </si>
  <si>
    <t>36750510136960</t>
  </si>
  <si>
    <t>0136960</t>
  </si>
  <si>
    <t>1923</t>
  </si>
  <si>
    <t>C1923</t>
  </si>
  <si>
    <t>Elite Academic Academy - Lucerne</t>
  </si>
  <si>
    <t>36678270137174</t>
  </si>
  <si>
    <t>0137174</t>
  </si>
  <si>
    <t>1937</t>
  </si>
  <si>
    <t>C1937</t>
  </si>
  <si>
    <t>Mojave River Academy - Gold Canyon</t>
  </si>
  <si>
    <t>36678270137182</t>
  </si>
  <si>
    <t>0137182</t>
  </si>
  <si>
    <t>1938</t>
  </si>
  <si>
    <t>C1938</t>
  </si>
  <si>
    <t>Mojave River Academy - National Trails</t>
  </si>
  <si>
    <t>36678270137190</t>
  </si>
  <si>
    <t>0137190</t>
  </si>
  <si>
    <t>1939</t>
  </si>
  <si>
    <t>C1939</t>
  </si>
  <si>
    <t>Mojave River Academy - Oro Grande</t>
  </si>
  <si>
    <t>36678270137208</t>
  </si>
  <si>
    <t>0137208</t>
  </si>
  <si>
    <t>1940</t>
  </si>
  <si>
    <t>C1940</t>
  </si>
  <si>
    <t>Mojave River Academy - Route 66</t>
  </si>
  <si>
    <t>36678270137216</t>
  </si>
  <si>
    <t>0137216</t>
  </si>
  <si>
    <t>1941</t>
  </si>
  <si>
    <t>C1941</t>
  </si>
  <si>
    <t>Mojave River Academy - Rockview Park</t>
  </si>
  <si>
    <t>36678270137224</t>
  </si>
  <si>
    <t>0137224</t>
  </si>
  <si>
    <t>1942</t>
  </si>
  <si>
    <t>C1942</t>
  </si>
  <si>
    <t>Mojave River Academy - Silver Mountain</t>
  </si>
  <si>
    <t>36678270137232</t>
  </si>
  <si>
    <t>0137232</t>
  </si>
  <si>
    <t>1943</t>
  </si>
  <si>
    <t>C1943</t>
  </si>
  <si>
    <t>Mojave River Academy - Marble City</t>
  </si>
  <si>
    <t>36676780137547</t>
  </si>
  <si>
    <t>0137547</t>
  </si>
  <si>
    <t>1945</t>
  </si>
  <si>
    <t>C1945</t>
  </si>
  <si>
    <t>Allegiance STEAM Academy - Thrive</t>
  </si>
  <si>
    <t>36678760137935</t>
  </si>
  <si>
    <t>0137935</t>
  </si>
  <si>
    <t>1971</t>
  </si>
  <si>
    <t>C1971</t>
  </si>
  <si>
    <t>Savant Preparatory Academy of Business</t>
  </si>
  <si>
    <t>36750510138107</t>
  </si>
  <si>
    <t>0138107</t>
  </si>
  <si>
    <t>1975</t>
  </si>
  <si>
    <t>C1975</t>
  </si>
  <si>
    <t>Elite Academic Academy - Adult Work Force Investment</t>
  </si>
  <si>
    <t>36750510137794</t>
  </si>
  <si>
    <t>0137794</t>
  </si>
  <si>
    <t>1977</t>
  </si>
  <si>
    <t>C1977</t>
  </si>
  <si>
    <t>Gorman Learning Charter San Bernardino/Santa Clarita</t>
  </si>
  <si>
    <t>36750510139188</t>
  </si>
  <si>
    <t>0139188</t>
  </si>
  <si>
    <t>2033</t>
  </si>
  <si>
    <t>C2033</t>
  </si>
  <si>
    <t>Granite Mountain Charter</t>
  </si>
  <si>
    <t>36103630139147</t>
  </si>
  <si>
    <t>0139147</t>
  </si>
  <si>
    <t>2036</t>
  </si>
  <si>
    <t>C2036</t>
  </si>
  <si>
    <t>Sycamore Academy of Science and Cultural Arts - Chino Valley</t>
  </si>
  <si>
    <t>36677360139576</t>
  </si>
  <si>
    <t>0139576</t>
  </si>
  <si>
    <t>2073</t>
  </si>
  <si>
    <t>C2073</t>
  </si>
  <si>
    <t>Excel Academy Charter</t>
  </si>
  <si>
    <t>San Diego</t>
  </si>
  <si>
    <t>37103710000000</t>
  </si>
  <si>
    <t>37</t>
  </si>
  <si>
    <t>10371</t>
  </si>
  <si>
    <t>San Diego County Office of Education</t>
  </si>
  <si>
    <t>37679670000000</t>
  </si>
  <si>
    <t>67967</t>
  </si>
  <si>
    <t>Alpine Union Elementary</t>
  </si>
  <si>
    <t>37679830000000</t>
  </si>
  <si>
    <t>67983</t>
  </si>
  <si>
    <t>Borrego Springs Unified</t>
  </si>
  <si>
    <t>37679910000000</t>
  </si>
  <si>
    <t>67991</t>
  </si>
  <si>
    <t>Cajon Valley Union</t>
  </si>
  <si>
    <t>37680070000000</t>
  </si>
  <si>
    <t>68007</t>
  </si>
  <si>
    <t>Cardiff Elementary</t>
  </si>
  <si>
    <t>37680230000000</t>
  </si>
  <si>
    <t>68023</t>
  </si>
  <si>
    <t>Chula Vista Elementary</t>
  </si>
  <si>
    <t>37680310000000</t>
  </si>
  <si>
    <t>68031</t>
  </si>
  <si>
    <t>Coronado Unified</t>
  </si>
  <si>
    <t>37680490000000</t>
  </si>
  <si>
    <t>68049</t>
  </si>
  <si>
    <t>Dehesa Elementary</t>
  </si>
  <si>
    <t>37680560000000</t>
  </si>
  <si>
    <t>68056</t>
  </si>
  <si>
    <t>Del Mar Union Elementary</t>
  </si>
  <si>
    <t>37680800000000</t>
  </si>
  <si>
    <t>68080</t>
  </si>
  <si>
    <t>Encinitas Union Elementary</t>
  </si>
  <si>
    <t>37680980000000</t>
  </si>
  <si>
    <t>68098</t>
  </si>
  <si>
    <t>Escondido Union</t>
  </si>
  <si>
    <t>37681060000000</t>
  </si>
  <si>
    <t>68106</t>
  </si>
  <si>
    <t>Escondido Union High</t>
  </si>
  <si>
    <t>37681140000000</t>
  </si>
  <si>
    <t>68114</t>
  </si>
  <si>
    <t>Fallbrook Union Elementary</t>
  </si>
  <si>
    <t>37681220000000</t>
  </si>
  <si>
    <t>68122</t>
  </si>
  <si>
    <t>Fallbrook Union High</t>
  </si>
  <si>
    <t>37681300000000</t>
  </si>
  <si>
    <t>68130</t>
  </si>
  <si>
    <t>Grossmont Union High</t>
  </si>
  <si>
    <t>37681550000000</t>
  </si>
  <si>
    <t>68155</t>
  </si>
  <si>
    <t>Jamul-Dulzura Union Elementary</t>
  </si>
  <si>
    <t>37681630000000</t>
  </si>
  <si>
    <t>68163</t>
  </si>
  <si>
    <t>Julian Union Elementary</t>
  </si>
  <si>
    <t>37681710000000</t>
  </si>
  <si>
    <t>68171</t>
  </si>
  <si>
    <t>Julian Union High</t>
  </si>
  <si>
    <t>37681890000000</t>
  </si>
  <si>
    <t>68189</t>
  </si>
  <si>
    <t>37681970000000</t>
  </si>
  <si>
    <t>68197</t>
  </si>
  <si>
    <t>La Mesa-Spring Valley</t>
  </si>
  <si>
    <t>37682050000000</t>
  </si>
  <si>
    <t>68205</t>
  </si>
  <si>
    <t>Lemon Grove</t>
  </si>
  <si>
    <t>37682130000000</t>
  </si>
  <si>
    <t>68213</t>
  </si>
  <si>
    <t>Mountain Empire Unified</t>
  </si>
  <si>
    <t>37682210000000</t>
  </si>
  <si>
    <t>68221</t>
  </si>
  <si>
    <t>National Elementary</t>
  </si>
  <si>
    <t>37682960000000</t>
  </si>
  <si>
    <t>68296</t>
  </si>
  <si>
    <t>Poway Unified</t>
  </si>
  <si>
    <t>37683040000000</t>
  </si>
  <si>
    <t>68304</t>
  </si>
  <si>
    <t>Ramona City Unified</t>
  </si>
  <si>
    <t>37683120000000</t>
  </si>
  <si>
    <t>68312</t>
  </si>
  <si>
    <t>Rancho Santa Fe Elementary</t>
  </si>
  <si>
    <t>37683380000000</t>
  </si>
  <si>
    <t>68338</t>
  </si>
  <si>
    <t>San Diego Unified</t>
  </si>
  <si>
    <t>37683460000000</t>
  </si>
  <si>
    <t>68346</t>
  </si>
  <si>
    <t>San Dieguito Union High</t>
  </si>
  <si>
    <t>37683530000000</t>
  </si>
  <si>
    <t>68353</t>
  </si>
  <si>
    <t>San Pasqual Union Elementary</t>
  </si>
  <si>
    <t>37683610000000</t>
  </si>
  <si>
    <t>68361</t>
  </si>
  <si>
    <t>Santee</t>
  </si>
  <si>
    <t>37683790000000</t>
  </si>
  <si>
    <t>68379</t>
  </si>
  <si>
    <t>San Ysidro Elementary</t>
  </si>
  <si>
    <t>37683870000000</t>
  </si>
  <si>
    <t>68387</t>
  </si>
  <si>
    <t>Solana Beach Elementary</t>
  </si>
  <si>
    <t>37683950000000</t>
  </si>
  <si>
    <t>68395</t>
  </si>
  <si>
    <t>South Bay Union</t>
  </si>
  <si>
    <t>37684030000000</t>
  </si>
  <si>
    <t>68403</t>
  </si>
  <si>
    <t>Spencer Valley Elementary</t>
  </si>
  <si>
    <t>37684110000000</t>
  </si>
  <si>
    <t>68411</t>
  </si>
  <si>
    <t>Sweetwater Union High</t>
  </si>
  <si>
    <t>37684370000000</t>
  </si>
  <si>
    <t>68437</t>
  </si>
  <si>
    <t>Vallecitos Elementary</t>
  </si>
  <si>
    <t>37684520000000</t>
  </si>
  <si>
    <t>68452</t>
  </si>
  <si>
    <t>Vista Unified</t>
  </si>
  <si>
    <t>37735510000000</t>
  </si>
  <si>
    <t>73551</t>
  </si>
  <si>
    <t>Carlsbad Unified</t>
  </si>
  <si>
    <t>37735690000000</t>
  </si>
  <si>
    <t>73569</t>
  </si>
  <si>
    <t>Oceanside Unified</t>
  </si>
  <si>
    <t>37737910000000</t>
  </si>
  <si>
    <t>73791</t>
  </si>
  <si>
    <t>San Marcos Unified</t>
  </si>
  <si>
    <t>37754160000000</t>
  </si>
  <si>
    <t>75416</t>
  </si>
  <si>
    <t>Warner Unified</t>
  </si>
  <si>
    <t>37756140000000</t>
  </si>
  <si>
    <t>75614</t>
  </si>
  <si>
    <t>Valley Center-Pauma Unified</t>
  </si>
  <si>
    <t>37768510000000</t>
  </si>
  <si>
    <t>76851</t>
  </si>
  <si>
    <t>Bonsall Unified</t>
  </si>
  <si>
    <t>37683383730959</t>
  </si>
  <si>
    <t>3730959</t>
  </si>
  <si>
    <t>0028</t>
  </si>
  <si>
    <t>C0028</t>
  </si>
  <si>
    <t>Charter School of San Diego</t>
  </si>
  <si>
    <t>37683386039457</t>
  </si>
  <si>
    <t>6039457</t>
  </si>
  <si>
    <t>0033</t>
  </si>
  <si>
    <t>C0033</t>
  </si>
  <si>
    <t>Darnall Charter</t>
  </si>
  <si>
    <t>37683386040018</t>
  </si>
  <si>
    <t>6040018</t>
  </si>
  <si>
    <t>0046</t>
  </si>
  <si>
    <t>C0046</t>
  </si>
  <si>
    <t>Harriet Tubman Village Charter</t>
  </si>
  <si>
    <t>37683386061964</t>
  </si>
  <si>
    <t>6061964</t>
  </si>
  <si>
    <t>0048</t>
  </si>
  <si>
    <t>C0048</t>
  </si>
  <si>
    <t>The O'Farrell Charter</t>
  </si>
  <si>
    <t>37684523730942</t>
  </si>
  <si>
    <t>3730942</t>
  </si>
  <si>
    <t>0050</t>
  </si>
  <si>
    <t>C0050</t>
  </si>
  <si>
    <t>Guajome Park Academy Charter</t>
  </si>
  <si>
    <t>37680236111322</t>
  </si>
  <si>
    <t>6111322</t>
  </si>
  <si>
    <t>0054</t>
  </si>
  <si>
    <t>C0054</t>
  </si>
  <si>
    <t>Discovery Charter</t>
  </si>
  <si>
    <t>37680236037980</t>
  </si>
  <si>
    <t>6037980</t>
  </si>
  <si>
    <t>0064</t>
  </si>
  <si>
    <t>C0064</t>
  </si>
  <si>
    <t>Mueller Charter (Robert L.)</t>
  </si>
  <si>
    <t>37683386115570</t>
  </si>
  <si>
    <t>6115570</t>
  </si>
  <si>
    <t>0081</t>
  </si>
  <si>
    <t>C0081</t>
  </si>
  <si>
    <t>Museum</t>
  </si>
  <si>
    <t>37683386113211</t>
  </si>
  <si>
    <t>6113211</t>
  </si>
  <si>
    <t>0095</t>
  </si>
  <si>
    <t>C0095</t>
  </si>
  <si>
    <t>McGill School of Success</t>
  </si>
  <si>
    <t>37681063731023</t>
  </si>
  <si>
    <t>3731023</t>
  </si>
  <si>
    <t>0109</t>
  </si>
  <si>
    <t>C0109</t>
  </si>
  <si>
    <t>Escondido Charter High</t>
  </si>
  <si>
    <t>37681893731072</t>
  </si>
  <si>
    <t>3731072</t>
  </si>
  <si>
    <t>0120</t>
  </si>
  <si>
    <t>C0120</t>
  </si>
  <si>
    <t>River Valley Charter</t>
  </si>
  <si>
    <t>37680236037956</t>
  </si>
  <si>
    <t>6037956</t>
  </si>
  <si>
    <t>0121</t>
  </si>
  <si>
    <t>C0121</t>
  </si>
  <si>
    <t>Feaster (Mae L.) Charter</t>
  </si>
  <si>
    <t>37680236115778</t>
  </si>
  <si>
    <t>6115778</t>
  </si>
  <si>
    <t>0135</t>
  </si>
  <si>
    <t>C0135</t>
  </si>
  <si>
    <t>Chula Vista Learning Community Charter</t>
  </si>
  <si>
    <t>37681303732732</t>
  </si>
  <si>
    <t>3732732</t>
  </si>
  <si>
    <t>0150</t>
  </si>
  <si>
    <t>C0150</t>
  </si>
  <si>
    <t>Helix High</t>
  </si>
  <si>
    <t>37683383731189</t>
  </si>
  <si>
    <t>3731189</t>
  </si>
  <si>
    <t>0169</t>
  </si>
  <si>
    <t>C0169</t>
  </si>
  <si>
    <t>Preuss School UCSD</t>
  </si>
  <si>
    <t>37680986116776</t>
  </si>
  <si>
    <t>6116776</t>
  </si>
  <si>
    <t>0199</t>
  </si>
  <si>
    <t>C0199</t>
  </si>
  <si>
    <t>Classical Academy</t>
  </si>
  <si>
    <t>37735693731221</t>
  </si>
  <si>
    <t>3731221</t>
  </si>
  <si>
    <t>0247</t>
  </si>
  <si>
    <t>C0247</t>
  </si>
  <si>
    <t>Pacific View Charter</t>
  </si>
  <si>
    <t>37681556117303</t>
  </si>
  <si>
    <t>6117303</t>
  </si>
  <si>
    <t>0261</t>
  </si>
  <si>
    <t>C0261</t>
  </si>
  <si>
    <t>Greater San Diego Academy</t>
  </si>
  <si>
    <t>37683386117279</t>
  </si>
  <si>
    <t>6117279</t>
  </si>
  <si>
    <t>0264</t>
  </si>
  <si>
    <t>C0264</t>
  </si>
  <si>
    <t>Holly Drive Leadership Academy</t>
  </si>
  <si>
    <t>37681633731239</t>
  </si>
  <si>
    <t>3731239</t>
  </si>
  <si>
    <t>0267</t>
  </si>
  <si>
    <t>C0267</t>
  </si>
  <si>
    <t>Julian Charter</t>
  </si>
  <si>
    <t>37683383731247</t>
  </si>
  <si>
    <t>3731247</t>
  </si>
  <si>
    <t>0269</t>
  </si>
  <si>
    <t>C0269</t>
  </si>
  <si>
    <t>High Tech High</t>
  </si>
  <si>
    <t>37683386117683</t>
  </si>
  <si>
    <t>6117683</t>
  </si>
  <si>
    <t>0278</t>
  </si>
  <si>
    <t>C0278</t>
  </si>
  <si>
    <t>High Tech Elementary Explorer</t>
  </si>
  <si>
    <t>37684113731304</t>
  </si>
  <si>
    <t>3731304</t>
  </si>
  <si>
    <t>0303</t>
  </si>
  <si>
    <t>C0303</t>
  </si>
  <si>
    <t>MAAC Community Charter</t>
  </si>
  <si>
    <t>37683386119168</t>
  </si>
  <si>
    <t>6119168</t>
  </si>
  <si>
    <t>0396</t>
  </si>
  <si>
    <t>C0396</t>
  </si>
  <si>
    <t>San Diego Cooperative Charter</t>
  </si>
  <si>
    <t>37103716119119</t>
  </si>
  <si>
    <t>6119119</t>
  </si>
  <si>
    <t>0405</t>
  </si>
  <si>
    <t>C0405</t>
  </si>
  <si>
    <t>Literacy First Charter</t>
  </si>
  <si>
    <t>37683383731395</t>
  </si>
  <si>
    <t>3731395</t>
  </si>
  <si>
    <t>0406</t>
  </si>
  <si>
    <t>C0406</t>
  </si>
  <si>
    <t>Audeo Charter</t>
  </si>
  <si>
    <t>37683386119598</t>
  </si>
  <si>
    <t>6119598</t>
  </si>
  <si>
    <t>0420</t>
  </si>
  <si>
    <t>C0420</t>
  </si>
  <si>
    <t>King-Chavez Academy of Excellence</t>
  </si>
  <si>
    <t>37681896120901</t>
  </si>
  <si>
    <t>6120901</t>
  </si>
  <si>
    <t>0469</t>
  </si>
  <si>
    <t>C0469</t>
  </si>
  <si>
    <t>Barona Indian Charter</t>
  </si>
  <si>
    <t>37680236116859</t>
  </si>
  <si>
    <t>6116859</t>
  </si>
  <si>
    <t>0483</t>
  </si>
  <si>
    <t>C0483</t>
  </si>
  <si>
    <t>Arroyo Vista Charter</t>
  </si>
  <si>
    <t>37683386120935</t>
  </si>
  <si>
    <t>6120935</t>
  </si>
  <si>
    <t>0488</t>
  </si>
  <si>
    <t>C0488</t>
  </si>
  <si>
    <t>Albert Einstein Academy Charter Elementary</t>
  </si>
  <si>
    <t>37684036120893</t>
  </si>
  <si>
    <t>6120893</t>
  </si>
  <si>
    <t>0493</t>
  </si>
  <si>
    <t>C0493</t>
  </si>
  <si>
    <t>California Virtual Academy @ San Diego</t>
  </si>
  <si>
    <t>37735690136267</t>
  </si>
  <si>
    <t>0136267</t>
  </si>
  <si>
    <t>0516</t>
  </si>
  <si>
    <t>C0516</t>
  </si>
  <si>
    <t>Coastal Academy Charter</t>
  </si>
  <si>
    <t>37683380101204</t>
  </si>
  <si>
    <t>0101204</t>
  </si>
  <si>
    <t>0546</t>
  </si>
  <si>
    <t>C0546</t>
  </si>
  <si>
    <t>High Tech Middle</t>
  </si>
  <si>
    <t>37683380101345</t>
  </si>
  <si>
    <t>0101345</t>
  </si>
  <si>
    <t>0550</t>
  </si>
  <si>
    <t>C0550</t>
  </si>
  <si>
    <t>KIPP Adelante Preparatory Academy</t>
  </si>
  <si>
    <t>37682210101360</t>
  </si>
  <si>
    <t>0101360</t>
  </si>
  <si>
    <t>0553</t>
  </si>
  <si>
    <t>C0553</t>
  </si>
  <si>
    <t>Integrity Charter</t>
  </si>
  <si>
    <t>37680980101535</t>
  </si>
  <si>
    <t>0101535</t>
  </si>
  <si>
    <t>0556</t>
  </si>
  <si>
    <t>C0556</t>
  </si>
  <si>
    <t>Heritage K-8 Charter</t>
  </si>
  <si>
    <t>37683380108787</t>
  </si>
  <si>
    <t>0108787</t>
  </si>
  <si>
    <t>0622</t>
  </si>
  <si>
    <t>C0622</t>
  </si>
  <si>
    <t>High Tech High Media Arts</t>
  </si>
  <si>
    <t>37683380106732</t>
  </si>
  <si>
    <t>0106732</t>
  </si>
  <si>
    <t>0623</t>
  </si>
  <si>
    <t>C0623</t>
  </si>
  <si>
    <t>High Tech High International</t>
  </si>
  <si>
    <t>37684520106120</t>
  </si>
  <si>
    <t>0106120</t>
  </si>
  <si>
    <t>0627</t>
  </si>
  <si>
    <t>C0627</t>
  </si>
  <si>
    <t>SIATech</t>
  </si>
  <si>
    <t>37683380106799</t>
  </si>
  <si>
    <t>0106799</t>
  </si>
  <si>
    <t>0659</t>
  </si>
  <si>
    <t>C0659</t>
  </si>
  <si>
    <t>Learning Choice Academy</t>
  </si>
  <si>
    <t>37683380107573</t>
  </si>
  <si>
    <t>0107573</t>
  </si>
  <si>
    <t>0660</t>
  </si>
  <si>
    <t>C0660</t>
  </si>
  <si>
    <t>High Tech Middle Media Arts</t>
  </si>
  <si>
    <t>37103710108548</t>
  </si>
  <si>
    <t>0108548</t>
  </si>
  <si>
    <t>0680</t>
  </si>
  <si>
    <t>C0680</t>
  </si>
  <si>
    <t>Iftin Charter</t>
  </si>
  <si>
    <t>37679910108563</t>
  </si>
  <si>
    <t>0108563</t>
  </si>
  <si>
    <t>0683</t>
  </si>
  <si>
    <t>C0683</t>
  </si>
  <si>
    <t>EJE Elementary Academy Charter</t>
  </si>
  <si>
    <t>37683386039812</t>
  </si>
  <si>
    <t>6039812</t>
  </si>
  <si>
    <t>0695</t>
  </si>
  <si>
    <t>C0695</t>
  </si>
  <si>
    <t>Keiller Leadership Academy</t>
  </si>
  <si>
    <t>37683380109157</t>
  </si>
  <si>
    <t>0109157</t>
  </si>
  <si>
    <t>0698</t>
  </si>
  <si>
    <t>C0698</t>
  </si>
  <si>
    <t>Magnolia Science Academy San Diego</t>
  </si>
  <si>
    <t>37683380109033</t>
  </si>
  <si>
    <t>0109033</t>
  </si>
  <si>
    <t>0704</t>
  </si>
  <si>
    <t>C0704</t>
  </si>
  <si>
    <t>King-Chavez Arts Academy</t>
  </si>
  <si>
    <t>37683386040190</t>
  </si>
  <si>
    <t>6040190</t>
  </si>
  <si>
    <t>0705</t>
  </si>
  <si>
    <t>C0705</t>
  </si>
  <si>
    <t>King-Chavez Primary Academy</t>
  </si>
  <si>
    <t>37764710000000</t>
  </si>
  <si>
    <t>76471</t>
  </si>
  <si>
    <t>0756</t>
  </si>
  <si>
    <t>C0756</t>
  </si>
  <si>
    <t>SBC - High Tech High</t>
  </si>
  <si>
    <t>37681060111195</t>
  </si>
  <si>
    <t>0111195</t>
  </si>
  <si>
    <t>0759</t>
  </si>
  <si>
    <t>C0759</t>
  </si>
  <si>
    <t>Classical Academy High</t>
  </si>
  <si>
    <t>37683380111906</t>
  </si>
  <si>
    <t>0111906</t>
  </si>
  <si>
    <t>0772</t>
  </si>
  <si>
    <t>C0772</t>
  </si>
  <si>
    <t>King-Chavez Preparatory Academy</t>
  </si>
  <si>
    <t>37683380111898</t>
  </si>
  <si>
    <t>0111898</t>
  </si>
  <si>
    <t>0773</t>
  </si>
  <si>
    <t>C0773</t>
  </si>
  <si>
    <t>Albert Einstein Academy Charter Middle</t>
  </si>
  <si>
    <t>37683380114462</t>
  </si>
  <si>
    <t>0114462</t>
  </si>
  <si>
    <t>0876</t>
  </si>
  <si>
    <t>C0876</t>
  </si>
  <si>
    <t>Health Sciences High</t>
  </si>
  <si>
    <t>37684520114264</t>
  </si>
  <si>
    <t>0114264</t>
  </si>
  <si>
    <t>0884</t>
  </si>
  <si>
    <t>C0884</t>
  </si>
  <si>
    <t>North County Trade Tech High</t>
  </si>
  <si>
    <t>37681303731262</t>
  </si>
  <si>
    <t>3731262</t>
  </si>
  <si>
    <t>0893</t>
  </si>
  <si>
    <t>C0893</t>
  </si>
  <si>
    <t>Steele Canyon High</t>
  </si>
  <si>
    <t>37683380135913</t>
  </si>
  <si>
    <t>0135913</t>
  </si>
  <si>
    <t>1008</t>
  </si>
  <si>
    <t>C1008</t>
  </si>
  <si>
    <t>Urban Discovery Academy Charter</t>
  </si>
  <si>
    <t>37683380118851</t>
  </si>
  <si>
    <t>0118851</t>
  </si>
  <si>
    <t>1015</t>
  </si>
  <si>
    <t>C1015</t>
  </si>
  <si>
    <t>King-Chavez Community High</t>
  </si>
  <si>
    <t>37683380118083</t>
  </si>
  <si>
    <t>0118083</t>
  </si>
  <si>
    <t>1024</t>
  </si>
  <si>
    <t>C1024</t>
  </si>
  <si>
    <t>Innovations Academy</t>
  </si>
  <si>
    <t>37754166119275</t>
  </si>
  <si>
    <t>6119275</t>
  </si>
  <si>
    <t>1057</t>
  </si>
  <si>
    <t>C1057</t>
  </si>
  <si>
    <t>All Tribes Charter</t>
  </si>
  <si>
    <t>37679910119255</t>
  </si>
  <si>
    <t>0119255</t>
  </si>
  <si>
    <t>1063</t>
  </si>
  <si>
    <t>C1063</t>
  </si>
  <si>
    <t>EJE Middle Academy</t>
  </si>
  <si>
    <t>37683380119610</t>
  </si>
  <si>
    <t>0119610</t>
  </si>
  <si>
    <t>1080</t>
  </si>
  <si>
    <t>C1080</t>
  </si>
  <si>
    <t>Gompers Preparatory Academy</t>
  </si>
  <si>
    <t>37680230119594</t>
  </si>
  <si>
    <t>0119594</t>
  </si>
  <si>
    <t>1082</t>
  </si>
  <si>
    <t>C1082</t>
  </si>
  <si>
    <t>Leonardo da Vinci Health Sciences Charter</t>
  </si>
  <si>
    <t>37683380121681</t>
  </si>
  <si>
    <t>0121681</t>
  </si>
  <si>
    <t>1190</t>
  </si>
  <si>
    <t>C1190</t>
  </si>
  <si>
    <t>SD Global Vision Academy</t>
  </si>
  <si>
    <t>37683380122788</t>
  </si>
  <si>
    <t>0122788</t>
  </si>
  <si>
    <t>1253</t>
  </si>
  <si>
    <t>C1253</t>
  </si>
  <si>
    <t>School for Entrepreneurship and Technology</t>
  </si>
  <si>
    <t>37754160122796</t>
  </si>
  <si>
    <t>0122796</t>
  </si>
  <si>
    <t>1262</t>
  </si>
  <si>
    <t>C1262</t>
  </si>
  <si>
    <t>All Tribes Elementary Charter</t>
  </si>
  <si>
    <t>37682130123224</t>
  </si>
  <si>
    <t>0123224</t>
  </si>
  <si>
    <t>1264</t>
  </si>
  <si>
    <t>C1264</t>
  </si>
  <si>
    <t>San Diego Virtual</t>
  </si>
  <si>
    <t>37683380123778</t>
  </si>
  <si>
    <t>0123778</t>
  </si>
  <si>
    <t>1279</t>
  </si>
  <si>
    <t>C1279</t>
  </si>
  <si>
    <t>Old Town Academy K-8 Charter</t>
  </si>
  <si>
    <t>37683380136663</t>
  </si>
  <si>
    <t>0136663</t>
  </si>
  <si>
    <t>1301</t>
  </si>
  <si>
    <t>C1301</t>
  </si>
  <si>
    <t>America's Finest Charter</t>
  </si>
  <si>
    <t>37683380127647</t>
  </si>
  <si>
    <t>0127647</t>
  </si>
  <si>
    <t>1302</t>
  </si>
  <si>
    <t>C1302</t>
  </si>
  <si>
    <t>e3 Civic High</t>
  </si>
  <si>
    <t>37680230124321</t>
  </si>
  <si>
    <t>0124321</t>
  </si>
  <si>
    <t>1308</t>
  </si>
  <si>
    <t>C1308</t>
  </si>
  <si>
    <t>Howard Gardner Community Charter</t>
  </si>
  <si>
    <t>37683380124347</t>
  </si>
  <si>
    <t>0124347</t>
  </si>
  <si>
    <t>1312</t>
  </si>
  <si>
    <t>C1312</t>
  </si>
  <si>
    <t>City Heights Preparatory Charter</t>
  </si>
  <si>
    <t>37684520124917</t>
  </si>
  <si>
    <t>0124917</t>
  </si>
  <si>
    <t>1351</t>
  </si>
  <si>
    <t>C1351</t>
  </si>
  <si>
    <t>Guajome Learning Center</t>
  </si>
  <si>
    <t>37684030125401</t>
  </si>
  <si>
    <t>0125401</t>
  </si>
  <si>
    <t>1371</t>
  </si>
  <si>
    <t>C1371</t>
  </si>
  <si>
    <t>Insight @ San Diego</t>
  </si>
  <si>
    <t>37684110126086</t>
  </si>
  <si>
    <t>0126086</t>
  </si>
  <si>
    <t>1407</t>
  </si>
  <si>
    <t>C1407</t>
  </si>
  <si>
    <t>Hawking S.T.E.A.M. Charter</t>
  </si>
  <si>
    <t>37683380126730</t>
  </si>
  <si>
    <t>0126730</t>
  </si>
  <si>
    <t>1447</t>
  </si>
  <si>
    <t>C1447</t>
  </si>
  <si>
    <t>Kavod Charter</t>
  </si>
  <si>
    <t>37682130127084</t>
  </si>
  <si>
    <t>0127084</t>
  </si>
  <si>
    <t>1454</t>
  </si>
  <si>
    <t>C1454</t>
  </si>
  <si>
    <t>Compass Charter Schools of San Diego</t>
  </si>
  <si>
    <t>37680490127118</t>
  </si>
  <si>
    <t>0127118</t>
  </si>
  <si>
    <t>1488</t>
  </si>
  <si>
    <t>C1488</t>
  </si>
  <si>
    <t>The Heights Charter</t>
  </si>
  <si>
    <t>37684520128223</t>
  </si>
  <si>
    <t>0128223</t>
  </si>
  <si>
    <t>1515</t>
  </si>
  <si>
    <t>C1515</t>
  </si>
  <si>
    <t>Bella Mente Montessori Academy</t>
  </si>
  <si>
    <t>37681630128421</t>
  </si>
  <si>
    <t>0128421</t>
  </si>
  <si>
    <t>1589</t>
  </si>
  <si>
    <t>C1589</t>
  </si>
  <si>
    <t>Harbor Springs Charter</t>
  </si>
  <si>
    <t>37680490129221</t>
  </si>
  <si>
    <t>0129221</t>
  </si>
  <si>
    <t>1617</t>
  </si>
  <si>
    <t>C1617</t>
  </si>
  <si>
    <t>MethodSchools</t>
  </si>
  <si>
    <t>37682130129668</t>
  </si>
  <si>
    <t>0129668</t>
  </si>
  <si>
    <t>1628</t>
  </si>
  <si>
    <t>C1628</t>
  </si>
  <si>
    <t>County Collaborative Charter</t>
  </si>
  <si>
    <t>37683380129395</t>
  </si>
  <si>
    <t>0129395</t>
  </si>
  <si>
    <t>1633</t>
  </si>
  <si>
    <t>C1633</t>
  </si>
  <si>
    <t>Elevate Elementary</t>
  </si>
  <si>
    <t>37683380129387</t>
  </si>
  <si>
    <t>0129387</t>
  </si>
  <si>
    <t>1634</t>
  </si>
  <si>
    <t>C1634</t>
  </si>
  <si>
    <t>Empower Charter</t>
  </si>
  <si>
    <t>37683380131565</t>
  </si>
  <si>
    <t>0131565</t>
  </si>
  <si>
    <t>1709</t>
  </si>
  <si>
    <t>C1709</t>
  </si>
  <si>
    <t>High Tech Elementary</t>
  </si>
  <si>
    <t>37683380131979</t>
  </si>
  <si>
    <t>0131979</t>
  </si>
  <si>
    <t>1719</t>
  </si>
  <si>
    <t>C1719</t>
  </si>
  <si>
    <t>Ingenuity Charter</t>
  </si>
  <si>
    <t>37680490132506</t>
  </si>
  <si>
    <t>0132506</t>
  </si>
  <si>
    <t>1748</t>
  </si>
  <si>
    <t>C1748</t>
  </si>
  <si>
    <t>Inspire Charter School - South</t>
  </si>
  <si>
    <t>37754160132472</t>
  </si>
  <si>
    <t>0132472</t>
  </si>
  <si>
    <t>1758</t>
  </si>
  <si>
    <t>C1758</t>
  </si>
  <si>
    <t>California Pacific Charter - San Diego</t>
  </si>
  <si>
    <t>37680980133991</t>
  </si>
  <si>
    <t>0133991</t>
  </si>
  <si>
    <t>1802</t>
  </si>
  <si>
    <t>C1802</t>
  </si>
  <si>
    <t>Epiphany Prep Charter</t>
  </si>
  <si>
    <t>37679830134890</t>
  </si>
  <si>
    <t>0134890</t>
  </si>
  <si>
    <t>1832</t>
  </si>
  <si>
    <t>C1832</t>
  </si>
  <si>
    <t>San Diego Workforce Innovation High</t>
  </si>
  <si>
    <t>37770320134577</t>
  </si>
  <si>
    <t>77032</t>
  </si>
  <si>
    <t>0134577</t>
  </si>
  <si>
    <t>1835</t>
  </si>
  <si>
    <t>C1835</t>
  </si>
  <si>
    <t>Audeo Charter II</t>
  </si>
  <si>
    <t>37103710136085</t>
  </si>
  <si>
    <t>0136085</t>
  </si>
  <si>
    <t>1883</t>
  </si>
  <si>
    <t>C1883</t>
  </si>
  <si>
    <t>Scholarship Prep - Oceanside</t>
  </si>
  <si>
    <t>37770990136077</t>
  </si>
  <si>
    <t>77099</t>
  </si>
  <si>
    <t>0136077</t>
  </si>
  <si>
    <t>1889</t>
  </si>
  <si>
    <t>C1889</t>
  </si>
  <si>
    <t>Grossmont Secondary</t>
  </si>
  <si>
    <t>37680490136416</t>
  </si>
  <si>
    <t>0136416</t>
  </si>
  <si>
    <t>1892</t>
  </si>
  <si>
    <t>C1892</t>
  </si>
  <si>
    <t>Pacific Coast Academy</t>
  </si>
  <si>
    <t>37681970136408</t>
  </si>
  <si>
    <t>0136408</t>
  </si>
  <si>
    <t>1901</t>
  </si>
  <si>
    <t>C1901</t>
  </si>
  <si>
    <t>National University Academy Sparrow</t>
  </si>
  <si>
    <t>37771070136473</t>
  </si>
  <si>
    <t>77107</t>
  </si>
  <si>
    <t>0136473</t>
  </si>
  <si>
    <t>1903</t>
  </si>
  <si>
    <t>C1903</t>
  </si>
  <si>
    <t>Sweetwater Secondary</t>
  </si>
  <si>
    <t>37680490136614</t>
  </si>
  <si>
    <t>0136614</t>
  </si>
  <si>
    <t>1909</t>
  </si>
  <si>
    <t>C1909</t>
  </si>
  <si>
    <t>Diego Hills Central Public Charter</t>
  </si>
  <si>
    <t>37682130136978</t>
  </si>
  <si>
    <t>0136978</t>
  </si>
  <si>
    <t>1924</t>
  </si>
  <si>
    <t>C1924</t>
  </si>
  <si>
    <t>Elite Academic Academy - Mountain Empire</t>
  </si>
  <si>
    <t>37681630137109</t>
  </si>
  <si>
    <t>0137109</t>
  </si>
  <si>
    <t>1934</t>
  </si>
  <si>
    <t>C1934</t>
  </si>
  <si>
    <t>Diego Valley East Public Charter</t>
  </si>
  <si>
    <t>37681060137034</t>
  </si>
  <si>
    <t>0137034</t>
  </si>
  <si>
    <t>1935</t>
  </si>
  <si>
    <t>C1935</t>
  </si>
  <si>
    <t>Audeo Charter School III</t>
  </si>
  <si>
    <t>37103710137752</t>
  </si>
  <si>
    <t>0137752</t>
  </si>
  <si>
    <t>1946</t>
  </si>
  <si>
    <t>C1946</t>
  </si>
  <si>
    <t>Dimensions Collaborative</t>
  </si>
  <si>
    <t>37103710137695</t>
  </si>
  <si>
    <t>0137695</t>
  </si>
  <si>
    <t>1947</t>
  </si>
  <si>
    <t>C1947</t>
  </si>
  <si>
    <t>Community Montessori</t>
  </si>
  <si>
    <t>37771720138099</t>
  </si>
  <si>
    <t>77172</t>
  </si>
  <si>
    <t>0138099</t>
  </si>
  <si>
    <t>1966</t>
  </si>
  <si>
    <t>C1966</t>
  </si>
  <si>
    <t>Baypoint Preparatory Academy - San Diego</t>
  </si>
  <si>
    <t>37771640137356</t>
  </si>
  <si>
    <t>77164</t>
  </si>
  <si>
    <t>0137356</t>
  </si>
  <si>
    <t>1967</t>
  </si>
  <si>
    <t>C1967</t>
  </si>
  <si>
    <t>College Preparatory Middle - La Mesa Spring Valley</t>
  </si>
  <si>
    <t>37771560137323</t>
  </si>
  <si>
    <t>77156</t>
  </si>
  <si>
    <t>0137323</t>
  </si>
  <si>
    <t>1968</t>
  </si>
  <si>
    <t>C1968</t>
  </si>
  <si>
    <t>Vista Springs Charter</t>
  </si>
  <si>
    <t>37683380137802</t>
  </si>
  <si>
    <t>0137802</t>
  </si>
  <si>
    <t>1981</t>
  </si>
  <si>
    <t>C1981</t>
  </si>
  <si>
    <t>National University Academy 1001 STEAM</t>
  </si>
  <si>
    <t>37737910138222</t>
  </si>
  <si>
    <t>0138222</t>
  </si>
  <si>
    <t>1983</t>
  </si>
  <si>
    <t>C1983</t>
  </si>
  <si>
    <t>Pivot Charter School - San Diego II</t>
  </si>
  <si>
    <t>37103710138016</t>
  </si>
  <si>
    <t>0138016</t>
  </si>
  <si>
    <t>1989</t>
  </si>
  <si>
    <t>C1989</t>
  </si>
  <si>
    <t>Pacific Springs Charter</t>
  </si>
  <si>
    <t>37681630138156</t>
  </si>
  <si>
    <t>0138156</t>
  </si>
  <si>
    <t>1992</t>
  </si>
  <si>
    <t>C1992</t>
  </si>
  <si>
    <t>JCS - Mountain Oaks</t>
  </si>
  <si>
    <t>37680230138073</t>
  </si>
  <si>
    <t>0138073</t>
  </si>
  <si>
    <t>2001</t>
  </si>
  <si>
    <t>C2001</t>
  </si>
  <si>
    <t>Learning Choice Academy - Chula Vista</t>
  </si>
  <si>
    <t>37103710138404</t>
  </si>
  <si>
    <t>0138404</t>
  </si>
  <si>
    <t>2016</t>
  </si>
  <si>
    <t>C2016</t>
  </si>
  <si>
    <t>Classical Academy Vista</t>
  </si>
  <si>
    <t>37754160138651</t>
  </si>
  <si>
    <t>0138651</t>
  </si>
  <si>
    <t>2020</t>
  </si>
  <si>
    <t>C2020</t>
  </si>
  <si>
    <t>San Diego Mission Academy</t>
  </si>
  <si>
    <t>37682130138636</t>
  </si>
  <si>
    <t>0138636</t>
  </si>
  <si>
    <t>2021</t>
  </si>
  <si>
    <t>C2021</t>
  </si>
  <si>
    <t>JCS - Pine Valley</t>
  </si>
  <si>
    <t>37681630138628</t>
  </si>
  <si>
    <t>0138628</t>
  </si>
  <si>
    <t>2022</t>
  </si>
  <si>
    <t>C2022</t>
  </si>
  <si>
    <t>JCS - Cedar Cove</t>
  </si>
  <si>
    <t>37103710138594</t>
  </si>
  <si>
    <t>0138594</t>
  </si>
  <si>
    <t>2023</t>
  </si>
  <si>
    <t>C2023</t>
  </si>
  <si>
    <t>National University Academy Dual Language Institute</t>
  </si>
  <si>
    <t>37103710138792</t>
  </si>
  <si>
    <t>0138792</t>
  </si>
  <si>
    <t>2024</t>
  </si>
  <si>
    <t>C2024</t>
  </si>
  <si>
    <t>JCS - Manzanita</t>
  </si>
  <si>
    <t>37681300139063</t>
  </si>
  <si>
    <t>0139063</t>
  </si>
  <si>
    <t>2039</t>
  </si>
  <si>
    <t>C2039</t>
  </si>
  <si>
    <t>The Learning Choice Academy - East County</t>
  </si>
  <si>
    <t>37754160139378</t>
  </si>
  <si>
    <t>0139378</t>
  </si>
  <si>
    <t>2051</t>
  </si>
  <si>
    <t>C2051</t>
  </si>
  <si>
    <t>Sage Oak Charter - South</t>
  </si>
  <si>
    <t>37754160139451</t>
  </si>
  <si>
    <t>0139451</t>
  </si>
  <si>
    <t>2052</t>
  </si>
  <si>
    <t>C2052</t>
  </si>
  <si>
    <t>Pathways Academy Charter - Adult Education</t>
  </si>
  <si>
    <t>37754160139386</t>
  </si>
  <si>
    <t>0139386</t>
  </si>
  <si>
    <t>2053</t>
  </si>
  <si>
    <t>C2053</t>
  </si>
  <si>
    <t>37679910139394</t>
  </si>
  <si>
    <t>0139394</t>
  </si>
  <si>
    <t>2054</t>
  </si>
  <si>
    <t>C2054</t>
  </si>
  <si>
    <t>Kidinnu Academy</t>
  </si>
  <si>
    <t>37681630139402</t>
  </si>
  <si>
    <t>0139402</t>
  </si>
  <si>
    <t>2055</t>
  </si>
  <si>
    <t>C2055</t>
  </si>
  <si>
    <t>Brookfield Engineering Science Technology Academy</t>
  </si>
  <si>
    <t>San Francisco</t>
  </si>
  <si>
    <t>38103890000000</t>
  </si>
  <si>
    <t>38</t>
  </si>
  <si>
    <t>10389</t>
  </si>
  <si>
    <t>San Francisco County Office of Education</t>
  </si>
  <si>
    <t>38684780000000</t>
  </si>
  <si>
    <t>68478</t>
  </si>
  <si>
    <t>San Francisco Unified</t>
  </si>
  <si>
    <t>38684786112601</t>
  </si>
  <si>
    <t>6112601</t>
  </si>
  <si>
    <t>0040</t>
  </si>
  <si>
    <t>C0040</t>
  </si>
  <si>
    <t>Creative Arts Charter</t>
  </si>
  <si>
    <t>38684783830411</t>
  </si>
  <si>
    <t>3830411</t>
  </si>
  <si>
    <t>0122</t>
  </si>
  <si>
    <t>C0122</t>
  </si>
  <si>
    <t>Leadership High</t>
  </si>
  <si>
    <t>38684783830437</t>
  </si>
  <si>
    <t>3830437</t>
  </si>
  <si>
    <t>0141</t>
  </si>
  <si>
    <t>C0141</t>
  </si>
  <si>
    <t>Gateway High</t>
  </si>
  <si>
    <t>38684786040935</t>
  </si>
  <si>
    <t>6040935</t>
  </si>
  <si>
    <t>0158</t>
  </si>
  <si>
    <t>C0158</t>
  </si>
  <si>
    <t>Thomas Edison Charter Academy</t>
  </si>
  <si>
    <t>38684780101337</t>
  </si>
  <si>
    <t>0101337</t>
  </si>
  <si>
    <t>0549</t>
  </si>
  <si>
    <t>C0549</t>
  </si>
  <si>
    <t>KIPP Bayview Academy</t>
  </si>
  <si>
    <t>38684780101352</t>
  </si>
  <si>
    <t>0101352</t>
  </si>
  <si>
    <t>0551</t>
  </si>
  <si>
    <t>C0551</t>
  </si>
  <si>
    <t>KIPP San Francisco Bay Academy</t>
  </si>
  <si>
    <t>38684780101774</t>
  </si>
  <si>
    <t>0101774</t>
  </si>
  <si>
    <t>0567</t>
  </si>
  <si>
    <t>C0567</t>
  </si>
  <si>
    <t>Five Keys Charter (SF Sheriff's)</t>
  </si>
  <si>
    <t>38684780107300</t>
  </si>
  <si>
    <t>0107300</t>
  </si>
  <si>
    <t>0599</t>
  </si>
  <si>
    <t>C0599</t>
  </si>
  <si>
    <t>City Arts and Tech High</t>
  </si>
  <si>
    <t>38684780118141</t>
  </si>
  <si>
    <t>0118141</t>
  </si>
  <si>
    <t>1028</t>
  </si>
  <si>
    <t>C1028</t>
  </si>
  <si>
    <t>Five Keys Independence HS (SF Sheriff's)</t>
  </si>
  <si>
    <t>38684780118133</t>
  </si>
  <si>
    <t>0118133</t>
  </si>
  <si>
    <t>1029</t>
  </si>
  <si>
    <t>C1029</t>
  </si>
  <si>
    <t>Five Keys Adult School (SF Sheriff's)</t>
  </si>
  <si>
    <t>38684780123265</t>
  </si>
  <si>
    <t>0123265</t>
  </si>
  <si>
    <t>1267</t>
  </si>
  <si>
    <t>C1267</t>
  </si>
  <si>
    <t>Gateway Middle</t>
  </si>
  <si>
    <t>38684780123505</t>
  </si>
  <si>
    <t>0123505</t>
  </si>
  <si>
    <t>1270</t>
  </si>
  <si>
    <t>C1270</t>
  </si>
  <si>
    <t>Mission Preparatory</t>
  </si>
  <si>
    <t>38684780127530</t>
  </si>
  <si>
    <t>0127530</t>
  </si>
  <si>
    <t>1502</t>
  </si>
  <si>
    <t>C1502</t>
  </si>
  <si>
    <t>KIPP San Francisco College Preparatory</t>
  </si>
  <si>
    <t>38769270132183</t>
  </si>
  <si>
    <t>76927</t>
  </si>
  <si>
    <t>0132183</t>
  </si>
  <si>
    <t>1742</t>
  </si>
  <si>
    <t>C1742</t>
  </si>
  <si>
    <t>The New School of San Francisco</t>
  </si>
  <si>
    <t>38771310137307</t>
  </si>
  <si>
    <t>77131</t>
  </si>
  <si>
    <t>0137307</t>
  </si>
  <si>
    <t>1954</t>
  </si>
  <si>
    <t>C1954</t>
  </si>
  <si>
    <t>KIPP Bayview Elementary</t>
  </si>
  <si>
    <t>San Joaquin</t>
  </si>
  <si>
    <t>39103970000000</t>
  </si>
  <si>
    <t>39</t>
  </si>
  <si>
    <t>10397</t>
  </si>
  <si>
    <t>San Joaquin County Office of Education</t>
  </si>
  <si>
    <t>39684860000000</t>
  </si>
  <si>
    <t>68486</t>
  </si>
  <si>
    <t>Banta Elementary</t>
  </si>
  <si>
    <t>39685020000000</t>
  </si>
  <si>
    <t>68502</t>
  </si>
  <si>
    <t>Escalon Unified</t>
  </si>
  <si>
    <t>39685440000000</t>
  </si>
  <si>
    <t>68544</t>
  </si>
  <si>
    <t>39685690000000</t>
  </si>
  <si>
    <t>68569</t>
  </si>
  <si>
    <t>Lincoln Unified</t>
  </si>
  <si>
    <t>39685770000000</t>
  </si>
  <si>
    <t>68577</t>
  </si>
  <si>
    <t>Linden Unified</t>
  </si>
  <si>
    <t>39685850000000</t>
  </si>
  <si>
    <t>68585</t>
  </si>
  <si>
    <t>Lodi Unified</t>
  </si>
  <si>
    <t>39685930000000</t>
  </si>
  <si>
    <t>68593</t>
  </si>
  <si>
    <t>Manteca Unified</t>
  </si>
  <si>
    <t>39686190000000</t>
  </si>
  <si>
    <t>68619</t>
  </si>
  <si>
    <t>New Hope Elementary</t>
  </si>
  <si>
    <t>39686270000000</t>
  </si>
  <si>
    <t>68627</t>
  </si>
  <si>
    <t>New Jerusalem Elementary</t>
  </si>
  <si>
    <t>39686350000000</t>
  </si>
  <si>
    <t>68635</t>
  </si>
  <si>
    <t>Oak View Union Elementary</t>
  </si>
  <si>
    <t>39686500000000</t>
  </si>
  <si>
    <t>68650</t>
  </si>
  <si>
    <t>Ripon Unified</t>
  </si>
  <si>
    <t>39686760000000</t>
  </si>
  <si>
    <t>68676</t>
  </si>
  <si>
    <t>Stockton Unified</t>
  </si>
  <si>
    <t>39754990000000</t>
  </si>
  <si>
    <t>75499</t>
  </si>
  <si>
    <t>Tracy Joint Unified</t>
  </si>
  <si>
    <t>39767600000000</t>
  </si>
  <si>
    <t>76760</t>
  </si>
  <si>
    <t>Lammersville Joint Unified</t>
  </si>
  <si>
    <t>39685856116594</t>
  </si>
  <si>
    <t>6116594</t>
  </si>
  <si>
    <t>0178</t>
  </si>
  <si>
    <t>C0178</t>
  </si>
  <si>
    <t>Aspire Vincent Shalvey Academy</t>
  </si>
  <si>
    <t>39754996118665</t>
  </si>
  <si>
    <t>6118665</t>
  </si>
  <si>
    <t>0355</t>
  </si>
  <si>
    <t>C0355</t>
  </si>
  <si>
    <t>39685856118921</t>
  </si>
  <si>
    <t>6118921</t>
  </si>
  <si>
    <t>0364</t>
  </si>
  <si>
    <t>C0364</t>
  </si>
  <si>
    <t>Aspire River Oaks Charter</t>
  </si>
  <si>
    <t>39103973930476</t>
  </si>
  <si>
    <t>3930476</t>
  </si>
  <si>
    <t>0423</t>
  </si>
  <si>
    <t>C0423</t>
  </si>
  <si>
    <t>Venture Academy</t>
  </si>
  <si>
    <t>39686760108647</t>
  </si>
  <si>
    <t>0108647</t>
  </si>
  <si>
    <t>0554</t>
  </si>
  <si>
    <t>C0554</t>
  </si>
  <si>
    <t>Aspire Rosa Parks Academy</t>
  </si>
  <si>
    <t>39685850101956</t>
  </si>
  <si>
    <t>0101956</t>
  </si>
  <si>
    <t>0565</t>
  </si>
  <si>
    <t>C0565</t>
  </si>
  <si>
    <t>Aspire Benjamin Holt College Preparatory Academy</t>
  </si>
  <si>
    <t>39754990102392</t>
  </si>
  <si>
    <t>0102392</t>
  </si>
  <si>
    <t>0606</t>
  </si>
  <si>
    <t>C0606</t>
  </si>
  <si>
    <t>Millennium Charter</t>
  </si>
  <si>
    <t>39754990102384</t>
  </si>
  <si>
    <t>0102384</t>
  </si>
  <si>
    <t>0607</t>
  </si>
  <si>
    <t>C0607</t>
  </si>
  <si>
    <t>Primary Charter</t>
  </si>
  <si>
    <t>39686760117853</t>
  </si>
  <si>
    <t>0117853</t>
  </si>
  <si>
    <t>1027</t>
  </si>
  <si>
    <t>C1027</t>
  </si>
  <si>
    <t>Dr. Lewis Dolphin Stallworth Sr. Charter</t>
  </si>
  <si>
    <t>39686760118497</t>
  </si>
  <si>
    <t>0118497</t>
  </si>
  <si>
    <t>1048</t>
  </si>
  <si>
    <t>C1048</t>
  </si>
  <si>
    <t>Aspire Langston Hughes Academy</t>
  </si>
  <si>
    <t>39686760120725</t>
  </si>
  <si>
    <t>0120725</t>
  </si>
  <si>
    <t>1142</t>
  </si>
  <si>
    <t>C1142</t>
  </si>
  <si>
    <t>Stockton Collegiate International Elementary</t>
  </si>
  <si>
    <t>39686760120733</t>
  </si>
  <si>
    <t>0120733</t>
  </si>
  <si>
    <t>1143</t>
  </si>
  <si>
    <t>C1143</t>
  </si>
  <si>
    <t>Stockton Collegiate International Secondary</t>
  </si>
  <si>
    <t>39103970120717</t>
  </si>
  <si>
    <t>0120717</t>
  </si>
  <si>
    <t>1146</t>
  </si>
  <si>
    <t>C1146</t>
  </si>
  <si>
    <t>one.Charter</t>
  </si>
  <si>
    <t>39685850122580</t>
  </si>
  <si>
    <t>0122580</t>
  </si>
  <si>
    <t>1229</t>
  </si>
  <si>
    <t>C1229</t>
  </si>
  <si>
    <t>Rio Valley Charter</t>
  </si>
  <si>
    <t>39686760124958</t>
  </si>
  <si>
    <t>0124958</t>
  </si>
  <si>
    <t>1360</t>
  </si>
  <si>
    <t>C1360</t>
  </si>
  <si>
    <t>TEAM Charter</t>
  </si>
  <si>
    <t>39686500125849</t>
  </si>
  <si>
    <t>0125849</t>
  </si>
  <si>
    <t>1398</t>
  </si>
  <si>
    <t>C1398</t>
  </si>
  <si>
    <t>California Connections Academy @ Ripon</t>
  </si>
  <si>
    <t>39685020126011</t>
  </si>
  <si>
    <t>0126011</t>
  </si>
  <si>
    <t>1416</t>
  </si>
  <si>
    <t>C1416</t>
  </si>
  <si>
    <t>Escalon Charter Academy</t>
  </si>
  <si>
    <t>39686270126755</t>
  </si>
  <si>
    <t>0126755</t>
  </si>
  <si>
    <t>1448</t>
  </si>
  <si>
    <t>C1448</t>
  </si>
  <si>
    <t>Humphreys College Academy of Business, Law and Education</t>
  </si>
  <si>
    <t>39686270127191</t>
  </si>
  <si>
    <t>0127191</t>
  </si>
  <si>
    <t>1489</t>
  </si>
  <si>
    <t>C1489</t>
  </si>
  <si>
    <t>California Virtual Academy @ San Joaquin</t>
  </si>
  <si>
    <t>39686760121541</t>
  </si>
  <si>
    <t>0121541</t>
  </si>
  <si>
    <t>1552</t>
  </si>
  <si>
    <t>C1552</t>
  </si>
  <si>
    <t>Aspire APEX Academy</t>
  </si>
  <si>
    <t>39686760114876</t>
  </si>
  <si>
    <t>0114876</t>
  </si>
  <si>
    <t>1553</t>
  </si>
  <si>
    <t>C1553</t>
  </si>
  <si>
    <t>Aspire Port City Academy</t>
  </si>
  <si>
    <t>39686270129916</t>
  </si>
  <si>
    <t>0129916</t>
  </si>
  <si>
    <t>1644</t>
  </si>
  <si>
    <t>C1644</t>
  </si>
  <si>
    <t>Valley View Charter Prep</t>
  </si>
  <si>
    <t>39684860131789</t>
  </si>
  <si>
    <t>0131789</t>
  </si>
  <si>
    <t>1725</t>
  </si>
  <si>
    <t>C1725</t>
  </si>
  <si>
    <t>NextGeneration STEAM Academy</t>
  </si>
  <si>
    <t>39686270133116</t>
  </si>
  <si>
    <t>0133116</t>
  </si>
  <si>
    <t>1762</t>
  </si>
  <si>
    <t>C1762</t>
  </si>
  <si>
    <t>Insight @ San Joaquin</t>
  </si>
  <si>
    <t>39684860127134</t>
  </si>
  <si>
    <t>0127134</t>
  </si>
  <si>
    <t>1775</t>
  </si>
  <si>
    <t>C1775</t>
  </si>
  <si>
    <t>River Islands Technology Academy</t>
  </si>
  <si>
    <t>39685850133678</t>
  </si>
  <si>
    <t>0133678</t>
  </si>
  <si>
    <t>1782</t>
  </si>
  <si>
    <t>C1782</t>
  </si>
  <si>
    <t>Aspire Benjamin Holt Middle</t>
  </si>
  <si>
    <t>39686760136283</t>
  </si>
  <si>
    <t>0136283</t>
  </si>
  <si>
    <t>1890</t>
  </si>
  <si>
    <t>C1890</t>
  </si>
  <si>
    <t>Team Charter Academy</t>
  </si>
  <si>
    <t>39686760139923</t>
  </si>
  <si>
    <t>0139923</t>
  </si>
  <si>
    <t>2063</t>
  </si>
  <si>
    <t>C2063</t>
  </si>
  <si>
    <t>Aspire Stockton TK-5 Elementary Academy</t>
  </si>
  <si>
    <t>39686760139865</t>
  </si>
  <si>
    <t>0139865</t>
  </si>
  <si>
    <t>2064</t>
  </si>
  <si>
    <t>C2064</t>
  </si>
  <si>
    <t>Aspire Stockton 6-12 Secondary Academy</t>
  </si>
  <si>
    <t>39686760139907</t>
  </si>
  <si>
    <t>0139907</t>
  </si>
  <si>
    <t>2077</t>
  </si>
  <si>
    <t>C2077</t>
  </si>
  <si>
    <t>Voices College Bound Language Academy at Stockton</t>
  </si>
  <si>
    <t>39686760139998</t>
  </si>
  <si>
    <t>0139998</t>
  </si>
  <si>
    <t>2093</t>
  </si>
  <si>
    <t>C2093</t>
  </si>
  <si>
    <t>Vision Quest &amp; Career Pathway</t>
  </si>
  <si>
    <t>39684860140392</t>
  </si>
  <si>
    <t>0140392</t>
  </si>
  <si>
    <t>2104</t>
  </si>
  <si>
    <t>C2104</t>
  </si>
  <si>
    <t>Banta Charter</t>
  </si>
  <si>
    <t>San Luis Obispo</t>
  </si>
  <si>
    <t>40104050000000</t>
  </si>
  <si>
    <t>40</t>
  </si>
  <si>
    <t>10405</t>
  </si>
  <si>
    <t>San Luis Obispo County Office of Education</t>
  </si>
  <si>
    <t>40687000000000</t>
  </si>
  <si>
    <t>68700</t>
  </si>
  <si>
    <t>Atascadero Unified</t>
  </si>
  <si>
    <t>40687260000000</t>
  </si>
  <si>
    <t>68726</t>
  </si>
  <si>
    <t>Cayucos Elementary</t>
  </si>
  <si>
    <t>40687590000000</t>
  </si>
  <si>
    <t>68759</t>
  </si>
  <si>
    <t>Lucia Mar Unified</t>
  </si>
  <si>
    <t>40687910000000</t>
  </si>
  <si>
    <t>68791</t>
  </si>
  <si>
    <t>Pleasant Valley Joint Union Elementary</t>
  </si>
  <si>
    <t>40688090000000</t>
  </si>
  <si>
    <t>68809</t>
  </si>
  <si>
    <t>San Luis Coastal Unified</t>
  </si>
  <si>
    <t>40688250000000</t>
  </si>
  <si>
    <t>68825</t>
  </si>
  <si>
    <t>San Miguel Joint Union</t>
  </si>
  <si>
    <t>40688330000000</t>
  </si>
  <si>
    <t>68833</t>
  </si>
  <si>
    <t>Shandon Joint Unified</t>
  </si>
  <si>
    <t>40688410000000</t>
  </si>
  <si>
    <t>68841</t>
  </si>
  <si>
    <t>Templeton Unified</t>
  </si>
  <si>
    <t>40754570000000</t>
  </si>
  <si>
    <t>75457</t>
  </si>
  <si>
    <t>Paso Robles Joint Unified</t>
  </si>
  <si>
    <t>40754650000000</t>
  </si>
  <si>
    <t>75465</t>
  </si>
  <si>
    <t>Coast Unified</t>
  </si>
  <si>
    <t>40688096043194</t>
  </si>
  <si>
    <t>6043194</t>
  </si>
  <si>
    <t>0093</t>
  </si>
  <si>
    <t>C0093</t>
  </si>
  <si>
    <t>Bellevue-Santa Fe Charter</t>
  </si>
  <si>
    <t>40688250125807</t>
  </si>
  <si>
    <t>0125807</t>
  </si>
  <si>
    <t>1395</t>
  </si>
  <si>
    <t>C1395</t>
  </si>
  <si>
    <t>Almond Acres Charter Academy</t>
  </si>
  <si>
    <t>San Mateo</t>
  </si>
  <si>
    <t>41104130000000</t>
  </si>
  <si>
    <t>41</t>
  </si>
  <si>
    <t>10413</t>
  </si>
  <si>
    <t>San Mateo County Office of Education</t>
  </si>
  <si>
    <t>41688580000000</t>
  </si>
  <si>
    <t>68858</t>
  </si>
  <si>
    <t>Bayshore Elementary</t>
  </si>
  <si>
    <t>41688660000000</t>
  </si>
  <si>
    <t>68866</t>
  </si>
  <si>
    <t>Belmont-Redwood Shores Elementary</t>
  </si>
  <si>
    <t>41688740000000</t>
  </si>
  <si>
    <t>68874</t>
  </si>
  <si>
    <t>Brisbane Elementary</t>
  </si>
  <si>
    <t>41688820000000</t>
  </si>
  <si>
    <t>68882</t>
  </si>
  <si>
    <t>Burlingame Elementary</t>
  </si>
  <si>
    <t>41688900000000</t>
  </si>
  <si>
    <t>68890</t>
  </si>
  <si>
    <t>Cabrillo Unified</t>
  </si>
  <si>
    <t>41689080000000</t>
  </si>
  <si>
    <t>68908</t>
  </si>
  <si>
    <t>Hillsborough City Elementary</t>
  </si>
  <si>
    <t>41689160000000</t>
  </si>
  <si>
    <t>68916</t>
  </si>
  <si>
    <t>41689240000000</t>
  </si>
  <si>
    <t>68924</t>
  </si>
  <si>
    <t>Jefferson Union High</t>
  </si>
  <si>
    <t>41689320000000</t>
  </si>
  <si>
    <t>68932</t>
  </si>
  <si>
    <t>Pacifica</t>
  </si>
  <si>
    <t>41689400000000</t>
  </si>
  <si>
    <t>68940</t>
  </si>
  <si>
    <t>La Honda-Pescadero Unified</t>
  </si>
  <si>
    <t>41689570000000</t>
  </si>
  <si>
    <t>68957</t>
  </si>
  <si>
    <t>Las Lomitas Elementary</t>
  </si>
  <si>
    <t>41689650000000</t>
  </si>
  <si>
    <t>68965</t>
  </si>
  <si>
    <t>Menlo Park City Elementary</t>
  </si>
  <si>
    <t>41689730000000</t>
  </si>
  <si>
    <t>68973</t>
  </si>
  <si>
    <t>Millbrae Elementary</t>
  </si>
  <si>
    <t>41689810000000</t>
  </si>
  <si>
    <t>68981</t>
  </si>
  <si>
    <t>Portola Valley Elementary</t>
  </si>
  <si>
    <t>41689990000000</t>
  </si>
  <si>
    <t>68999</t>
  </si>
  <si>
    <t>Ravenswood City Elementary</t>
  </si>
  <si>
    <t>41690050000000</t>
  </si>
  <si>
    <t>69005</t>
  </si>
  <si>
    <t>Redwood City Elementary</t>
  </si>
  <si>
    <t>41690130000000</t>
  </si>
  <si>
    <t>69013</t>
  </si>
  <si>
    <t>San Bruno Park Elementary</t>
  </si>
  <si>
    <t>41690210000000</t>
  </si>
  <si>
    <t>69021</t>
  </si>
  <si>
    <t>San Carlos Elementary</t>
  </si>
  <si>
    <t>41690390000000</t>
  </si>
  <si>
    <t>69039</t>
  </si>
  <si>
    <t>San Mateo-Foster City</t>
  </si>
  <si>
    <t>41690470000000</t>
  </si>
  <si>
    <t>69047</t>
  </si>
  <si>
    <t>San Mateo Union High</t>
  </si>
  <si>
    <t>41690620000000</t>
  </si>
  <si>
    <t>69062</t>
  </si>
  <si>
    <t>Sequoia Union High</t>
  </si>
  <si>
    <t>41690700000000</t>
  </si>
  <si>
    <t>69070</t>
  </si>
  <si>
    <t>South San Francisco Unified</t>
  </si>
  <si>
    <t>41690880000000</t>
  </si>
  <si>
    <t>69088</t>
  </si>
  <si>
    <t>Woodside Elementary</t>
  </si>
  <si>
    <t>41690216112213</t>
  </si>
  <si>
    <t>6112213</t>
  </si>
  <si>
    <t>0001</t>
  </si>
  <si>
    <t>C0001</t>
  </si>
  <si>
    <t>San Carlos Charter Learning Center</t>
  </si>
  <si>
    <t>41689990134197</t>
  </si>
  <si>
    <t>0134197</t>
  </si>
  <si>
    <t>0125</t>
  </si>
  <si>
    <t>C0125</t>
  </si>
  <si>
    <t>Aspire East Palo Alto Charter</t>
  </si>
  <si>
    <t>41689160112284</t>
  </si>
  <si>
    <t>0112284</t>
  </si>
  <si>
    <t>0802</t>
  </si>
  <si>
    <t>C0802</t>
  </si>
  <si>
    <t>California Virtual Academy San Mateo</t>
  </si>
  <si>
    <t>41690620112722</t>
  </si>
  <si>
    <t>0112722</t>
  </si>
  <si>
    <t>0835</t>
  </si>
  <si>
    <t>C0835</t>
  </si>
  <si>
    <t>Summit Preparatory Charter High</t>
  </si>
  <si>
    <t>41690620119503</t>
  </si>
  <si>
    <t>0119503</t>
  </si>
  <si>
    <t>1070</t>
  </si>
  <si>
    <t>C1070</t>
  </si>
  <si>
    <t>Everest Public High</t>
  </si>
  <si>
    <t>41690620126722</t>
  </si>
  <si>
    <t>0126722</t>
  </si>
  <si>
    <t>1446</t>
  </si>
  <si>
    <t>C1446</t>
  </si>
  <si>
    <t>East Palo Alto Academy</t>
  </si>
  <si>
    <t>41690050127282</t>
  </si>
  <si>
    <t>0127282</t>
  </si>
  <si>
    <t>1498</t>
  </si>
  <si>
    <t>C1498</t>
  </si>
  <si>
    <t>Connect Community Charter</t>
  </si>
  <si>
    <t>41689240127548</t>
  </si>
  <si>
    <t>0127548</t>
  </si>
  <si>
    <t>1500</t>
  </si>
  <si>
    <t>C1500</t>
  </si>
  <si>
    <t>Summit Public School: Shasta</t>
  </si>
  <si>
    <t>41690470129759</t>
  </si>
  <si>
    <t>0129759</t>
  </si>
  <si>
    <t>1647</t>
  </si>
  <si>
    <t>C1647</t>
  </si>
  <si>
    <t>Design Tech High</t>
  </si>
  <si>
    <t>41690050132068</t>
  </si>
  <si>
    <t>0132068</t>
  </si>
  <si>
    <t>1735</t>
  </si>
  <si>
    <t>C1735</t>
  </si>
  <si>
    <t>KIPP Excelencia Community Preparatory</t>
  </si>
  <si>
    <t>41690050132076</t>
  </si>
  <si>
    <t>0132076</t>
  </si>
  <si>
    <t>1736</t>
  </si>
  <si>
    <t>C1736</t>
  </si>
  <si>
    <t>Rocketship Redwood City</t>
  </si>
  <si>
    <t>41104130135269</t>
  </si>
  <si>
    <t>0135269</t>
  </si>
  <si>
    <t>1845</t>
  </si>
  <si>
    <t>C1845</t>
  </si>
  <si>
    <t>Oxford Day Academy</t>
  </si>
  <si>
    <t>41689990135608</t>
  </si>
  <si>
    <t>0135608</t>
  </si>
  <si>
    <t>1868</t>
  </si>
  <si>
    <t>C1868</t>
  </si>
  <si>
    <t>KIPP Valiant Community Prep</t>
  </si>
  <si>
    <t>41690620139915</t>
  </si>
  <si>
    <t>0139915</t>
  </si>
  <si>
    <t>2085</t>
  </si>
  <si>
    <t>C2085</t>
  </si>
  <si>
    <t>KIPP Esperanza High</t>
  </si>
  <si>
    <t>Santa Barbara</t>
  </si>
  <si>
    <t>42104210000000</t>
  </si>
  <si>
    <t>42</t>
  </si>
  <si>
    <t>10421</t>
  </si>
  <si>
    <t>Santa Barbara County Office of Education</t>
  </si>
  <si>
    <t>42691040000000</t>
  </si>
  <si>
    <t>69104</t>
  </si>
  <si>
    <t>Ballard Elementary</t>
  </si>
  <si>
    <t>42691120000000</t>
  </si>
  <si>
    <t>69112</t>
  </si>
  <si>
    <t>Blochman Union Elementary</t>
  </si>
  <si>
    <t>42691200000000</t>
  </si>
  <si>
    <t>69120</t>
  </si>
  <si>
    <t>Santa Maria-Bonita</t>
  </si>
  <si>
    <t>42691380000000</t>
  </si>
  <si>
    <t>69138</t>
  </si>
  <si>
    <t>Buellton Union Elementary</t>
  </si>
  <si>
    <t>42691460000000</t>
  </si>
  <si>
    <t>69146</t>
  </si>
  <si>
    <t>Carpinteria Unified</t>
  </si>
  <si>
    <t>42691610000000</t>
  </si>
  <si>
    <t>69161</t>
  </si>
  <si>
    <t>Cold Spring Elementary</t>
  </si>
  <si>
    <t>42691790000000</t>
  </si>
  <si>
    <t>69179</t>
  </si>
  <si>
    <t>College Elementary</t>
  </si>
  <si>
    <t>42691950000000</t>
  </si>
  <si>
    <t>69195</t>
  </si>
  <si>
    <t>Goleta Union Elementary</t>
  </si>
  <si>
    <t>42692030000000</t>
  </si>
  <si>
    <t>69203</t>
  </si>
  <si>
    <t>Guadalupe Union Elementary</t>
  </si>
  <si>
    <t>42692110000000</t>
  </si>
  <si>
    <t>69211</t>
  </si>
  <si>
    <t>Hope Elementary</t>
  </si>
  <si>
    <t>42692290000000</t>
  </si>
  <si>
    <t>69229</t>
  </si>
  <si>
    <t>Lompoc Unified</t>
  </si>
  <si>
    <t>42692450000000</t>
  </si>
  <si>
    <t>69245</t>
  </si>
  <si>
    <t>Los Olivos Elementary</t>
  </si>
  <si>
    <t>42692520000000</t>
  </si>
  <si>
    <t>69252</t>
  </si>
  <si>
    <t>Montecito Union Elementary</t>
  </si>
  <si>
    <t>42692600000000</t>
  </si>
  <si>
    <t>69260</t>
  </si>
  <si>
    <t>Orcutt Union Elementary</t>
  </si>
  <si>
    <t>42693100000000</t>
  </si>
  <si>
    <t>69310</t>
  </si>
  <si>
    <t>Santa Maria Joint Union High</t>
  </si>
  <si>
    <t>42693280000000</t>
  </si>
  <si>
    <t>69328</t>
  </si>
  <si>
    <t>Santa Ynez Valley Union High</t>
  </si>
  <si>
    <t>42693360000000</t>
  </si>
  <si>
    <t>69336</t>
  </si>
  <si>
    <t>Solvang Elementary</t>
  </si>
  <si>
    <t>42693440000000</t>
  </si>
  <si>
    <t>69344</t>
  </si>
  <si>
    <t>Vista del Mar Union</t>
  </si>
  <si>
    <t>42750100000000</t>
  </si>
  <si>
    <t>75010</t>
  </si>
  <si>
    <t>Cuyama Joint Unified</t>
  </si>
  <si>
    <t>42767860000000</t>
  </si>
  <si>
    <t>76786</t>
  </si>
  <si>
    <t>Santa Barbara Unified</t>
  </si>
  <si>
    <t>42767866045918</t>
  </si>
  <si>
    <t>6045918</t>
  </si>
  <si>
    <t>0021</t>
  </si>
  <si>
    <t>C0021</t>
  </si>
  <si>
    <t>Peabody Charter</t>
  </si>
  <si>
    <t>42767866118202</t>
  </si>
  <si>
    <t>6118202</t>
  </si>
  <si>
    <t>0326</t>
  </si>
  <si>
    <t>C0326</t>
  </si>
  <si>
    <t>Adelante Charter</t>
  </si>
  <si>
    <t>42691796118434</t>
  </si>
  <si>
    <t>6118434</t>
  </si>
  <si>
    <t>0337</t>
  </si>
  <si>
    <t>C0337</t>
  </si>
  <si>
    <t>Santa Ynez Valley Charter</t>
  </si>
  <si>
    <t>42691120111773</t>
  </si>
  <si>
    <t>0111773</t>
  </si>
  <si>
    <t>0763</t>
  </si>
  <si>
    <t>C0763</t>
  </si>
  <si>
    <t>Family Partnership Home Study Charter</t>
  </si>
  <si>
    <t>42692290116921</t>
  </si>
  <si>
    <t>0116921</t>
  </si>
  <si>
    <t>0973</t>
  </si>
  <si>
    <t>C0973</t>
  </si>
  <si>
    <t>Manzanita Public Charter</t>
  </si>
  <si>
    <t>42691120124255</t>
  </si>
  <si>
    <t>0124255</t>
  </si>
  <si>
    <t>1319</t>
  </si>
  <si>
    <t>C1319</t>
  </si>
  <si>
    <t>Trivium Charter</t>
  </si>
  <si>
    <t>42691120137877</t>
  </si>
  <si>
    <t>0137877</t>
  </si>
  <si>
    <t>1994</t>
  </si>
  <si>
    <t>C1994</t>
  </si>
  <si>
    <t>Trivium Charter School Adventure</t>
  </si>
  <si>
    <t>42691120137885</t>
  </si>
  <si>
    <t>0137885</t>
  </si>
  <si>
    <t>1995</t>
  </si>
  <si>
    <t>C1995</t>
  </si>
  <si>
    <t>Trivium Charter School Voyage</t>
  </si>
  <si>
    <t>42771980138362</t>
  </si>
  <si>
    <t>77198</t>
  </si>
  <si>
    <t>0138362</t>
  </si>
  <si>
    <t>2011</t>
  </si>
  <si>
    <t>C2011</t>
  </si>
  <si>
    <t>Olive Grove Charter - Orcutt/Santa Maria</t>
  </si>
  <si>
    <t>42772060138370</t>
  </si>
  <si>
    <t>77206</t>
  </si>
  <si>
    <t>0138370</t>
  </si>
  <si>
    <t>2012</t>
  </si>
  <si>
    <t>C2012</t>
  </si>
  <si>
    <t>Olive Grove Charter - Lompoc</t>
  </si>
  <si>
    <t>42772140138388</t>
  </si>
  <si>
    <t>77214</t>
  </si>
  <si>
    <t>0138388</t>
  </si>
  <si>
    <t>2013</t>
  </si>
  <si>
    <t>C2013</t>
  </si>
  <si>
    <t>Olive Grove Charter - Buellton</t>
  </si>
  <si>
    <t>42772220138396</t>
  </si>
  <si>
    <t>77222</t>
  </si>
  <si>
    <t>0138396</t>
  </si>
  <si>
    <t>2014</t>
  </si>
  <si>
    <t>C2014</t>
  </si>
  <si>
    <t>Olive Grove Charter - Santa Barbara</t>
  </si>
  <si>
    <t>42750100138891</t>
  </si>
  <si>
    <t>0138891</t>
  </si>
  <si>
    <t>2031</t>
  </si>
  <si>
    <t>C2031</t>
  </si>
  <si>
    <t>California Connections Academy Central Coast</t>
  </si>
  <si>
    <t>Santa Clara</t>
  </si>
  <si>
    <t>43104390000000</t>
  </si>
  <si>
    <t>43</t>
  </si>
  <si>
    <t>10439</t>
  </si>
  <si>
    <t>Santa Clara County Office of Education</t>
  </si>
  <si>
    <t>43693690000000</t>
  </si>
  <si>
    <t>69369</t>
  </si>
  <si>
    <t>Alum Rock Union Elementary</t>
  </si>
  <si>
    <t>43693770000000</t>
  </si>
  <si>
    <t>69377</t>
  </si>
  <si>
    <t>Berryessa Union Elementary</t>
  </si>
  <si>
    <t>43693850000000</t>
  </si>
  <si>
    <t>69385</t>
  </si>
  <si>
    <t>Cambrian</t>
  </si>
  <si>
    <t>43693930000000</t>
  </si>
  <si>
    <t>69393</t>
  </si>
  <si>
    <t>Campbell Union</t>
  </si>
  <si>
    <t>43694010000000</t>
  </si>
  <si>
    <t>69401</t>
  </si>
  <si>
    <t>Campbell Union High</t>
  </si>
  <si>
    <t>43694190000000</t>
  </si>
  <si>
    <t>69419</t>
  </si>
  <si>
    <t>Cupertino Union</t>
  </si>
  <si>
    <t>43694270000000</t>
  </si>
  <si>
    <t>69427</t>
  </si>
  <si>
    <t>East Side Union High</t>
  </si>
  <si>
    <t>43694350000000</t>
  </si>
  <si>
    <t>69435</t>
  </si>
  <si>
    <t>Evergreen Elementary</t>
  </si>
  <si>
    <t>43694500000000</t>
  </si>
  <si>
    <t>69450</t>
  </si>
  <si>
    <t>Franklin-McKinley Elementary</t>
  </si>
  <si>
    <t>43694680000000</t>
  </si>
  <si>
    <t>69468</t>
  </si>
  <si>
    <t>Fremont Union High</t>
  </si>
  <si>
    <t>43694840000000</t>
  </si>
  <si>
    <t>69484</t>
  </si>
  <si>
    <t>Gilroy Unified</t>
  </si>
  <si>
    <t>43694920000000</t>
  </si>
  <si>
    <t>69492</t>
  </si>
  <si>
    <t>Lakeside Joint</t>
  </si>
  <si>
    <t>43695000000000</t>
  </si>
  <si>
    <t>69500</t>
  </si>
  <si>
    <t>Loma Prieta Joint Union Elementary</t>
  </si>
  <si>
    <t>43695180000000</t>
  </si>
  <si>
    <t>69518</t>
  </si>
  <si>
    <t>Los Altos Elementary</t>
  </si>
  <si>
    <t>43695260000000</t>
  </si>
  <si>
    <t>69526</t>
  </si>
  <si>
    <t>Los Gatos Union Elementary</t>
  </si>
  <si>
    <t>43695340000000</t>
  </si>
  <si>
    <t>69534</t>
  </si>
  <si>
    <t>Los Gatos-Saratoga Joint Union High</t>
  </si>
  <si>
    <t>43695420000000</t>
  </si>
  <si>
    <t>69542</t>
  </si>
  <si>
    <t>Luther Burbank</t>
  </si>
  <si>
    <t>43695750000000</t>
  </si>
  <si>
    <t>69575</t>
  </si>
  <si>
    <t>Moreland</t>
  </si>
  <si>
    <t>43695830000000</t>
  </si>
  <si>
    <t>69583</t>
  </si>
  <si>
    <t>Morgan Hill Unified</t>
  </si>
  <si>
    <t>43695910000000</t>
  </si>
  <si>
    <t>69591</t>
  </si>
  <si>
    <t>Mountain View Whisman</t>
  </si>
  <si>
    <t>43696090000000</t>
  </si>
  <si>
    <t>69609</t>
  </si>
  <si>
    <t>Mountain View-Los Altos Union High</t>
  </si>
  <si>
    <t>43696170000000</t>
  </si>
  <si>
    <t>69617</t>
  </si>
  <si>
    <t>Mount Pleasant Elementary</t>
  </si>
  <si>
    <t>43696250000000</t>
  </si>
  <si>
    <t>69625</t>
  </si>
  <si>
    <t>Oak Grove Elementary</t>
  </si>
  <si>
    <t>43696330000000</t>
  </si>
  <si>
    <t>69633</t>
  </si>
  <si>
    <t>Orchard Elementary</t>
  </si>
  <si>
    <t>43696410000000</t>
  </si>
  <si>
    <t>69641</t>
  </si>
  <si>
    <t>Palo Alto Unified</t>
  </si>
  <si>
    <t>43696660000000</t>
  </si>
  <si>
    <t>69666</t>
  </si>
  <si>
    <t>San Jose Unified</t>
  </si>
  <si>
    <t>43696740000000</t>
  </si>
  <si>
    <t>69674</t>
  </si>
  <si>
    <t>Santa Clara Unified</t>
  </si>
  <si>
    <t>43696820000000</t>
  </si>
  <si>
    <t>69682</t>
  </si>
  <si>
    <t>Saratoga Union Elementary</t>
  </si>
  <si>
    <t>43696900000000</t>
  </si>
  <si>
    <t>69690</t>
  </si>
  <si>
    <t>Sunnyvale</t>
  </si>
  <si>
    <t>43697080000000</t>
  </si>
  <si>
    <t>69708</t>
  </si>
  <si>
    <t>Union Elementary</t>
  </si>
  <si>
    <t>43733870000000</t>
  </si>
  <si>
    <t>73387</t>
  </si>
  <si>
    <t>Milpitas Unified</t>
  </si>
  <si>
    <t>43696664330585</t>
  </si>
  <si>
    <t>4330585</t>
  </si>
  <si>
    <t>0287</t>
  </si>
  <si>
    <t>C0287</t>
  </si>
  <si>
    <t>Downtown College Preparatory</t>
  </si>
  <si>
    <t>43695836118541</t>
  </si>
  <si>
    <t>6118541</t>
  </si>
  <si>
    <t>0363</t>
  </si>
  <si>
    <t>C0363</t>
  </si>
  <si>
    <t>Charter School of Morgan Hill</t>
  </si>
  <si>
    <t>43694274330668</t>
  </si>
  <si>
    <t>4330668</t>
  </si>
  <si>
    <t>0414</t>
  </si>
  <si>
    <t>C0414</t>
  </si>
  <si>
    <t>Latino College Preparatory Academy</t>
  </si>
  <si>
    <t>43694274330676</t>
  </si>
  <si>
    <t>4330676</t>
  </si>
  <si>
    <t>0425</t>
  </si>
  <si>
    <t>C0425</t>
  </si>
  <si>
    <t>San Jose Conservation Corps Charter</t>
  </si>
  <si>
    <t>43694274330726</t>
  </si>
  <si>
    <t>4330726</t>
  </si>
  <si>
    <t>0502</t>
  </si>
  <si>
    <t>C0502</t>
  </si>
  <si>
    <t>Escuela Popular Accelerated Family Learning</t>
  </si>
  <si>
    <t>43104390106534</t>
  </si>
  <si>
    <t>0106534</t>
  </si>
  <si>
    <t>0615</t>
  </si>
  <si>
    <t>C0615</t>
  </si>
  <si>
    <t>Bullis Charter</t>
  </si>
  <si>
    <t>43693690106633</t>
  </si>
  <si>
    <t>0106633</t>
  </si>
  <si>
    <t>0628</t>
  </si>
  <si>
    <t>C0628</t>
  </si>
  <si>
    <t>KIPP Heartwood Academy</t>
  </si>
  <si>
    <t>43694270107151</t>
  </si>
  <si>
    <t>0107151</t>
  </si>
  <si>
    <t>0646</t>
  </si>
  <si>
    <t>C0646</t>
  </si>
  <si>
    <t>Escuela Popular/Center for Training and Careers, Family Learning</t>
  </si>
  <si>
    <t>43104390111880</t>
  </si>
  <si>
    <t>0111880</t>
  </si>
  <si>
    <t>0767</t>
  </si>
  <si>
    <t>C0767</t>
  </si>
  <si>
    <t>43104390113431</t>
  </si>
  <si>
    <t>0113431</t>
  </si>
  <si>
    <t>0844</t>
  </si>
  <si>
    <t>C0844</t>
  </si>
  <si>
    <t>University Preparatory Academy Charter</t>
  </si>
  <si>
    <t>43694500113662</t>
  </si>
  <si>
    <t>0113662</t>
  </si>
  <si>
    <t>0846</t>
  </si>
  <si>
    <t>C0846</t>
  </si>
  <si>
    <t>Voices College-Bound Language Academy</t>
  </si>
  <si>
    <t>43104390113704</t>
  </si>
  <si>
    <t>0113704</t>
  </si>
  <si>
    <t>0850</t>
  </si>
  <si>
    <t>C0850</t>
  </si>
  <si>
    <t>Rocketship Mateo Sheedy Elementary</t>
  </si>
  <si>
    <t>43104390116814</t>
  </si>
  <si>
    <t>0116814</t>
  </si>
  <si>
    <t>0972</t>
  </si>
  <si>
    <t>C0972</t>
  </si>
  <si>
    <t>ACE Empower Academy</t>
  </si>
  <si>
    <t>43694270116889</t>
  </si>
  <si>
    <t>0116889</t>
  </si>
  <si>
    <t>0976</t>
  </si>
  <si>
    <t>C0976</t>
  </si>
  <si>
    <t>KIPP San Jose Collegiate</t>
  </si>
  <si>
    <t>43104390119024</t>
  </si>
  <si>
    <t>0119024</t>
  </si>
  <si>
    <t>1061</t>
  </si>
  <si>
    <t>C1061</t>
  </si>
  <si>
    <t>Rocketship Si Se Puede Academy</t>
  </si>
  <si>
    <t>43104390120642</t>
  </si>
  <si>
    <t>0120642</t>
  </si>
  <si>
    <t>1127</t>
  </si>
  <si>
    <t>C1127</t>
  </si>
  <si>
    <t>Rocketship Los Suenos Academy</t>
  </si>
  <si>
    <t>43104390121483</t>
  </si>
  <si>
    <t>0121483</t>
  </si>
  <si>
    <t>1167</t>
  </si>
  <si>
    <t>C1167</t>
  </si>
  <si>
    <t>Alpha: Cornerstone Academy Preparatory</t>
  </si>
  <si>
    <t>43694500123299</t>
  </si>
  <si>
    <t>0123299</t>
  </si>
  <si>
    <t>1192</t>
  </si>
  <si>
    <t>C1192</t>
  </si>
  <si>
    <t>Rocketship Mosaic Elementary</t>
  </si>
  <si>
    <t>43104390123281</t>
  </si>
  <si>
    <t>0123281</t>
  </si>
  <si>
    <t>1193</t>
  </si>
  <si>
    <t>C1193</t>
  </si>
  <si>
    <t>Rocketship Discovery Prep</t>
  </si>
  <si>
    <t>43104390123257</t>
  </si>
  <si>
    <t>0123257</t>
  </si>
  <si>
    <t>1268</t>
  </si>
  <si>
    <t>C1268</t>
  </si>
  <si>
    <t>Downtown College Prep - Alum Rock</t>
  </si>
  <si>
    <t>43694840123760</t>
  </si>
  <si>
    <t>0123760</t>
  </si>
  <si>
    <t>1278</t>
  </si>
  <si>
    <t>C1278</t>
  </si>
  <si>
    <t>Gilroy Prep (a Navigator School)</t>
  </si>
  <si>
    <t>43104390123794</t>
  </si>
  <si>
    <t>0123794</t>
  </si>
  <si>
    <t>1282</t>
  </si>
  <si>
    <t>C1282</t>
  </si>
  <si>
    <t>Summit Public School: Tahoma</t>
  </si>
  <si>
    <t>43104390124065</t>
  </si>
  <si>
    <t>0124065</t>
  </si>
  <si>
    <t>1290</t>
  </si>
  <si>
    <t>C1290</t>
  </si>
  <si>
    <t>Sunrise Middle</t>
  </si>
  <si>
    <t>43693690125526</t>
  </si>
  <si>
    <t>0125526</t>
  </si>
  <si>
    <t>1375</t>
  </si>
  <si>
    <t>C1375</t>
  </si>
  <si>
    <t>Alpha: Blanca Alvarado Middle</t>
  </si>
  <si>
    <t>43694270125617</t>
  </si>
  <si>
    <t>0125617</t>
  </si>
  <si>
    <t>1387</t>
  </si>
  <si>
    <t>C1387</t>
  </si>
  <si>
    <t>ACE Charter High</t>
  </si>
  <si>
    <t>43104390125781</t>
  </si>
  <si>
    <t>0125781</t>
  </si>
  <si>
    <t>1393</t>
  </si>
  <si>
    <t>C1393</t>
  </si>
  <si>
    <t>Rocketship Academy Brilliant Minds</t>
  </si>
  <si>
    <t>43104390125799</t>
  </si>
  <si>
    <t>0125799</t>
  </si>
  <si>
    <t>1394</t>
  </si>
  <si>
    <t>C1394</t>
  </si>
  <si>
    <t>Rocketship Alma Academy</t>
  </si>
  <si>
    <t>43104390128090</t>
  </si>
  <si>
    <t>0128090</t>
  </si>
  <si>
    <t>1516</t>
  </si>
  <si>
    <t>C1516</t>
  </si>
  <si>
    <t>Summit Public School: Denali</t>
  </si>
  <si>
    <t>43694500128108</t>
  </si>
  <si>
    <t>0128108</t>
  </si>
  <si>
    <t>1526</t>
  </si>
  <si>
    <t>C1526</t>
  </si>
  <si>
    <t>Rocketship Spark Academy</t>
  </si>
  <si>
    <t>43694500129247</t>
  </si>
  <si>
    <t>0129247</t>
  </si>
  <si>
    <t>1545</t>
  </si>
  <si>
    <t>C1545</t>
  </si>
  <si>
    <t>ACE Esperanza Middle</t>
  </si>
  <si>
    <t>43696660131656</t>
  </si>
  <si>
    <t>0131656</t>
  </si>
  <si>
    <t>1546</t>
  </si>
  <si>
    <t>C1546</t>
  </si>
  <si>
    <t>ACE Inspire Academy</t>
  </si>
  <si>
    <t>43104390127969</t>
  </si>
  <si>
    <t>0127969</t>
  </si>
  <si>
    <t>1547</t>
  </si>
  <si>
    <t>C1547</t>
  </si>
  <si>
    <t>Discovery Charter II</t>
  </si>
  <si>
    <t>43694500129205</t>
  </si>
  <si>
    <t>0129205</t>
  </si>
  <si>
    <t>1608</t>
  </si>
  <si>
    <t>C1608</t>
  </si>
  <si>
    <t>KIPP Heritage Academy</t>
  </si>
  <si>
    <t>43693690129924</t>
  </si>
  <si>
    <t>0129924</t>
  </si>
  <si>
    <t>1609</t>
  </si>
  <si>
    <t>C1609</t>
  </si>
  <si>
    <t>Kipp Prize Preparatory Academy</t>
  </si>
  <si>
    <t>43104390129213</t>
  </si>
  <si>
    <t>0129213</t>
  </si>
  <si>
    <t>1618</t>
  </si>
  <si>
    <t>C1618</t>
  </si>
  <si>
    <t>Alpha: Jose Hernandez</t>
  </si>
  <si>
    <t>43696660129718</t>
  </si>
  <si>
    <t>0129718</t>
  </si>
  <si>
    <t>1623</t>
  </si>
  <si>
    <t>C1623</t>
  </si>
  <si>
    <t>Downtown College Preparatory Middle</t>
  </si>
  <si>
    <t>43694270131995</t>
  </si>
  <si>
    <t>0131995</t>
  </si>
  <si>
    <t>1675</t>
  </si>
  <si>
    <t>C1675</t>
  </si>
  <si>
    <t>B. Roberto Cruz Leadership Academy</t>
  </si>
  <si>
    <t>43694270130856</t>
  </si>
  <si>
    <t>0130856</t>
  </si>
  <si>
    <t>1681</t>
  </si>
  <si>
    <t>C1681</t>
  </si>
  <si>
    <t>Luis Valdez Leadership Academy</t>
  </si>
  <si>
    <t>43104390131110</t>
  </si>
  <si>
    <t>0131110</t>
  </si>
  <si>
    <t>1687</t>
  </si>
  <si>
    <t>C1687</t>
  </si>
  <si>
    <t>Rocketship Fuerza Community Prep</t>
  </si>
  <si>
    <t>43104390131748</t>
  </si>
  <si>
    <t>0131748</t>
  </si>
  <si>
    <t>1716</t>
  </si>
  <si>
    <t>C1716</t>
  </si>
  <si>
    <t>Voices College-Bound Language Academy at Morgan Hill</t>
  </si>
  <si>
    <t>43694270132274</t>
  </si>
  <si>
    <t>0132274</t>
  </si>
  <si>
    <t>1737</t>
  </si>
  <si>
    <t>C1737</t>
  </si>
  <si>
    <t>Alpha Cindy Avitia High</t>
  </si>
  <si>
    <t>43104390132530</t>
  </si>
  <si>
    <t>0132530</t>
  </si>
  <si>
    <t>1743</t>
  </si>
  <si>
    <t>C1743</t>
  </si>
  <si>
    <t>Voices College-Bound Language Academy at Mt. Pleasant</t>
  </si>
  <si>
    <t>43104390133496</t>
  </si>
  <si>
    <t>0133496</t>
  </si>
  <si>
    <t>1778</t>
  </si>
  <si>
    <t>C1778</t>
  </si>
  <si>
    <t>Rocketship Rising Stars</t>
  </si>
  <si>
    <t>43771150137059</t>
  </si>
  <si>
    <t>77115</t>
  </si>
  <si>
    <t>0137059</t>
  </si>
  <si>
    <t>1936</t>
  </si>
  <si>
    <t>C1936</t>
  </si>
  <si>
    <t>Perseverance Preparatory</t>
  </si>
  <si>
    <t>43771490137315</t>
  </si>
  <si>
    <t>77149</t>
  </si>
  <si>
    <t>0137315</t>
  </si>
  <si>
    <t>1955</t>
  </si>
  <si>
    <t>C1955</t>
  </si>
  <si>
    <t>KIPP Navigate College Prep</t>
  </si>
  <si>
    <t>Santa Cruz</t>
  </si>
  <si>
    <t>44104470000000</t>
  </si>
  <si>
    <t>44</t>
  </si>
  <si>
    <t>10447</t>
  </si>
  <si>
    <t>Santa Cruz County Office of Education</t>
  </si>
  <si>
    <t>44697320000000</t>
  </si>
  <si>
    <t>69732</t>
  </si>
  <si>
    <t>Bonny Doon Union Elementary</t>
  </si>
  <si>
    <t>44697570000000</t>
  </si>
  <si>
    <t>69757</t>
  </si>
  <si>
    <t>Happy Valley Elementary</t>
  </si>
  <si>
    <t>44697650000000</t>
  </si>
  <si>
    <t>69765</t>
  </si>
  <si>
    <t>Live Oak Elementary</t>
  </si>
  <si>
    <t>44697730000000</t>
  </si>
  <si>
    <t>69773</t>
  </si>
  <si>
    <t>Mountain Elementary</t>
  </si>
  <si>
    <t>44697810000000</t>
  </si>
  <si>
    <t>69781</t>
  </si>
  <si>
    <t>Pacific Elementary</t>
  </si>
  <si>
    <t>44697990000000</t>
  </si>
  <si>
    <t>69799</t>
  </si>
  <si>
    <t>Pajaro Valley Unified</t>
  </si>
  <si>
    <t>44698070000000</t>
  </si>
  <si>
    <t>69807</t>
  </si>
  <si>
    <t>San Lorenzo Valley Unified</t>
  </si>
  <si>
    <t>44698150000000</t>
  </si>
  <si>
    <t>69815</t>
  </si>
  <si>
    <t>Santa Cruz City Elementary</t>
  </si>
  <si>
    <t>44698230000000</t>
  </si>
  <si>
    <t>69823</t>
  </si>
  <si>
    <t>Santa Cruz City High</t>
  </si>
  <si>
    <t>44698490000000</t>
  </si>
  <si>
    <t>69849</t>
  </si>
  <si>
    <t>Soquel Union Elementary</t>
  </si>
  <si>
    <t>44754320000000</t>
  </si>
  <si>
    <t>75432</t>
  </si>
  <si>
    <t>Scotts Valley Unified</t>
  </si>
  <si>
    <t>44104474430252</t>
  </si>
  <si>
    <t>4430252</t>
  </si>
  <si>
    <t>0210</t>
  </si>
  <si>
    <t>C0210</t>
  </si>
  <si>
    <t>Pacific Collegiate Charter</t>
  </si>
  <si>
    <t>44698070110007</t>
  </si>
  <si>
    <t>0110007</t>
  </si>
  <si>
    <t>0747</t>
  </si>
  <si>
    <t>C0747</t>
  </si>
  <si>
    <t>Ocean Grove Charter</t>
  </si>
  <si>
    <t>44697990117804</t>
  </si>
  <si>
    <t>0117804</t>
  </si>
  <si>
    <t>1004</t>
  </si>
  <si>
    <t>C1004</t>
  </si>
  <si>
    <t>Ceiba College Preparatory Academy</t>
  </si>
  <si>
    <t>44772480138909</t>
  </si>
  <si>
    <t>77248</t>
  </si>
  <si>
    <t>0138909</t>
  </si>
  <si>
    <t>2032</t>
  </si>
  <si>
    <t>C2032</t>
  </si>
  <si>
    <t>Watsonville Prep</t>
  </si>
  <si>
    <t>44754320139410</t>
  </si>
  <si>
    <t>0139410</t>
  </si>
  <si>
    <t>2056</t>
  </si>
  <si>
    <t>C2056</t>
  </si>
  <si>
    <t>California Connections Academy Monterey Bay</t>
  </si>
  <si>
    <t>Shasta</t>
  </si>
  <si>
    <t>45104540000000</t>
  </si>
  <si>
    <t>45</t>
  </si>
  <si>
    <t>10454</t>
  </si>
  <si>
    <t>Shasta County Office of Education</t>
  </si>
  <si>
    <t>45698560000000</t>
  </si>
  <si>
    <t>69856</t>
  </si>
  <si>
    <t>Anderson Union High</t>
  </si>
  <si>
    <t>45698720000000</t>
  </si>
  <si>
    <t>69872</t>
  </si>
  <si>
    <t>Bella Vista Elementary</t>
  </si>
  <si>
    <t>45698800000000</t>
  </si>
  <si>
    <t>69880</t>
  </si>
  <si>
    <t>Black Butte Union Elementary</t>
  </si>
  <si>
    <t>45699140000000</t>
  </si>
  <si>
    <t>69914</t>
  </si>
  <si>
    <t>Cascade Union Elementary</t>
  </si>
  <si>
    <t>45699220000000</t>
  </si>
  <si>
    <t>69922</t>
  </si>
  <si>
    <t>Castle Rock Union Elementary</t>
  </si>
  <si>
    <t>45699480000000</t>
  </si>
  <si>
    <t>69948</t>
  </si>
  <si>
    <t>Columbia Elementary</t>
  </si>
  <si>
    <t>45699550000000</t>
  </si>
  <si>
    <t>69955</t>
  </si>
  <si>
    <t>Cottonwood Union Elementary</t>
  </si>
  <si>
    <t>45699710000000</t>
  </si>
  <si>
    <t>69971</t>
  </si>
  <si>
    <t>Enterprise Elementary</t>
  </si>
  <si>
    <t>45699890000000</t>
  </si>
  <si>
    <t>69989</t>
  </si>
  <si>
    <t>Fall River Joint Unified</t>
  </si>
  <si>
    <t>45699970000000</t>
  </si>
  <si>
    <t>69997</t>
  </si>
  <si>
    <t>French Gulch-Whiskeytown Elementary</t>
  </si>
  <si>
    <t>45700030000000</t>
  </si>
  <si>
    <t>70003</t>
  </si>
  <si>
    <t>Grant Elementary</t>
  </si>
  <si>
    <t>45700110000000</t>
  </si>
  <si>
    <t>70011</t>
  </si>
  <si>
    <t>Happy Valley Union Elementary</t>
  </si>
  <si>
    <t>45700290000000</t>
  </si>
  <si>
    <t>70029</t>
  </si>
  <si>
    <t>Igo, Ono, Platina Union Elementary</t>
  </si>
  <si>
    <t>45700370000000</t>
  </si>
  <si>
    <t>70037</t>
  </si>
  <si>
    <t>Indian Springs Elementary</t>
  </si>
  <si>
    <t>45700450000000</t>
  </si>
  <si>
    <t>70045</t>
  </si>
  <si>
    <t>Junction Elementary</t>
  </si>
  <si>
    <t>45700520000000</t>
  </si>
  <si>
    <t>70052</t>
  </si>
  <si>
    <t>Millville Elementary</t>
  </si>
  <si>
    <t>45700780000000</t>
  </si>
  <si>
    <t>70078</t>
  </si>
  <si>
    <t>North Cow Creek Elementary</t>
  </si>
  <si>
    <t>45700860000000</t>
  </si>
  <si>
    <t>70086</t>
  </si>
  <si>
    <t>Oak Run Elementary</t>
  </si>
  <si>
    <t>45700940000000</t>
  </si>
  <si>
    <t>70094</t>
  </si>
  <si>
    <t>Pacheco Union Elementary</t>
  </si>
  <si>
    <t>45701100000000</t>
  </si>
  <si>
    <t>70110</t>
  </si>
  <si>
    <t>Redding Elementary</t>
  </si>
  <si>
    <t>45701280000000</t>
  </si>
  <si>
    <t>70128</t>
  </si>
  <si>
    <t>Shasta Union Elementary</t>
  </si>
  <si>
    <t>45701360000000</t>
  </si>
  <si>
    <t>70136</t>
  </si>
  <si>
    <t>Shasta Union High</t>
  </si>
  <si>
    <t>45701690000000</t>
  </si>
  <si>
    <t>70169</t>
  </si>
  <si>
    <t>Whitmore Union Elementary</t>
  </si>
  <si>
    <t>45737000000000</t>
  </si>
  <si>
    <t>73700</t>
  </si>
  <si>
    <t>Mountain Union Elementary</t>
  </si>
  <si>
    <t>45752670000000</t>
  </si>
  <si>
    <t>75267</t>
  </si>
  <si>
    <t>Gateway Unified</t>
  </si>
  <si>
    <t>45701364530267</t>
  </si>
  <si>
    <t>4530267</t>
  </si>
  <si>
    <t>0256</t>
  </si>
  <si>
    <t>C0256</t>
  </si>
  <si>
    <t>Shasta Charter Academy</t>
  </si>
  <si>
    <t>45701106117931</t>
  </si>
  <si>
    <t>6117931</t>
  </si>
  <si>
    <t>0307</t>
  </si>
  <si>
    <t>C0307</t>
  </si>
  <si>
    <t>Monarch Learning Center</t>
  </si>
  <si>
    <t>45701360106013</t>
  </si>
  <si>
    <t>0106013</t>
  </si>
  <si>
    <t>0612</t>
  </si>
  <si>
    <t>C0612</t>
  </si>
  <si>
    <t>University Preparatory</t>
  </si>
  <si>
    <t>45104540111674</t>
  </si>
  <si>
    <t>0111674</t>
  </si>
  <si>
    <t>0778</t>
  </si>
  <si>
    <t>C0778</t>
  </si>
  <si>
    <t>Chrysalis Charter</t>
  </si>
  <si>
    <t>45752670113407</t>
  </si>
  <si>
    <t>0113407</t>
  </si>
  <si>
    <t>0849</t>
  </si>
  <si>
    <t>C0849</t>
  </si>
  <si>
    <t>Rocky Point Charter</t>
  </si>
  <si>
    <t>45699550121640</t>
  </si>
  <si>
    <t>0121640</t>
  </si>
  <si>
    <t>1183</t>
  </si>
  <si>
    <t>C1183</t>
  </si>
  <si>
    <t>Cottonwood Creek Charter</t>
  </si>
  <si>
    <t>45104540132944</t>
  </si>
  <si>
    <t>0132944</t>
  </si>
  <si>
    <t>1770</t>
  </si>
  <si>
    <t>C1770</t>
  </si>
  <si>
    <t>Redding STEM Academy</t>
  </si>
  <si>
    <t>45699480134122</t>
  </si>
  <si>
    <t>0134122</t>
  </si>
  <si>
    <t>1793</t>
  </si>
  <si>
    <t>C1793</t>
  </si>
  <si>
    <t>Redding School of the Arts</t>
  </si>
  <si>
    <t>45699140135624</t>
  </si>
  <si>
    <t>0135624</t>
  </si>
  <si>
    <t>1869</t>
  </si>
  <si>
    <t>C1869</t>
  </si>
  <si>
    <t>Tree of Life International Charter</t>
  </si>
  <si>
    <t>45701690136440</t>
  </si>
  <si>
    <t>0136440</t>
  </si>
  <si>
    <t>1900</t>
  </si>
  <si>
    <t>C1900</t>
  </si>
  <si>
    <t>Phoenix Charter Academy</t>
  </si>
  <si>
    <t>45701690137117</t>
  </si>
  <si>
    <t>0137117</t>
  </si>
  <si>
    <t>1920</t>
  </si>
  <si>
    <t>C1920</t>
  </si>
  <si>
    <t>New Day Academy</t>
  </si>
  <si>
    <t>45699480139543</t>
  </si>
  <si>
    <t>0139543</t>
  </si>
  <si>
    <t>2065</t>
  </si>
  <si>
    <t>C2065</t>
  </si>
  <si>
    <t>Shasta View Academy</t>
  </si>
  <si>
    <t>45104540129957</t>
  </si>
  <si>
    <t>0129957</t>
  </si>
  <si>
    <t>2076</t>
  </si>
  <si>
    <t>C2076</t>
  </si>
  <si>
    <t>Northern Summit Academy Shasta</t>
  </si>
  <si>
    <t>Sierra</t>
  </si>
  <si>
    <t>46104620000000</t>
  </si>
  <si>
    <t>46</t>
  </si>
  <si>
    <t>10462</t>
  </si>
  <si>
    <t>Sierra County Office of Education</t>
  </si>
  <si>
    <t>46701770000000</t>
  </si>
  <si>
    <t>70177</t>
  </si>
  <si>
    <t>Sierra-Plumas Joint Unified</t>
  </si>
  <si>
    <t>Siskiyou</t>
  </si>
  <si>
    <t>47104700000000</t>
  </si>
  <si>
    <t>47</t>
  </si>
  <si>
    <t>10470</t>
  </si>
  <si>
    <t>Siskiyou County Office of Education</t>
  </si>
  <si>
    <t>47701850000000</t>
  </si>
  <si>
    <t>70185</t>
  </si>
  <si>
    <t>Big Springs Union Elementary</t>
  </si>
  <si>
    <t>47701930000000</t>
  </si>
  <si>
    <t>70193</t>
  </si>
  <si>
    <t>Bogus Elementary</t>
  </si>
  <si>
    <t>47702010000000</t>
  </si>
  <si>
    <t>70201</t>
  </si>
  <si>
    <t>Butteville Union Elementary</t>
  </si>
  <si>
    <t>47702270000000</t>
  </si>
  <si>
    <t>70227</t>
  </si>
  <si>
    <t>Delphic Elementary</t>
  </si>
  <si>
    <t>47702430000000</t>
  </si>
  <si>
    <t>70243</t>
  </si>
  <si>
    <t>Dunsmuir Elementary</t>
  </si>
  <si>
    <t>47702500000000</t>
  </si>
  <si>
    <t>70250</t>
  </si>
  <si>
    <t>Dunsmuir Joint Union High</t>
  </si>
  <si>
    <t>47702920000000</t>
  </si>
  <si>
    <t>70292</t>
  </si>
  <si>
    <t>Forks of Salmon Elementary</t>
  </si>
  <si>
    <t>47703180000000</t>
  </si>
  <si>
    <t>70318</t>
  </si>
  <si>
    <t>Gazelle Union Elementary</t>
  </si>
  <si>
    <t>47703260000000</t>
  </si>
  <si>
    <t>70326</t>
  </si>
  <si>
    <t>Grenada Elementary</t>
  </si>
  <si>
    <t>47703340000000</t>
  </si>
  <si>
    <t>70334</t>
  </si>
  <si>
    <t>Happy Camp Union Elementary</t>
  </si>
  <si>
    <t>47703590000000</t>
  </si>
  <si>
    <t>70359</t>
  </si>
  <si>
    <t>Hornbrook Elementary</t>
  </si>
  <si>
    <t>47703670000000</t>
  </si>
  <si>
    <t>70367</t>
  </si>
  <si>
    <t>47703750000000</t>
  </si>
  <si>
    <t>70375</t>
  </si>
  <si>
    <t>Klamath River Union Elementary</t>
  </si>
  <si>
    <t>47703830000000</t>
  </si>
  <si>
    <t>70383</t>
  </si>
  <si>
    <t>Little Shasta Elementary</t>
  </si>
  <si>
    <t>47704090000000</t>
  </si>
  <si>
    <t>70409</t>
  </si>
  <si>
    <t>McCloud Union Elementary</t>
  </si>
  <si>
    <t>47704170000000</t>
  </si>
  <si>
    <t>70417</t>
  </si>
  <si>
    <t>Montague Elementary</t>
  </si>
  <si>
    <t>47704250000000</t>
  </si>
  <si>
    <t>70425</t>
  </si>
  <si>
    <t>Mt. Shasta Union Elementary</t>
  </si>
  <si>
    <t>47704580000000</t>
  </si>
  <si>
    <t>70458</t>
  </si>
  <si>
    <t>Seiad Elementary</t>
  </si>
  <si>
    <t>47704660000000</t>
  </si>
  <si>
    <t>70466</t>
  </si>
  <si>
    <t>Siskiyou Union High</t>
  </si>
  <si>
    <t>47704820000000</t>
  </si>
  <si>
    <t>70482</t>
  </si>
  <si>
    <t>Weed Union Elementary</t>
  </si>
  <si>
    <t>47704900000000</t>
  </si>
  <si>
    <t>70490</t>
  </si>
  <si>
    <t>Willow Creek Elementary</t>
  </si>
  <si>
    <t>47705080000000</t>
  </si>
  <si>
    <t>70508</t>
  </si>
  <si>
    <t>Yreka Union Elementary</t>
  </si>
  <si>
    <t>47705160000000</t>
  </si>
  <si>
    <t>70516</t>
  </si>
  <si>
    <t>Yreka Union High</t>
  </si>
  <si>
    <t>47736840000000</t>
  </si>
  <si>
    <t>73684</t>
  </si>
  <si>
    <t>Butte Valley Unified</t>
  </si>
  <si>
    <t>47764550000000</t>
  </si>
  <si>
    <t>76455</t>
  </si>
  <si>
    <t>Scott Valley Unified</t>
  </si>
  <si>
    <t>47104700117168</t>
  </si>
  <si>
    <t>0117168</t>
  </si>
  <si>
    <t>0983</t>
  </si>
  <si>
    <t>C0983</t>
  </si>
  <si>
    <t>Golden Eagle Charter</t>
  </si>
  <si>
    <t>47104700137372</t>
  </si>
  <si>
    <t>0137372</t>
  </si>
  <si>
    <t>1958</t>
  </si>
  <si>
    <t>C1958</t>
  </si>
  <si>
    <t>Northern United - Siskiyou Charter</t>
  </si>
  <si>
    <t>Solano</t>
  </si>
  <si>
    <t>48104880000000</t>
  </si>
  <si>
    <t>48</t>
  </si>
  <si>
    <t>10488</t>
  </si>
  <si>
    <t>Solano County Office of Education</t>
  </si>
  <si>
    <t>48705240000000</t>
  </si>
  <si>
    <t>70524</t>
  </si>
  <si>
    <t>Benicia Unified</t>
  </si>
  <si>
    <t>48705320000000</t>
  </si>
  <si>
    <t>70532</t>
  </si>
  <si>
    <t>Dixon Unified</t>
  </si>
  <si>
    <t>48705400000000</t>
  </si>
  <si>
    <t>70540</t>
  </si>
  <si>
    <t>Fairfield-Suisun Unified</t>
  </si>
  <si>
    <t>48705650000000</t>
  </si>
  <si>
    <t>70565</t>
  </si>
  <si>
    <t>Travis Unified</t>
  </si>
  <si>
    <t>48705730000000</t>
  </si>
  <si>
    <t>70573</t>
  </si>
  <si>
    <t>Vacaville Unified</t>
  </si>
  <si>
    <t>48705810000000</t>
  </si>
  <si>
    <t>70581</t>
  </si>
  <si>
    <t>Vallejo City Unified</t>
  </si>
  <si>
    <t>48705816116255</t>
  </si>
  <si>
    <t>6116255</t>
  </si>
  <si>
    <t>0181</t>
  </si>
  <si>
    <t>C0181</t>
  </si>
  <si>
    <t>Mare Island Technology Academy</t>
  </si>
  <si>
    <t>48705814830196</t>
  </si>
  <si>
    <t>4830196</t>
  </si>
  <si>
    <t>0372</t>
  </si>
  <si>
    <t>C0372</t>
  </si>
  <si>
    <t>MIT Academy</t>
  </si>
  <si>
    <t>48705320122267</t>
  </si>
  <si>
    <t>0122267</t>
  </si>
  <si>
    <t>1210</t>
  </si>
  <si>
    <t>C1210</t>
  </si>
  <si>
    <t>Dixon Montessori Charter</t>
  </si>
  <si>
    <t>48705730129494</t>
  </si>
  <si>
    <t>0129494</t>
  </si>
  <si>
    <t>1635</t>
  </si>
  <si>
    <t>C1635</t>
  </si>
  <si>
    <t>Kairos Public School Vacaville Academy</t>
  </si>
  <si>
    <t>48705810134262</t>
  </si>
  <si>
    <t>0134262</t>
  </si>
  <si>
    <t>1779</t>
  </si>
  <si>
    <t>C1779</t>
  </si>
  <si>
    <t>Caliber: ChangeMakers Academy</t>
  </si>
  <si>
    <t>48705810137380</t>
  </si>
  <si>
    <t>0137380</t>
  </si>
  <si>
    <t>1912</t>
  </si>
  <si>
    <t>C1912</t>
  </si>
  <si>
    <t>MIT Griffin Academy Middle</t>
  </si>
  <si>
    <t>48104880139030</t>
  </si>
  <si>
    <t>0139030</t>
  </si>
  <si>
    <t>2034</t>
  </si>
  <si>
    <t>C2034</t>
  </si>
  <si>
    <t>Elite Public</t>
  </si>
  <si>
    <t>48705810139816</t>
  </si>
  <si>
    <t>0139816</t>
  </si>
  <si>
    <t>2083</t>
  </si>
  <si>
    <t>C2083</t>
  </si>
  <si>
    <t>Griffin Academy High</t>
  </si>
  <si>
    <t>Sonoma</t>
  </si>
  <si>
    <t>49104960000000</t>
  </si>
  <si>
    <t>49</t>
  </si>
  <si>
    <t>10496</t>
  </si>
  <si>
    <t>Sonoma County Office of Education</t>
  </si>
  <si>
    <t>49705990000000</t>
  </si>
  <si>
    <t>70599</t>
  </si>
  <si>
    <t>49706070000000</t>
  </si>
  <si>
    <t>70607</t>
  </si>
  <si>
    <t>49706150000000</t>
  </si>
  <si>
    <t>70615</t>
  </si>
  <si>
    <t>49706230000000</t>
  </si>
  <si>
    <t>70623</t>
  </si>
  <si>
    <t>49706490000000</t>
  </si>
  <si>
    <t>70649</t>
  </si>
  <si>
    <t>49706560000000</t>
  </si>
  <si>
    <t>70656</t>
  </si>
  <si>
    <t>49706720000000</t>
  </si>
  <si>
    <t>70672</t>
  </si>
  <si>
    <t>49706800000000</t>
  </si>
  <si>
    <t>70680</t>
  </si>
  <si>
    <t>49706980000000</t>
  </si>
  <si>
    <t>70698</t>
  </si>
  <si>
    <t>49707060000000</t>
  </si>
  <si>
    <t>70706</t>
  </si>
  <si>
    <t>49707140000000</t>
  </si>
  <si>
    <t>70714</t>
  </si>
  <si>
    <t>49707220000000</t>
  </si>
  <si>
    <t>70722</t>
  </si>
  <si>
    <t>49707300000000</t>
  </si>
  <si>
    <t>70730</t>
  </si>
  <si>
    <t>49707630000000</t>
  </si>
  <si>
    <t>70763</t>
  </si>
  <si>
    <t>49707890000000</t>
  </si>
  <si>
    <t>70789</t>
  </si>
  <si>
    <t>49707970000000</t>
  </si>
  <si>
    <t>70797</t>
  </si>
  <si>
    <t>49708050000000</t>
  </si>
  <si>
    <t>70805</t>
  </si>
  <si>
    <t>49708130000000</t>
  </si>
  <si>
    <t>70813</t>
  </si>
  <si>
    <t>49708210000000</t>
  </si>
  <si>
    <t>70821</t>
  </si>
  <si>
    <t>49708390000000</t>
  </si>
  <si>
    <t>70839</t>
  </si>
  <si>
    <t>49708470000000</t>
  </si>
  <si>
    <t>70847</t>
  </si>
  <si>
    <t>49708540000000</t>
  </si>
  <si>
    <t>70854</t>
  </si>
  <si>
    <t>49708620000000</t>
  </si>
  <si>
    <t>70862</t>
  </si>
  <si>
    <t>49708700000000</t>
  </si>
  <si>
    <t>70870</t>
  </si>
  <si>
    <t>49708880000000</t>
  </si>
  <si>
    <t>70888</t>
  </si>
  <si>
    <t>49708960000000</t>
  </si>
  <si>
    <t>70896</t>
  </si>
  <si>
    <t>49709040000000</t>
  </si>
  <si>
    <t>70904</t>
  </si>
  <si>
    <t>49709120000000</t>
  </si>
  <si>
    <t>70912</t>
  </si>
  <si>
    <t>49709200000000</t>
  </si>
  <si>
    <t>70920</t>
  </si>
  <si>
    <t>49709380000000</t>
  </si>
  <si>
    <t>70938</t>
  </si>
  <si>
    <t>49709530000000</t>
  </si>
  <si>
    <t>70953</t>
  </si>
  <si>
    <t>49709610000000</t>
  </si>
  <si>
    <t>70961</t>
  </si>
  <si>
    <t>49709790000000</t>
  </si>
  <si>
    <t>70979</t>
  </si>
  <si>
    <t>49709950000000</t>
  </si>
  <si>
    <t>70995</t>
  </si>
  <si>
    <t>49710010000000</t>
  </si>
  <si>
    <t>71001</t>
  </si>
  <si>
    <t>49710190000000</t>
  </si>
  <si>
    <t>71019</t>
  </si>
  <si>
    <t>49710350000000</t>
  </si>
  <si>
    <t>71035</t>
  </si>
  <si>
    <t>49738820000000</t>
  </si>
  <si>
    <t>73882</t>
  </si>
  <si>
    <t>49753580000000</t>
  </si>
  <si>
    <t>75358</t>
  </si>
  <si>
    <t>49753900000000</t>
  </si>
  <si>
    <t>75390</t>
  </si>
  <si>
    <t>49709536111678</t>
  </si>
  <si>
    <t>6111678</t>
  </si>
  <si>
    <t>0009</t>
  </si>
  <si>
    <t>C0009</t>
  </si>
  <si>
    <t>49709386113039</t>
  </si>
  <si>
    <t>6113039</t>
  </si>
  <si>
    <t>0078</t>
  </si>
  <si>
    <t>C0078</t>
  </si>
  <si>
    <t>49708706113492</t>
  </si>
  <si>
    <t>6113492</t>
  </si>
  <si>
    <t>0098</t>
  </si>
  <si>
    <t>C0098</t>
  </si>
  <si>
    <t>49709126116958</t>
  </si>
  <si>
    <t>6116958</t>
  </si>
  <si>
    <t>0215</t>
  </si>
  <si>
    <t>C0215</t>
  </si>
  <si>
    <t>49708546119036</t>
  </si>
  <si>
    <t>6119036</t>
  </si>
  <si>
    <t>0382</t>
  </si>
  <si>
    <t>C0382</t>
  </si>
  <si>
    <t>49707306120588</t>
  </si>
  <si>
    <t>6120588</t>
  </si>
  <si>
    <t>0492</t>
  </si>
  <si>
    <t>C0492</t>
  </si>
  <si>
    <t>49708700106344</t>
  </si>
  <si>
    <t>0106344</t>
  </si>
  <si>
    <t>0526</t>
  </si>
  <si>
    <t>C0526</t>
  </si>
  <si>
    <t>49709040101923</t>
  </si>
  <si>
    <t>0101923</t>
  </si>
  <si>
    <t>0558</t>
  </si>
  <si>
    <t>C0558</t>
  </si>
  <si>
    <t>49709530105866</t>
  </si>
  <si>
    <t>0105866</t>
  </si>
  <si>
    <t>0613</t>
  </si>
  <si>
    <t>C0613</t>
  </si>
  <si>
    <t>49707970107284</t>
  </si>
  <si>
    <t>0107284</t>
  </si>
  <si>
    <t>0653</t>
  </si>
  <si>
    <t>C0653</t>
  </si>
  <si>
    <t>49753580114934</t>
  </si>
  <si>
    <t>0114934</t>
  </si>
  <si>
    <t>0912</t>
  </si>
  <si>
    <t>C0912</t>
  </si>
  <si>
    <t>49708470119750</t>
  </si>
  <si>
    <t>0119750</t>
  </si>
  <si>
    <t>1086</t>
  </si>
  <si>
    <t>C1086</t>
  </si>
  <si>
    <t>49709380120121</t>
  </si>
  <si>
    <t>0120121</t>
  </si>
  <si>
    <t>1107</t>
  </si>
  <si>
    <t>C1107</t>
  </si>
  <si>
    <t>49738820123786</t>
  </si>
  <si>
    <t>0123786</t>
  </si>
  <si>
    <t>1281</t>
  </si>
  <si>
    <t>C1281</t>
  </si>
  <si>
    <t>49708706109144</t>
  </si>
  <si>
    <t>6109144</t>
  </si>
  <si>
    <t>1439</t>
  </si>
  <si>
    <t>C1439</t>
  </si>
  <si>
    <t>49708706066344</t>
  </si>
  <si>
    <t>6066344</t>
  </si>
  <si>
    <t>1440</t>
  </si>
  <si>
    <t>C1440</t>
  </si>
  <si>
    <t>49708390138065</t>
  </si>
  <si>
    <t>0138065</t>
  </si>
  <si>
    <t>1985</t>
  </si>
  <si>
    <t>C1985</t>
  </si>
  <si>
    <t>49707220139048</t>
  </si>
  <si>
    <t>0139048</t>
  </si>
  <si>
    <t>2037</t>
  </si>
  <si>
    <t>C2037</t>
  </si>
  <si>
    <t>49707970139568</t>
  </si>
  <si>
    <t>0139568</t>
  </si>
  <si>
    <t>2071</t>
  </si>
  <si>
    <t>C2071</t>
  </si>
  <si>
    <t>49707970140228</t>
  </si>
  <si>
    <t>0140228</t>
  </si>
  <si>
    <t>2102</t>
  </si>
  <si>
    <t>C2102</t>
  </si>
  <si>
    <t>Stanislaus</t>
  </si>
  <si>
    <t>50105040000000</t>
  </si>
  <si>
    <t>50</t>
  </si>
  <si>
    <t>10504</t>
  </si>
  <si>
    <t>Stanislaus County Office of Education</t>
  </si>
  <si>
    <t>50710430000000</t>
  </si>
  <si>
    <t>71043</t>
  </si>
  <si>
    <t>Ceres Unified</t>
  </si>
  <si>
    <t>50710500000000</t>
  </si>
  <si>
    <t>71050</t>
  </si>
  <si>
    <t>Chatom Union</t>
  </si>
  <si>
    <t>50710680000000</t>
  </si>
  <si>
    <t>71068</t>
  </si>
  <si>
    <t>Denair Unified</t>
  </si>
  <si>
    <t>50710760000000</t>
  </si>
  <si>
    <t>71076</t>
  </si>
  <si>
    <t>Empire Union Elementary</t>
  </si>
  <si>
    <t>50710840000000</t>
  </si>
  <si>
    <t>71084</t>
  </si>
  <si>
    <t>Gratton Elementary</t>
  </si>
  <si>
    <t>50710920000000</t>
  </si>
  <si>
    <t>71092</t>
  </si>
  <si>
    <t>Hart-Ransom Union Elementary</t>
  </si>
  <si>
    <t>50711000000000</t>
  </si>
  <si>
    <t>71100</t>
  </si>
  <si>
    <t>Hickman Community Charter</t>
  </si>
  <si>
    <t>50711340000000</t>
  </si>
  <si>
    <t>71134</t>
  </si>
  <si>
    <t>Keyes Union</t>
  </si>
  <si>
    <t>50711420000000</t>
  </si>
  <si>
    <t>71142</t>
  </si>
  <si>
    <t>Knights Ferry Elementary</t>
  </si>
  <si>
    <t>50711670000000</t>
  </si>
  <si>
    <t>71167</t>
  </si>
  <si>
    <t>Modesto City Elementary</t>
  </si>
  <si>
    <t>50711750000000</t>
  </si>
  <si>
    <t>71175</t>
  </si>
  <si>
    <t>Modesto City High</t>
  </si>
  <si>
    <t>50712090000000</t>
  </si>
  <si>
    <t>71209</t>
  </si>
  <si>
    <t>Paradise Elementary</t>
  </si>
  <si>
    <t>50712170000000</t>
  </si>
  <si>
    <t>71217</t>
  </si>
  <si>
    <t>Patterson Joint Unified</t>
  </si>
  <si>
    <t>50712330000000</t>
  </si>
  <si>
    <t>71233</t>
  </si>
  <si>
    <t>Roberts Ferry Union Elementary</t>
  </si>
  <si>
    <t>50712660000000</t>
  </si>
  <si>
    <t>71266</t>
  </si>
  <si>
    <t>Salida Union Elementary</t>
  </si>
  <si>
    <t>50712740000000</t>
  </si>
  <si>
    <t>71274</t>
  </si>
  <si>
    <t>Shiloh Elementary</t>
  </si>
  <si>
    <t>50712820000000</t>
  </si>
  <si>
    <t>71282</t>
  </si>
  <si>
    <t>Stanislaus Union Elementary</t>
  </si>
  <si>
    <t>50712900000000</t>
  </si>
  <si>
    <t>71290</t>
  </si>
  <si>
    <t>Sylvan Union Elementary</t>
  </si>
  <si>
    <t>50713240000000</t>
  </si>
  <si>
    <t>71324</t>
  </si>
  <si>
    <t>Valley Home Joint Elementary</t>
  </si>
  <si>
    <t>50736010000000</t>
  </si>
  <si>
    <t>73601</t>
  </si>
  <si>
    <t>Newman-Crows Landing Unified</t>
  </si>
  <si>
    <t>50755490000000</t>
  </si>
  <si>
    <t>75549</t>
  </si>
  <si>
    <t>Hughson Unified</t>
  </si>
  <si>
    <t>50755560000000</t>
  </si>
  <si>
    <t>75556</t>
  </si>
  <si>
    <t>Riverbank Unified</t>
  </si>
  <si>
    <t>50755640000000</t>
  </si>
  <si>
    <t>75564</t>
  </si>
  <si>
    <t>Oakdale Joint Unified</t>
  </si>
  <si>
    <t>50755720000000</t>
  </si>
  <si>
    <t>75572</t>
  </si>
  <si>
    <t>Waterford Unified</t>
  </si>
  <si>
    <t>50757390000000</t>
  </si>
  <si>
    <t>75739</t>
  </si>
  <si>
    <t>Turlock Unified</t>
  </si>
  <si>
    <t>50105045030234</t>
  </si>
  <si>
    <t>5030234</t>
  </si>
  <si>
    <t>0172</t>
  </si>
  <si>
    <t>C0172</t>
  </si>
  <si>
    <t>Valley Charter High</t>
  </si>
  <si>
    <t>50755725030317</t>
  </si>
  <si>
    <t>5030317</t>
  </si>
  <si>
    <t>0477</t>
  </si>
  <si>
    <t>C0477</t>
  </si>
  <si>
    <t>Connecting Waters Charter</t>
  </si>
  <si>
    <t>50710430112292</t>
  </si>
  <si>
    <t>0112292</t>
  </si>
  <si>
    <t>0812</t>
  </si>
  <si>
    <t>C0812</t>
  </si>
  <si>
    <t>Aspire Summit Charter Academy</t>
  </si>
  <si>
    <t>50105040117457</t>
  </si>
  <si>
    <t>0117457</t>
  </si>
  <si>
    <t>0985</t>
  </si>
  <si>
    <t>C0985</t>
  </si>
  <si>
    <t>Great Valley Academy</t>
  </si>
  <si>
    <t>50711750120212</t>
  </si>
  <si>
    <t>0120212</t>
  </si>
  <si>
    <t>1125</t>
  </si>
  <si>
    <t>C1125</t>
  </si>
  <si>
    <t>Aspire Vanguard College Preparatory Academy</t>
  </si>
  <si>
    <t>50757390124669</t>
  </si>
  <si>
    <t>0124669</t>
  </si>
  <si>
    <t>1309</t>
  </si>
  <si>
    <t>C1309</t>
  </si>
  <si>
    <t>eCademy Charter at Crane</t>
  </si>
  <si>
    <t>50105040129023</t>
  </si>
  <si>
    <t>0129023</t>
  </si>
  <si>
    <t>1607</t>
  </si>
  <si>
    <t>C1607</t>
  </si>
  <si>
    <t>Stanislaus Alternative Charter</t>
  </si>
  <si>
    <t>50757390131185</t>
  </si>
  <si>
    <t>0131185</t>
  </si>
  <si>
    <t>1695</t>
  </si>
  <si>
    <t>C1695</t>
  </si>
  <si>
    <t>Fusion Charter</t>
  </si>
  <si>
    <t>50712660124768</t>
  </si>
  <si>
    <t>0124768</t>
  </si>
  <si>
    <t>1819</t>
  </si>
  <si>
    <t>C1819</t>
  </si>
  <si>
    <t>Great Valley Academy - Salida</t>
  </si>
  <si>
    <t>50711670137265</t>
  </si>
  <si>
    <t>0137265</t>
  </si>
  <si>
    <t>1963</t>
  </si>
  <si>
    <t>C1963</t>
  </si>
  <si>
    <t>Aspire University Charter</t>
  </si>
  <si>
    <t>50711670138057</t>
  </si>
  <si>
    <t>0138057</t>
  </si>
  <si>
    <t>1973</t>
  </si>
  <si>
    <t>C1973</t>
  </si>
  <si>
    <t>Connecting Waters Charter School - Central Valley</t>
  </si>
  <si>
    <t>Sutter</t>
  </si>
  <si>
    <t>51105120000000</t>
  </si>
  <si>
    <t>51</t>
  </si>
  <si>
    <t>10512</t>
  </si>
  <si>
    <t>Sutter County Office of Education</t>
  </si>
  <si>
    <t>51713570000000</t>
  </si>
  <si>
    <t>71357</t>
  </si>
  <si>
    <t>Brittan Elementary</t>
  </si>
  <si>
    <t>51713650000000</t>
  </si>
  <si>
    <t>71365</t>
  </si>
  <si>
    <t>Browns Elementary</t>
  </si>
  <si>
    <t>51713730000000</t>
  </si>
  <si>
    <t>71373</t>
  </si>
  <si>
    <t>East Nicolaus Joint Union High</t>
  </si>
  <si>
    <t>51713810000000</t>
  </si>
  <si>
    <t>71381</t>
  </si>
  <si>
    <t>Franklin Elementary</t>
  </si>
  <si>
    <t>51713990000000</t>
  </si>
  <si>
    <t>71399</t>
  </si>
  <si>
    <t>Live Oak Unified</t>
  </si>
  <si>
    <t>51714070000000</t>
  </si>
  <si>
    <t>71407</t>
  </si>
  <si>
    <t>Marcum-Illinois Union Elementary</t>
  </si>
  <si>
    <t>51714150000000</t>
  </si>
  <si>
    <t>71415</t>
  </si>
  <si>
    <t>Meridian Elementary</t>
  </si>
  <si>
    <t>51714230000000</t>
  </si>
  <si>
    <t>71423</t>
  </si>
  <si>
    <t>Nuestro Elementary</t>
  </si>
  <si>
    <t>51714310000000</t>
  </si>
  <si>
    <t>71431</t>
  </si>
  <si>
    <t>Pleasant Grove Joint Union</t>
  </si>
  <si>
    <t>51714490000000</t>
  </si>
  <si>
    <t>71449</t>
  </si>
  <si>
    <t>Sutter Union High</t>
  </si>
  <si>
    <t>51714560000000</t>
  </si>
  <si>
    <t>71456</t>
  </si>
  <si>
    <t>Winship-Robbins</t>
  </si>
  <si>
    <t>51714640000000</t>
  </si>
  <si>
    <t>71464</t>
  </si>
  <si>
    <t>Yuba City Unified</t>
  </si>
  <si>
    <t>51714645130125</t>
  </si>
  <si>
    <t>5130125</t>
  </si>
  <si>
    <t>0289</t>
  </si>
  <si>
    <t>C0289</t>
  </si>
  <si>
    <t>Yuba City Charter</t>
  </si>
  <si>
    <t>51714640107318</t>
  </si>
  <si>
    <t>0107318</t>
  </si>
  <si>
    <t>0639</t>
  </si>
  <si>
    <t>C0639</t>
  </si>
  <si>
    <t>Twin Rivers Charter</t>
  </si>
  <si>
    <t>51714070109793</t>
  </si>
  <si>
    <t>0109793</t>
  </si>
  <si>
    <t>0724</t>
  </si>
  <si>
    <t>C0724</t>
  </si>
  <si>
    <t>South Sutter Charter</t>
  </si>
  <si>
    <t>51714150129007</t>
  </si>
  <si>
    <t>0129007</t>
  </si>
  <si>
    <t>1606</t>
  </si>
  <si>
    <t>C1606</t>
  </si>
  <si>
    <t>California Virtual Academy at Sutter</t>
  </si>
  <si>
    <t>51714230132977</t>
  </si>
  <si>
    <t>0132977</t>
  </si>
  <si>
    <t>1764</t>
  </si>
  <si>
    <t>C1764</t>
  </si>
  <si>
    <t>Sutter Peak Charter Academy</t>
  </si>
  <si>
    <t>51714560133934</t>
  </si>
  <si>
    <t>0133934</t>
  </si>
  <si>
    <t>1801</t>
  </si>
  <si>
    <t>C1801</t>
  </si>
  <si>
    <t>Inspire Charter School - North</t>
  </si>
  <si>
    <t>51714566053334</t>
  </si>
  <si>
    <t>6053334</t>
  </si>
  <si>
    <t>1826</t>
  </si>
  <si>
    <t>C1826</t>
  </si>
  <si>
    <t>Winship Community</t>
  </si>
  <si>
    <t>51105120138040</t>
  </si>
  <si>
    <t>0138040</t>
  </si>
  <si>
    <t>2000</t>
  </si>
  <si>
    <t>C2000</t>
  </si>
  <si>
    <t>AeroSTEM Academy</t>
  </si>
  <si>
    <t>Tehama</t>
  </si>
  <si>
    <t>52105200000000</t>
  </si>
  <si>
    <t>52</t>
  </si>
  <si>
    <t>10520</t>
  </si>
  <si>
    <t>Tehama County Department of Education</t>
  </si>
  <si>
    <t>52714720000000</t>
  </si>
  <si>
    <t>71472</t>
  </si>
  <si>
    <t>Antelope Elementary</t>
  </si>
  <si>
    <t>52714980000000</t>
  </si>
  <si>
    <t>71498</t>
  </si>
  <si>
    <t>Corning Union Elementary</t>
  </si>
  <si>
    <t>52715060000000</t>
  </si>
  <si>
    <t>71506</t>
  </si>
  <si>
    <t>Corning Union High</t>
  </si>
  <si>
    <t>52715220000000</t>
  </si>
  <si>
    <t>71522</t>
  </si>
  <si>
    <t>Evergreen Union</t>
  </si>
  <si>
    <t>52715300000000</t>
  </si>
  <si>
    <t>71530</t>
  </si>
  <si>
    <t>Flournoy Union Elementary</t>
  </si>
  <si>
    <t>52715480000000</t>
  </si>
  <si>
    <t>71548</t>
  </si>
  <si>
    <t>Gerber Union Elementary</t>
  </si>
  <si>
    <t>52715550000000</t>
  </si>
  <si>
    <t>71555</t>
  </si>
  <si>
    <t>Kirkwood Elementary</t>
  </si>
  <si>
    <t>52715630000000</t>
  </si>
  <si>
    <t>71563</t>
  </si>
  <si>
    <t>Lassen View Union Elementary</t>
  </si>
  <si>
    <t>52715710000000</t>
  </si>
  <si>
    <t>71571</t>
  </si>
  <si>
    <t>Los Molinos Unified</t>
  </si>
  <si>
    <t>52716210000000</t>
  </si>
  <si>
    <t>71621</t>
  </si>
  <si>
    <t>Red Bluff Union Elementary</t>
  </si>
  <si>
    <t>52716390000000</t>
  </si>
  <si>
    <t>71639</t>
  </si>
  <si>
    <t>Red Bluff Joint Union High</t>
  </si>
  <si>
    <t>52716470000000</t>
  </si>
  <si>
    <t>71647</t>
  </si>
  <si>
    <t>Reeds Creek Elementary</t>
  </si>
  <si>
    <t>52716540000000</t>
  </si>
  <si>
    <t>71654</t>
  </si>
  <si>
    <t>Richfield Elementary</t>
  </si>
  <si>
    <t>52105206119671</t>
  </si>
  <si>
    <t>6119671</t>
  </si>
  <si>
    <t>0430</t>
  </si>
  <si>
    <t>C0430</t>
  </si>
  <si>
    <t>Tehama eLearning Academy</t>
  </si>
  <si>
    <t>Trinity</t>
  </si>
  <si>
    <t>53105380000000</t>
  </si>
  <si>
    <t>53</t>
  </si>
  <si>
    <t>10538</t>
  </si>
  <si>
    <t>Trinity County Office of Education</t>
  </si>
  <si>
    <t>53716620000000</t>
  </si>
  <si>
    <t>71662</t>
  </si>
  <si>
    <t>Burnt Ranch Elementary</t>
  </si>
  <si>
    <t>53716700000000</t>
  </si>
  <si>
    <t>71670</t>
  </si>
  <si>
    <t>Coffee Creek Elementary</t>
  </si>
  <si>
    <t>53716960000000</t>
  </si>
  <si>
    <t>71696</t>
  </si>
  <si>
    <t>Douglas City Elementary</t>
  </si>
  <si>
    <t>53717380000000</t>
  </si>
  <si>
    <t>71738</t>
  </si>
  <si>
    <t>Junction City Elementary</t>
  </si>
  <si>
    <t>53717460000000</t>
  </si>
  <si>
    <t>71746</t>
  </si>
  <si>
    <t>Lewiston Elementary</t>
  </si>
  <si>
    <t>53717610000000</t>
  </si>
  <si>
    <t>71761</t>
  </si>
  <si>
    <t>Trinity Center Elementary</t>
  </si>
  <si>
    <t>53738330000000</t>
  </si>
  <si>
    <t>73833</t>
  </si>
  <si>
    <t>Southern Trinity Joint Unified</t>
  </si>
  <si>
    <t>53750280000000</t>
  </si>
  <si>
    <t>75028</t>
  </si>
  <si>
    <t>Mountain Valley Unified</t>
  </si>
  <si>
    <t>53765130000000</t>
  </si>
  <si>
    <t>76513</t>
  </si>
  <si>
    <t>Trinity Alps Unified</t>
  </si>
  <si>
    <t>53105380125633</t>
  </si>
  <si>
    <t>0125633</t>
  </si>
  <si>
    <t>1809</t>
  </si>
  <si>
    <t>C1809</t>
  </si>
  <si>
    <t>California Heritage Youthbuild Academy II</t>
  </si>
  <si>
    <t>Tulare</t>
  </si>
  <si>
    <t>54105460000000</t>
  </si>
  <si>
    <t>54</t>
  </si>
  <si>
    <t>10546</t>
  </si>
  <si>
    <t>Tulare County Office of Education</t>
  </si>
  <si>
    <t>54717950000000</t>
  </si>
  <si>
    <t>71795</t>
  </si>
  <si>
    <t>Allensworth Elementary</t>
  </si>
  <si>
    <t>54718030000000</t>
  </si>
  <si>
    <t>71803</t>
  </si>
  <si>
    <t>Alpaugh Unified</t>
  </si>
  <si>
    <t>54718110000000</t>
  </si>
  <si>
    <t>71811</t>
  </si>
  <si>
    <t>Alta Vista Elementary</t>
  </si>
  <si>
    <t>54718290000000</t>
  </si>
  <si>
    <t>71829</t>
  </si>
  <si>
    <t>Buena Vista Elementary</t>
  </si>
  <si>
    <t>54718370000000</t>
  </si>
  <si>
    <t>71837</t>
  </si>
  <si>
    <t>Burton Elementary</t>
  </si>
  <si>
    <t>54718520000000</t>
  </si>
  <si>
    <t>71852</t>
  </si>
  <si>
    <t>Columbine Elementary</t>
  </si>
  <si>
    <t>54718600000000</t>
  </si>
  <si>
    <t>71860</t>
  </si>
  <si>
    <t>Cutler-Orosi Joint Unified</t>
  </si>
  <si>
    <t>54718940000000</t>
  </si>
  <si>
    <t>71894</t>
  </si>
  <si>
    <t>Ducor Union Elementary</t>
  </si>
  <si>
    <t>54719020000000</t>
  </si>
  <si>
    <t>71902</t>
  </si>
  <si>
    <t>Earlimart Elementary</t>
  </si>
  <si>
    <t>54719440000000</t>
  </si>
  <si>
    <t>71944</t>
  </si>
  <si>
    <t>54719510000000</t>
  </si>
  <si>
    <t>71951</t>
  </si>
  <si>
    <t>Hot Springs Elementary</t>
  </si>
  <si>
    <t>54719690000000</t>
  </si>
  <si>
    <t>71969</t>
  </si>
  <si>
    <t>Kings River Union Elementary</t>
  </si>
  <si>
    <t>54719850000000</t>
  </si>
  <si>
    <t>71985</t>
  </si>
  <si>
    <t>54719930000000</t>
  </si>
  <si>
    <t>71993</t>
  </si>
  <si>
    <t>Lindsay Unified</t>
  </si>
  <si>
    <t>54720090000000</t>
  </si>
  <si>
    <t>72009</t>
  </si>
  <si>
    <t>Monson-Sultana Joint Union Elementary</t>
  </si>
  <si>
    <t>54720170000000</t>
  </si>
  <si>
    <t>72017</t>
  </si>
  <si>
    <t>Oak Valley Union Elementary</t>
  </si>
  <si>
    <t>54720250000000</t>
  </si>
  <si>
    <t>72025</t>
  </si>
  <si>
    <t>Outside Creek Elementary</t>
  </si>
  <si>
    <t>54720330000000</t>
  </si>
  <si>
    <t>72033</t>
  </si>
  <si>
    <t>Palo Verde Union Elementary</t>
  </si>
  <si>
    <t>54720410000000</t>
  </si>
  <si>
    <t>72041</t>
  </si>
  <si>
    <t>Pixley Union Elementary</t>
  </si>
  <si>
    <t>54720580000000</t>
  </si>
  <si>
    <t>72058</t>
  </si>
  <si>
    <t>Pleasant View Elementary</t>
  </si>
  <si>
    <t>54720820000000</t>
  </si>
  <si>
    <t>72082</t>
  </si>
  <si>
    <t>Richgrove Elementary</t>
  </si>
  <si>
    <t>54720900000000</t>
  </si>
  <si>
    <t>72090</t>
  </si>
  <si>
    <t>Rockford Elementary</t>
  </si>
  <si>
    <t>54721080000000</t>
  </si>
  <si>
    <t>72108</t>
  </si>
  <si>
    <t>Saucelito Elementary</t>
  </si>
  <si>
    <t>54721160000000</t>
  </si>
  <si>
    <t>72116</t>
  </si>
  <si>
    <t>Sequoia Union Elementary</t>
  </si>
  <si>
    <t>54721320000000</t>
  </si>
  <si>
    <t>72132</t>
  </si>
  <si>
    <t>Springville Union Elementary</t>
  </si>
  <si>
    <t>54721400000000</t>
  </si>
  <si>
    <t>72140</t>
  </si>
  <si>
    <t>Stone Corral Elementary</t>
  </si>
  <si>
    <t>54721570000000</t>
  </si>
  <si>
    <t>72157</t>
  </si>
  <si>
    <t>Strathmore Union Elementary</t>
  </si>
  <si>
    <t>54721730000000</t>
  </si>
  <si>
    <t>72173</t>
  </si>
  <si>
    <t>Sundale Union Elementary</t>
  </si>
  <si>
    <t>54721810000000</t>
  </si>
  <si>
    <t>72181</t>
  </si>
  <si>
    <t>Sunnyside Union Elementary</t>
  </si>
  <si>
    <t>54721990000000</t>
  </si>
  <si>
    <t>72199</t>
  </si>
  <si>
    <t>Terra Bella Union Elementary</t>
  </si>
  <si>
    <t>54722070000000</t>
  </si>
  <si>
    <t>72207</t>
  </si>
  <si>
    <t>Three Rivers Union Elementary</t>
  </si>
  <si>
    <t>54722150000000</t>
  </si>
  <si>
    <t>72215</t>
  </si>
  <si>
    <t>Tipton Elementary</t>
  </si>
  <si>
    <t>54722230000000</t>
  </si>
  <si>
    <t>72223</t>
  </si>
  <si>
    <t>Traver Joint Elementary</t>
  </si>
  <si>
    <t>54722310000000</t>
  </si>
  <si>
    <t>72231</t>
  </si>
  <si>
    <t>Tulare City</t>
  </si>
  <si>
    <t>54722490000000</t>
  </si>
  <si>
    <t>72249</t>
  </si>
  <si>
    <t>Tulare Joint Union High</t>
  </si>
  <si>
    <t>54722560000000</t>
  </si>
  <si>
    <t>72256</t>
  </si>
  <si>
    <t>Visalia Unified</t>
  </si>
  <si>
    <t>54722640000000</t>
  </si>
  <si>
    <t>72264</t>
  </si>
  <si>
    <t>Waukena Joint Union Elementary</t>
  </si>
  <si>
    <t>54722980000000</t>
  </si>
  <si>
    <t>72298</t>
  </si>
  <si>
    <t>Woodville Union Elementary</t>
  </si>
  <si>
    <t>54753250000000</t>
  </si>
  <si>
    <t>75325</t>
  </si>
  <si>
    <t>Farmersville Unified</t>
  </si>
  <si>
    <t>54755230000000</t>
  </si>
  <si>
    <t>75523</t>
  </si>
  <si>
    <t>Porterville Unified</t>
  </si>
  <si>
    <t>54755310000000</t>
  </si>
  <si>
    <t>75531</t>
  </si>
  <si>
    <t>Dinuba Unified</t>
  </si>
  <si>
    <t>54767940000000</t>
  </si>
  <si>
    <t>76794</t>
  </si>
  <si>
    <t>Woodlake Unified</t>
  </si>
  <si>
    <t>54768360000000</t>
  </si>
  <si>
    <t>76836</t>
  </si>
  <si>
    <t>Exeter Unified</t>
  </si>
  <si>
    <t>54105466119291</t>
  </si>
  <si>
    <t>6119291</t>
  </si>
  <si>
    <t>0395</t>
  </si>
  <si>
    <t>C0395</t>
  </si>
  <si>
    <t>Eleanor Roosevelt Community Learning Center</t>
  </si>
  <si>
    <t>54718030112458</t>
  </si>
  <si>
    <t>0112458</t>
  </si>
  <si>
    <t>0804</t>
  </si>
  <si>
    <t>C0804</t>
  </si>
  <si>
    <t>California Connections Academy@Central</t>
  </si>
  <si>
    <t>54105460124057</t>
  </si>
  <si>
    <t>0124057</t>
  </si>
  <si>
    <t>1293</t>
  </si>
  <si>
    <t>C1293</t>
  </si>
  <si>
    <t>Valley Life Charter</t>
  </si>
  <si>
    <t>54105460125542</t>
  </si>
  <si>
    <t>0125542</t>
  </si>
  <si>
    <t>1382</t>
  </si>
  <si>
    <t>C1382</t>
  </si>
  <si>
    <t>Sycamore Valley Academy</t>
  </si>
  <si>
    <t>54105460135459</t>
  </si>
  <si>
    <t>0135459</t>
  </si>
  <si>
    <t>1860</t>
  </si>
  <si>
    <t>C1860</t>
  </si>
  <si>
    <t>Blue Oak Academy</t>
  </si>
  <si>
    <t>54721400136507</t>
  </si>
  <si>
    <t>0136507</t>
  </si>
  <si>
    <t>1894</t>
  </si>
  <si>
    <t>C1894</t>
  </si>
  <si>
    <t>Crescent Valley Public Charter II</t>
  </si>
  <si>
    <t>54718110139477</t>
  </si>
  <si>
    <t>0139477</t>
  </si>
  <si>
    <t>2057</t>
  </si>
  <si>
    <t>C2057</t>
  </si>
  <si>
    <t>Monarch River Academy</t>
  </si>
  <si>
    <t>Tuolumne</t>
  </si>
  <si>
    <t>55105530000000</t>
  </si>
  <si>
    <t>55</t>
  </si>
  <si>
    <t>10553</t>
  </si>
  <si>
    <t>Tuolumne County Superintendent of Schools</t>
  </si>
  <si>
    <t>55723060000000</t>
  </si>
  <si>
    <t>72306</t>
  </si>
  <si>
    <t>Belleview Elementary</t>
  </si>
  <si>
    <t>55723480000000</t>
  </si>
  <si>
    <t>72348</t>
  </si>
  <si>
    <t>Columbia Union</t>
  </si>
  <si>
    <t>55723550000000</t>
  </si>
  <si>
    <t>72355</t>
  </si>
  <si>
    <t>Curtis Creek Elementary</t>
  </si>
  <si>
    <t>55723630000000</t>
  </si>
  <si>
    <t>72363</t>
  </si>
  <si>
    <t>Jamestown Elementary</t>
  </si>
  <si>
    <t>55723710000000</t>
  </si>
  <si>
    <t>72371</t>
  </si>
  <si>
    <t>Sonora Elementary</t>
  </si>
  <si>
    <t>55723890000000</t>
  </si>
  <si>
    <t>72389</t>
  </si>
  <si>
    <t>Sonora Union High</t>
  </si>
  <si>
    <t>55723970000000</t>
  </si>
  <si>
    <t>72397</t>
  </si>
  <si>
    <t>Soulsbyville Elementary</t>
  </si>
  <si>
    <t>55724050000000</t>
  </si>
  <si>
    <t>72405</t>
  </si>
  <si>
    <t>Summerville Elementary</t>
  </si>
  <si>
    <t>55724130000000</t>
  </si>
  <si>
    <t>72413</t>
  </si>
  <si>
    <t>Summerville Union High</t>
  </si>
  <si>
    <t>55724210000000</t>
  </si>
  <si>
    <t>72421</t>
  </si>
  <si>
    <t>Twain Harte</t>
  </si>
  <si>
    <t>55751840000000</t>
  </si>
  <si>
    <t>75184</t>
  </si>
  <si>
    <t>Big Oak Flat-Groveland Unified</t>
  </si>
  <si>
    <t>55724130112276</t>
  </si>
  <si>
    <t>0112276</t>
  </si>
  <si>
    <t>0807</t>
  </si>
  <si>
    <t>C0807</t>
  </si>
  <si>
    <t>Gold Rush Charter</t>
  </si>
  <si>
    <t>Ventura</t>
  </si>
  <si>
    <t>56105610000000</t>
  </si>
  <si>
    <t>56</t>
  </si>
  <si>
    <t>10561</t>
  </si>
  <si>
    <t>Ventura County Office of Education</t>
  </si>
  <si>
    <t>56724470000000</t>
  </si>
  <si>
    <t>72447</t>
  </si>
  <si>
    <t>Briggs Elementary</t>
  </si>
  <si>
    <t>56724540000000</t>
  </si>
  <si>
    <t>72454</t>
  </si>
  <si>
    <t>Fillmore Unified</t>
  </si>
  <si>
    <t>56724620000000</t>
  </si>
  <si>
    <t>72462</t>
  </si>
  <si>
    <t>Hueneme Elementary</t>
  </si>
  <si>
    <t>56724700000000</t>
  </si>
  <si>
    <t>72470</t>
  </si>
  <si>
    <t>Mesa Union Elementary</t>
  </si>
  <si>
    <t>56725040000000</t>
  </si>
  <si>
    <t>72504</t>
  </si>
  <si>
    <t>Mupu Elementary</t>
  </si>
  <si>
    <t>56725120000000</t>
  </si>
  <si>
    <t>72512</t>
  </si>
  <si>
    <t>56725200000000</t>
  </si>
  <si>
    <t>72520</t>
  </si>
  <si>
    <t>Ojai Unified</t>
  </si>
  <si>
    <t>56725380000000</t>
  </si>
  <si>
    <t>72538</t>
  </si>
  <si>
    <t>Oxnard</t>
  </si>
  <si>
    <t>56725460000000</t>
  </si>
  <si>
    <t>72546</t>
  </si>
  <si>
    <t>Oxnard Union High</t>
  </si>
  <si>
    <t>56725530000000</t>
  </si>
  <si>
    <t>72553</t>
  </si>
  <si>
    <t>Pleasant Valley</t>
  </si>
  <si>
    <t>56725610000000</t>
  </si>
  <si>
    <t>72561</t>
  </si>
  <si>
    <t>Rio Elementary</t>
  </si>
  <si>
    <t>56725790000000</t>
  </si>
  <si>
    <t>72579</t>
  </si>
  <si>
    <t>Santa Clara Elementary</t>
  </si>
  <si>
    <t>56726030000000</t>
  </si>
  <si>
    <t>72603</t>
  </si>
  <si>
    <t>Simi Valley Unified</t>
  </si>
  <si>
    <t>56726110000000</t>
  </si>
  <si>
    <t>72611</t>
  </si>
  <si>
    <t>Somis Union</t>
  </si>
  <si>
    <t>56726520000000</t>
  </si>
  <si>
    <t>72652</t>
  </si>
  <si>
    <t>Ventura Unified</t>
  </si>
  <si>
    <t>56737590000000</t>
  </si>
  <si>
    <t>73759</t>
  </si>
  <si>
    <t>Conejo Valley Unified</t>
  </si>
  <si>
    <t>56738740000000</t>
  </si>
  <si>
    <t>73874</t>
  </si>
  <si>
    <t>Oak Park Unified</t>
  </si>
  <si>
    <t>56739400000000</t>
  </si>
  <si>
    <t>73940</t>
  </si>
  <si>
    <t>Moorpark Unified</t>
  </si>
  <si>
    <t>56768280000000</t>
  </si>
  <si>
    <t>76828</t>
  </si>
  <si>
    <t>Santa Paula Unified</t>
  </si>
  <si>
    <t>56724705630363</t>
  </si>
  <si>
    <t>5630363</t>
  </si>
  <si>
    <t>0356</t>
  </si>
  <si>
    <t>C0356</t>
  </si>
  <si>
    <t>Golden Valley Charter</t>
  </si>
  <si>
    <t>56725536120620</t>
  </si>
  <si>
    <t>6120620</t>
  </si>
  <si>
    <t>0464</t>
  </si>
  <si>
    <t>C0464</t>
  </si>
  <si>
    <t>University Preparation Charter School at CSU Channel Islands</t>
  </si>
  <si>
    <t>56725205630405</t>
  </si>
  <si>
    <t>5630405</t>
  </si>
  <si>
    <t>0501</t>
  </si>
  <si>
    <t>C0501</t>
  </si>
  <si>
    <t>Valley Oak Charter</t>
  </si>
  <si>
    <t>56105610109900</t>
  </si>
  <si>
    <t>0109900</t>
  </si>
  <si>
    <t>0735</t>
  </si>
  <si>
    <t>C0735</t>
  </si>
  <si>
    <t>Vista Real Charter High</t>
  </si>
  <si>
    <t>56105610112417</t>
  </si>
  <si>
    <t>0112417</t>
  </si>
  <si>
    <t>0805</t>
  </si>
  <si>
    <t>C0805</t>
  </si>
  <si>
    <t>Ventura Charter School of Arts and Global Education</t>
  </si>
  <si>
    <t>56725460115105</t>
  </si>
  <si>
    <t>0115105</t>
  </si>
  <si>
    <t>0943</t>
  </si>
  <si>
    <t>C0943</t>
  </si>
  <si>
    <t>Camarillo Academy of Progressive Education</t>
  </si>
  <si>
    <t>56105616055974</t>
  </si>
  <si>
    <t>6055974</t>
  </si>
  <si>
    <t>1072</t>
  </si>
  <si>
    <t>C1072</t>
  </si>
  <si>
    <t>Meadows Arts and Technology Elementary</t>
  </si>
  <si>
    <t>56725460120634</t>
  </si>
  <si>
    <t>0120634</t>
  </si>
  <si>
    <t>1126</t>
  </si>
  <si>
    <t>C1126</t>
  </si>
  <si>
    <t>Architecture, Construction &amp; Engineering Charter High (ACE)</t>
  </si>
  <si>
    <t>56739400121426</t>
  </si>
  <si>
    <t>0121426</t>
  </si>
  <si>
    <t>1202</t>
  </si>
  <si>
    <t>C1202</t>
  </si>
  <si>
    <t>IvyTech Charter</t>
  </si>
  <si>
    <t>56105610121756</t>
  </si>
  <si>
    <t>0121756</t>
  </si>
  <si>
    <t>1203</t>
  </si>
  <si>
    <t>C1203</t>
  </si>
  <si>
    <t>BRIDGES Charter</t>
  </si>
  <si>
    <t>56105610122713</t>
  </si>
  <si>
    <t>0122713</t>
  </si>
  <si>
    <t>1256</t>
  </si>
  <si>
    <t>C1256</t>
  </si>
  <si>
    <t>River Oaks Academy</t>
  </si>
  <si>
    <t>56725530139592</t>
  </si>
  <si>
    <t>0139592</t>
  </si>
  <si>
    <t>2062</t>
  </si>
  <si>
    <t>C2062</t>
  </si>
  <si>
    <t>Peak Prep Pleasant Valley</t>
  </si>
  <si>
    <t>Yolo</t>
  </si>
  <si>
    <t>57105790000000</t>
  </si>
  <si>
    <t>57</t>
  </si>
  <si>
    <t>10579</t>
  </si>
  <si>
    <t>Yolo County Office of Education</t>
  </si>
  <si>
    <t>57726780000000</t>
  </si>
  <si>
    <t>72678</t>
  </si>
  <si>
    <t>Davis Joint Unified</t>
  </si>
  <si>
    <t>57726860000000</t>
  </si>
  <si>
    <t>72686</t>
  </si>
  <si>
    <t>Esparto Unified</t>
  </si>
  <si>
    <t>57726940000000</t>
  </si>
  <si>
    <t>72694</t>
  </si>
  <si>
    <t>57727020000000</t>
  </si>
  <si>
    <t>72702</t>
  </si>
  <si>
    <t>Winters Joint Unified</t>
  </si>
  <si>
    <t>57727100000000</t>
  </si>
  <si>
    <t>72710</t>
  </si>
  <si>
    <t>Woodland Joint Unified</t>
  </si>
  <si>
    <t>57726940124875</t>
  </si>
  <si>
    <t>0124875</t>
  </si>
  <si>
    <t>1338</t>
  </si>
  <si>
    <t>C1338</t>
  </si>
  <si>
    <t>Sacramento Valley Charter</t>
  </si>
  <si>
    <t>57726940131706</t>
  </si>
  <si>
    <t>0131706</t>
  </si>
  <si>
    <t>1659</t>
  </si>
  <si>
    <t>C1659</t>
  </si>
  <si>
    <t>River Charter Schools Lighthouse Charter</t>
  </si>
  <si>
    <t>57105790132464</t>
  </si>
  <si>
    <t>0132464</t>
  </si>
  <si>
    <t>1746</t>
  </si>
  <si>
    <t>C1746</t>
  </si>
  <si>
    <t>Empowering Possibilities International Charter</t>
  </si>
  <si>
    <t>57727020139436</t>
  </si>
  <si>
    <t>0139436</t>
  </si>
  <si>
    <t>2059</t>
  </si>
  <si>
    <t>C2059</t>
  </si>
  <si>
    <t>Compass Charter School of Yolo</t>
  </si>
  <si>
    <t>Yuba</t>
  </si>
  <si>
    <t>58105870000000</t>
  </si>
  <si>
    <t>58</t>
  </si>
  <si>
    <t>10587</t>
  </si>
  <si>
    <t>Yuba County Office of Education</t>
  </si>
  <si>
    <t>58727280000000</t>
  </si>
  <si>
    <t>72728</t>
  </si>
  <si>
    <t>Camptonville Elementary</t>
  </si>
  <si>
    <t>58727360000000</t>
  </si>
  <si>
    <t>72736</t>
  </si>
  <si>
    <t>Marysville Joint Unified</t>
  </si>
  <si>
    <t>58727440000000</t>
  </si>
  <si>
    <t>72744</t>
  </si>
  <si>
    <t>Plumas Lake Elementary</t>
  </si>
  <si>
    <t>58727510000000</t>
  </si>
  <si>
    <t>72751</t>
  </si>
  <si>
    <t>Wheatland</t>
  </si>
  <si>
    <t>58727690000000</t>
  </si>
  <si>
    <t>72769</t>
  </si>
  <si>
    <t>Wheatland Union High</t>
  </si>
  <si>
    <t>58727286115935</t>
  </si>
  <si>
    <t>6115935</t>
  </si>
  <si>
    <t>0165</t>
  </si>
  <si>
    <t>C0165</t>
  </si>
  <si>
    <t>CORE Charter</t>
  </si>
  <si>
    <t>58105870117242</t>
  </si>
  <si>
    <t>0117242</t>
  </si>
  <si>
    <t>0990</t>
  </si>
  <si>
    <t>C0990</t>
  </si>
  <si>
    <t>Yuba Environmental Science Charter Academy</t>
  </si>
  <si>
    <t>58727360121632</t>
  </si>
  <si>
    <t>0121632</t>
  </si>
  <si>
    <t>1182</t>
  </si>
  <si>
    <t>C1182</t>
  </si>
  <si>
    <t>Paragon Collegiate Academy</t>
  </si>
  <si>
    <t>Reserve for new charters</t>
  </si>
  <si>
    <t>Statewide Total</t>
  </si>
  <si>
    <t>California Department of Education</t>
  </si>
  <si>
    <t>School Fiscal Services Division</t>
  </si>
  <si>
    <t>May 2021</t>
  </si>
  <si>
    <t xml:space="preserve">*combined current &amp; future authority </t>
  </si>
  <si>
    <r>
      <rPr>
        <b/>
        <i/>
        <sz val="14"/>
        <color theme="1"/>
        <rFont val="Calibri"/>
        <family val="2"/>
        <scheme val="minor"/>
      </rPr>
      <t xml:space="preserve">NEW </t>
    </r>
    <r>
      <rPr>
        <b/>
        <sz val="14"/>
        <color theme="1"/>
        <rFont val="Calibri"/>
        <family val="2"/>
        <scheme val="minor"/>
      </rPr>
      <t>Maintenance of Equity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</si>
</sst>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8" formatCode="&quot;$&quot;#,##0.00_);[Red]\(&quot;$&quot;#,##0.0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409]d\-mmm\-yy;@"/>
    <numFmt numFmtId="167" formatCode="[$-409]mmm\-yy;@"/>
    <numFmt numFmtId="168" formatCode="0.0%"/>
    <numFmt numFmtId="169" formatCode="0.00000%"/>
  </numFmts>
  <fonts count="61" x14ac:knownFonts="1">
    <font>
      <sz val="11"/>
      <color theme="1"/>
      <name val="Calibri"/>
      <family val="2"/>
      <scheme val="minor"/>
    </font>
    <font>
      <sz val="11"/>
      <color theme="1"/>
      <name val="Calibri"/>
      <family val="2"/>
      <scheme val="minor"/>
    </font>
    <font>
      <sz val="12"/>
      <color theme="1"/>
      <name val="Arial"/>
      <family val="2"/>
    </font>
    <font>
      <b/>
      <sz val="12"/>
      <color theme="1"/>
      <name val="Arial"/>
      <family val="2"/>
    </font>
    <font>
      <u/>
      <sz val="11"/>
      <color theme="10"/>
      <name val="Calibri"/>
      <family val="2"/>
      <scheme val="minor"/>
    </font>
    <font>
      <b/>
      <sz val="12"/>
      <color theme="0"/>
      <name val="Arial"/>
      <family val="2"/>
    </font>
    <font>
      <b/>
      <sz val="12"/>
      <name val="Arial"/>
      <family val="2"/>
    </font>
    <font>
      <b/>
      <sz val="14"/>
      <name val="Arial"/>
      <family val="2"/>
    </font>
    <font>
      <b/>
      <sz val="11"/>
      <color theme="1"/>
      <name val="Calibri"/>
      <family val="2"/>
      <scheme val="minor"/>
    </font>
    <font>
      <i/>
      <sz val="11"/>
      <color theme="1"/>
      <name val="Calibri"/>
      <family val="2"/>
      <scheme val="minor"/>
    </font>
    <font>
      <sz val="11"/>
      <name val="Calibri"/>
      <family val="2"/>
      <scheme val="minor"/>
    </font>
    <font>
      <u/>
      <sz val="11"/>
      <color theme="1"/>
      <name val="Calibri"/>
      <family val="2"/>
      <scheme val="minor"/>
    </font>
    <font>
      <sz val="14"/>
      <color theme="1"/>
      <name val="Calibri"/>
      <family val="2"/>
      <scheme val="minor"/>
    </font>
    <font>
      <b/>
      <sz val="11"/>
      <name val="Calibri"/>
      <family val="2"/>
      <scheme val="minor"/>
    </font>
    <font>
      <sz val="18"/>
      <color rgb="FF161569"/>
      <name val="Corbel"/>
      <family val="2"/>
    </font>
    <font>
      <sz val="11"/>
      <color theme="0"/>
      <name val="Calibri"/>
      <family val="2"/>
      <scheme val="minor"/>
    </font>
    <font>
      <sz val="10"/>
      <color theme="1"/>
      <name val="Calibri"/>
      <family val="2"/>
      <scheme val="minor"/>
    </font>
    <font>
      <b/>
      <sz val="10"/>
      <name val="Calibri"/>
      <family val="2"/>
      <scheme val="minor"/>
    </font>
    <font>
      <b/>
      <u/>
      <sz val="11"/>
      <color theme="1"/>
      <name val="Calibri"/>
      <family val="2"/>
      <scheme val="minor"/>
    </font>
    <font>
      <b/>
      <u/>
      <sz val="24"/>
      <name val="Calibri"/>
      <family val="2"/>
      <scheme val="minor"/>
    </font>
    <font>
      <b/>
      <u/>
      <sz val="24"/>
      <color theme="1"/>
      <name val="Calibri"/>
      <family val="2"/>
      <scheme val="minor"/>
    </font>
    <font>
      <sz val="12"/>
      <color theme="1"/>
      <name val="Calibri"/>
      <family val="2"/>
      <scheme val="minor"/>
    </font>
    <font>
      <b/>
      <sz val="12"/>
      <color theme="1"/>
      <name val="Calibri"/>
      <family val="2"/>
      <scheme val="minor"/>
    </font>
    <font>
      <b/>
      <u/>
      <sz val="14"/>
      <color theme="1"/>
      <name val="Calibri"/>
      <family val="2"/>
      <scheme val="minor"/>
    </font>
    <font>
      <sz val="22"/>
      <name val="Calibri"/>
      <family val="2"/>
      <scheme val="minor"/>
    </font>
    <font>
      <b/>
      <sz val="24"/>
      <color theme="1"/>
      <name val="Calibri"/>
      <family val="2"/>
      <scheme val="minor"/>
    </font>
    <font>
      <b/>
      <sz val="26"/>
      <color theme="1"/>
      <name val="Calibri"/>
      <family val="2"/>
      <scheme val="minor"/>
    </font>
    <font>
      <u/>
      <sz val="24"/>
      <color theme="1"/>
      <name val="Calibri"/>
      <family val="2"/>
      <scheme val="minor"/>
    </font>
    <font>
      <b/>
      <sz val="14"/>
      <color theme="1"/>
      <name val="Calibri"/>
      <family val="2"/>
      <scheme val="minor"/>
    </font>
    <font>
      <b/>
      <u/>
      <sz val="12"/>
      <color theme="1"/>
      <name val="Calibri"/>
      <family val="2"/>
      <scheme val="minor"/>
    </font>
    <font>
      <b/>
      <u/>
      <sz val="14"/>
      <name val="Calibri"/>
      <family val="2"/>
      <scheme val="minor"/>
    </font>
    <font>
      <b/>
      <u/>
      <sz val="14"/>
      <color rgb="FFFF0000"/>
      <name val="Calibri"/>
      <family val="2"/>
      <scheme val="minor"/>
    </font>
    <font>
      <b/>
      <sz val="26"/>
      <color rgb="FFFF0000"/>
      <name val="Calibri"/>
      <family val="2"/>
      <scheme val="minor"/>
    </font>
    <font>
      <b/>
      <sz val="16"/>
      <color theme="1"/>
      <name val="Calibri"/>
      <family val="2"/>
      <scheme val="minor"/>
    </font>
    <font>
      <b/>
      <sz val="22"/>
      <color theme="1"/>
      <name val="Calibri"/>
      <family val="2"/>
      <scheme val="minor"/>
    </font>
    <font>
      <sz val="11"/>
      <color theme="6"/>
      <name val="Calibri"/>
      <family val="2"/>
      <scheme val="minor"/>
    </font>
    <font>
      <sz val="11"/>
      <color theme="8"/>
      <name val="Calibri"/>
      <family val="2"/>
      <scheme val="minor"/>
    </font>
    <font>
      <b/>
      <sz val="15"/>
      <color theme="3"/>
      <name val="Calibri"/>
      <family val="2"/>
      <scheme val="minor"/>
    </font>
    <font>
      <b/>
      <sz val="15"/>
      <name val="Arial"/>
      <family val="2"/>
    </font>
    <font>
      <b/>
      <sz val="15"/>
      <name val="Calibri"/>
      <family val="2"/>
    </font>
    <font>
      <sz val="11"/>
      <color theme="1"/>
      <name val="Arial"/>
      <family val="2"/>
    </font>
    <font>
      <b/>
      <sz val="13"/>
      <color theme="3"/>
      <name val="Calibri"/>
      <family val="2"/>
      <scheme val="minor"/>
    </font>
    <font>
      <b/>
      <sz val="13"/>
      <name val="Arial"/>
      <family val="2"/>
    </font>
    <font>
      <b/>
      <sz val="11"/>
      <color rgb="FFFF0000"/>
      <name val="Arial"/>
      <family val="2"/>
    </font>
    <font>
      <sz val="12"/>
      <name val="Arial"/>
      <family val="2"/>
    </font>
    <font>
      <vertAlign val="superscript"/>
      <sz val="12"/>
      <color theme="1"/>
      <name val="Arial"/>
      <family val="2"/>
    </font>
    <font>
      <sz val="10"/>
      <name val="Arial"/>
      <family val="2"/>
    </font>
    <font>
      <b/>
      <sz val="12"/>
      <name val="Calibri"/>
      <family val="2"/>
    </font>
    <font>
      <b/>
      <vertAlign val="superscript"/>
      <sz val="12"/>
      <name val="Arial"/>
      <family val="2"/>
    </font>
    <font>
      <sz val="14"/>
      <color theme="1"/>
      <name val="Times New Roman"/>
      <family val="1"/>
    </font>
    <font>
      <b/>
      <sz val="14"/>
      <color theme="1"/>
      <name val="Times New Roman"/>
      <family val="1"/>
    </font>
    <font>
      <b/>
      <sz val="14"/>
      <name val="Times New Roman"/>
      <family val="1"/>
    </font>
    <font>
      <b/>
      <u/>
      <sz val="14"/>
      <color theme="1"/>
      <name val="Times New Roman"/>
      <family val="1"/>
    </font>
    <font>
      <sz val="14"/>
      <name val="Times New Roman"/>
      <family val="1"/>
    </font>
    <font>
      <sz val="14"/>
      <color rgb="FFFF0000"/>
      <name val="Times New Roman"/>
      <family val="1"/>
    </font>
    <font>
      <b/>
      <i/>
      <sz val="14"/>
      <color theme="1"/>
      <name val="Calibri"/>
      <family val="2"/>
      <scheme val="minor"/>
    </font>
    <font>
      <b/>
      <sz val="14"/>
      <color rgb="FFFF0000"/>
      <name val="Times New Roman"/>
      <family val="1"/>
    </font>
    <font>
      <u/>
      <sz val="14"/>
      <color theme="10"/>
      <name val="Calibri"/>
      <family val="2"/>
      <scheme val="minor"/>
    </font>
    <font>
      <sz val="14"/>
      <color rgb="FF000000"/>
      <name val="Times New Roman"/>
      <family val="1"/>
    </font>
    <font>
      <b/>
      <sz val="14"/>
      <color rgb="FF000000"/>
      <name val="Times New Roman"/>
      <family val="1"/>
    </font>
    <font>
      <sz val="14"/>
      <color rgb="FF000000"/>
      <name val="Arial"/>
      <family val="2"/>
    </font>
  </fonts>
  <fills count="28">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rgb="FF008000"/>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2"/>
        <bgColor indexed="64"/>
      </patternFill>
    </fill>
    <fill>
      <patternFill patternType="solid">
        <fgColor rgb="FFFFFF00"/>
        <bgColor indexed="64"/>
      </patternFill>
    </fill>
    <fill>
      <patternFill patternType="lightGray">
        <bgColor theme="9"/>
      </patternFill>
    </fill>
    <fill>
      <patternFill patternType="solid">
        <fgColor rgb="FFFFCC99"/>
        <bgColor indexed="64"/>
      </patternFill>
    </fill>
    <fill>
      <patternFill patternType="gray125">
        <bgColor theme="0"/>
      </patternFill>
    </fill>
    <fill>
      <patternFill patternType="lightGray">
        <bgColor theme="0"/>
      </patternFill>
    </fill>
    <fill>
      <patternFill patternType="solid">
        <fgColor theme="2" tint="-9.9978637043366805E-2"/>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FFFFCC"/>
        <bgColor indexed="64"/>
      </patternFill>
    </fill>
    <fill>
      <patternFill patternType="solid">
        <fgColor indexed="65"/>
        <bgColor indexed="64"/>
      </patternFill>
    </fill>
  </fills>
  <borders count="116">
    <border>
      <left/>
      <right/>
      <top/>
      <bottom/>
      <diagonal/>
    </border>
    <border>
      <left/>
      <right/>
      <top/>
      <bottom style="thick">
        <color theme="4"/>
      </bottom>
      <diagonal/>
    </border>
    <border>
      <left/>
      <right/>
      <top/>
      <bottom style="thin">
        <color indexed="64"/>
      </bottom>
      <diagonal/>
    </border>
    <border>
      <left/>
      <right/>
      <top style="thin">
        <color indexed="64"/>
      </top>
      <bottom style="thin">
        <color indexed="64"/>
      </bottom>
      <diagonal/>
    </border>
    <border>
      <left style="thin">
        <color auto="1"/>
      </left>
      <right style="thin">
        <color auto="1"/>
      </right>
      <top style="thin">
        <color indexed="64"/>
      </top>
      <bottom style="thin">
        <color auto="1"/>
      </bottom>
      <diagonal/>
    </border>
    <border>
      <left style="thin">
        <color auto="1"/>
      </left>
      <right/>
      <top style="thin">
        <color indexed="64"/>
      </top>
      <bottom style="thin">
        <color auto="1"/>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auto="1"/>
      </left>
      <right/>
      <top/>
      <bottom style="thin">
        <color auto="1"/>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theme="4" tint="-0.24994659260841701"/>
      </left>
      <right/>
      <top style="medium">
        <color theme="4" tint="-0.24994659260841701"/>
      </top>
      <bottom/>
      <diagonal/>
    </border>
    <border>
      <left/>
      <right/>
      <top style="medium">
        <color theme="4" tint="-0.24994659260841701"/>
      </top>
      <bottom/>
      <diagonal/>
    </border>
    <border>
      <left/>
      <right/>
      <top style="medium">
        <color theme="4" tint="-0.24994659260841701"/>
      </top>
      <bottom style="thin">
        <color indexed="64"/>
      </bottom>
      <diagonal/>
    </border>
    <border>
      <left/>
      <right style="medium">
        <color theme="4" tint="-0.24994659260841701"/>
      </right>
      <top style="medium">
        <color theme="4" tint="-0.24994659260841701"/>
      </top>
      <bottom style="thin">
        <color indexed="64"/>
      </bottom>
      <diagonal/>
    </border>
    <border>
      <left style="medium">
        <color theme="4" tint="-0.24994659260841701"/>
      </left>
      <right/>
      <top/>
      <bottom/>
      <diagonal/>
    </border>
    <border>
      <left style="dashDot">
        <color indexed="64"/>
      </left>
      <right/>
      <top style="thin">
        <color indexed="64"/>
      </top>
      <bottom/>
      <diagonal/>
    </border>
    <border>
      <left/>
      <right style="dashDot">
        <color auto="1"/>
      </right>
      <top/>
      <bottom/>
      <diagonal/>
    </border>
    <border>
      <left style="dashDot">
        <color auto="1"/>
      </left>
      <right style="dashDot">
        <color auto="1"/>
      </right>
      <top/>
      <bottom/>
      <diagonal/>
    </border>
    <border>
      <left/>
      <right style="medium">
        <color theme="4" tint="-0.24994659260841701"/>
      </right>
      <top/>
      <bottom/>
      <diagonal/>
    </border>
    <border>
      <left style="medium">
        <color theme="4" tint="-0.24994659260841701"/>
      </left>
      <right/>
      <top/>
      <bottom style="thin">
        <color indexed="64"/>
      </bottom>
      <diagonal/>
    </border>
    <border>
      <left style="dashDot">
        <color indexed="64"/>
      </left>
      <right/>
      <top/>
      <bottom style="thin">
        <color indexed="64"/>
      </bottom>
      <diagonal/>
    </border>
    <border>
      <left/>
      <right style="dashDot">
        <color auto="1"/>
      </right>
      <top/>
      <bottom style="thin">
        <color indexed="64"/>
      </bottom>
      <diagonal/>
    </border>
    <border>
      <left style="dashDot">
        <color auto="1"/>
      </left>
      <right style="dashDot">
        <color auto="1"/>
      </right>
      <top/>
      <bottom style="thin">
        <color indexed="64"/>
      </bottom>
      <diagonal/>
    </border>
    <border>
      <left/>
      <right style="medium">
        <color theme="4" tint="-0.24994659260841701"/>
      </right>
      <top/>
      <bottom style="thin">
        <color indexed="64"/>
      </bottom>
      <diagonal/>
    </border>
    <border>
      <left style="dashDot">
        <color indexed="64"/>
      </left>
      <right/>
      <top/>
      <bottom/>
      <diagonal/>
    </border>
    <border>
      <left style="medium">
        <color theme="4" tint="-0.24994659260841701"/>
      </left>
      <right/>
      <top/>
      <bottom style="medium">
        <color theme="4" tint="-0.24994659260841701"/>
      </bottom>
      <diagonal/>
    </border>
    <border>
      <left/>
      <right/>
      <top/>
      <bottom style="medium">
        <color theme="4" tint="-0.24994659260841701"/>
      </bottom>
      <diagonal/>
    </border>
    <border>
      <left style="dashDot">
        <color indexed="64"/>
      </left>
      <right/>
      <top/>
      <bottom style="medium">
        <color theme="4" tint="-0.24994659260841701"/>
      </bottom>
      <diagonal/>
    </border>
    <border>
      <left/>
      <right style="dashDot">
        <color auto="1"/>
      </right>
      <top/>
      <bottom style="medium">
        <color theme="4" tint="-0.24994659260841701"/>
      </bottom>
      <diagonal/>
    </border>
    <border>
      <left style="dashDot">
        <color auto="1"/>
      </left>
      <right style="dashDot">
        <color auto="1"/>
      </right>
      <top/>
      <bottom style="medium">
        <color theme="4" tint="-0.24994659260841701"/>
      </bottom>
      <diagonal/>
    </border>
    <border>
      <left/>
      <right style="medium">
        <color theme="4" tint="-0.24994659260841701"/>
      </right>
      <top/>
      <bottom style="medium">
        <color theme="4" tint="-0.24994659260841701"/>
      </bottom>
      <diagonal/>
    </border>
    <border>
      <left style="medium">
        <color indexed="64"/>
      </left>
      <right/>
      <top style="medium">
        <color indexed="64"/>
      </top>
      <bottom style="thin">
        <color auto="1"/>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auto="1"/>
      </right>
      <top style="thin">
        <color indexed="64"/>
      </top>
      <bottom style="thin">
        <color auto="1"/>
      </bottom>
      <diagonal/>
    </border>
    <border>
      <left style="thin">
        <color auto="1"/>
      </left>
      <right style="medium">
        <color indexed="64"/>
      </right>
      <top style="thin">
        <color indexed="64"/>
      </top>
      <bottom style="thin">
        <color auto="1"/>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bottom/>
      <diagonal/>
    </border>
    <border>
      <left style="medium">
        <color indexed="64"/>
      </left>
      <right style="medium">
        <color indexed="64"/>
      </right>
      <top style="thin">
        <color indexed="64"/>
      </top>
      <bottom style="thin">
        <color auto="1"/>
      </bottom>
      <diagonal/>
    </border>
    <border>
      <left style="medium">
        <color indexed="64"/>
      </left>
      <right style="medium">
        <color indexed="64"/>
      </right>
      <top/>
      <bottom style="thin">
        <color auto="1"/>
      </bottom>
      <diagonal/>
    </border>
    <border>
      <left style="medium">
        <color indexed="64"/>
      </left>
      <right style="medium">
        <color indexed="64"/>
      </right>
      <top/>
      <bottom style="medium">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indexed="64"/>
      </top>
      <bottom style="medium">
        <color indexed="64"/>
      </bottom>
      <diagonal/>
    </border>
    <border>
      <left/>
      <right style="thin">
        <color indexed="64"/>
      </right>
      <top/>
      <bottom style="medium">
        <color indexed="64"/>
      </bottom>
      <diagonal/>
    </border>
    <border>
      <left style="medium">
        <color indexed="64"/>
      </left>
      <right style="thin">
        <color auto="1"/>
      </right>
      <top style="thin">
        <color indexed="64"/>
      </top>
      <bottom style="medium">
        <color indexed="64"/>
      </bottom>
      <diagonal/>
    </border>
    <border>
      <left style="thin">
        <color auto="1"/>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top style="thin">
        <color indexed="64"/>
      </top>
      <bottom style="thin">
        <color auto="1"/>
      </bottom>
      <diagonal/>
    </border>
    <border>
      <left style="medium">
        <color indexed="64"/>
      </left>
      <right style="thin">
        <color auto="1"/>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thin">
        <color auto="1"/>
      </left>
      <right style="medium">
        <color indexed="64"/>
      </right>
      <top/>
      <bottom/>
      <diagonal/>
    </border>
    <border>
      <left/>
      <right style="thin">
        <color auto="1"/>
      </right>
      <top style="medium">
        <color indexed="64"/>
      </top>
      <bottom style="thin">
        <color auto="1"/>
      </bottom>
      <diagonal/>
    </border>
    <border>
      <left style="medium">
        <color indexed="64"/>
      </left>
      <right/>
      <top/>
      <bottom style="double">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right style="medium">
        <color indexed="64"/>
      </right>
      <top/>
      <bottom style="double">
        <color indexed="64"/>
      </bottom>
      <diagonal/>
    </border>
    <border>
      <left style="medium">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style="medium">
        <color indexed="64"/>
      </top>
      <bottom/>
      <diagonal/>
    </border>
    <border>
      <left/>
      <right style="thin">
        <color indexed="64"/>
      </right>
      <top/>
      <bottom style="double">
        <color indexed="64"/>
      </bottom>
      <diagonal/>
    </border>
    <border>
      <left style="thin">
        <color auto="1"/>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style="thin">
        <color indexed="64"/>
      </right>
      <top/>
      <bottom style="double">
        <color indexed="64"/>
      </bottom>
      <diagonal/>
    </border>
    <border>
      <left/>
      <right/>
      <top style="thin">
        <color indexed="64"/>
      </top>
      <bottom style="double">
        <color indexed="64"/>
      </bottom>
      <diagonal/>
    </border>
    <border>
      <left style="medium">
        <color indexed="64"/>
      </left>
      <right style="medium">
        <color indexed="64"/>
      </right>
      <top/>
      <bottom style="double">
        <color indexed="64"/>
      </bottom>
      <diagonal/>
    </border>
    <border>
      <left style="thin">
        <color indexed="64"/>
      </left>
      <right/>
      <top/>
      <bottom style="double">
        <color indexed="64"/>
      </bottom>
      <diagonal/>
    </border>
    <border>
      <left style="medium">
        <color indexed="64"/>
      </left>
      <right/>
      <top style="thin">
        <color auto="1"/>
      </top>
      <bottom style="double">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thin">
        <color auto="1"/>
      </left>
      <right/>
      <top style="medium">
        <color indexed="64"/>
      </top>
      <bottom style="thin">
        <color auto="1"/>
      </bottom>
      <diagonal/>
    </border>
    <border>
      <left style="thin">
        <color indexed="64"/>
      </left>
      <right/>
      <top/>
      <bottom style="medium">
        <color indexed="64"/>
      </bottom>
      <diagonal/>
    </border>
    <border>
      <left/>
      <right style="thin">
        <color auto="1"/>
      </right>
      <top style="thin">
        <color indexed="64"/>
      </top>
      <bottom style="medium">
        <color indexed="64"/>
      </bottom>
      <diagonal/>
    </border>
    <border>
      <left style="thin">
        <color auto="1"/>
      </left>
      <right style="medium">
        <color indexed="64"/>
      </right>
      <top/>
      <bottom style="thin">
        <color auto="1"/>
      </bottom>
      <diagonal/>
    </border>
    <border>
      <left/>
      <right/>
      <top/>
      <bottom style="thick">
        <color theme="4" tint="0.499984740745262"/>
      </bottom>
      <diagonal/>
    </border>
  </borders>
  <cellStyleXfs count="19">
    <xf numFmtId="0" fontId="0" fillId="0" borderId="0"/>
    <xf numFmtId="44" fontId="1" fillId="0" borderId="0" applyFont="0" applyFill="0" applyBorder="0" applyAlignment="0" applyProtection="0"/>
    <xf numFmtId="0" fontId="5" fillId="7" borderId="4" applyNumberFormat="0" applyProtection="0">
      <alignment horizontal="center" wrapText="1"/>
    </xf>
    <xf numFmtId="0" fontId="2" fillId="0" borderId="0" applyNumberFormat="0" applyFill="0" applyBorder="0" applyAlignment="0" applyProtection="0"/>
    <xf numFmtId="0" fontId="2" fillId="0" borderId="0"/>
    <xf numFmtId="0" fontId="4" fillId="0" borderId="0" applyNumberFormat="0" applyFill="0" applyBorder="0" applyAlignment="0" applyProtection="0"/>
    <xf numFmtId="0" fontId="6" fillId="0" borderId="0" applyNumberFormat="0" applyFill="0" applyAlignment="0" applyProtection="0"/>
    <xf numFmtId="0" fontId="6" fillId="0" borderId="0" applyNumberFormat="0" applyFill="0" applyAlignment="0" applyProtection="0"/>
    <xf numFmtId="43" fontId="2" fillId="0" borderId="0" applyFont="0" applyFill="0" applyBorder="0" applyAlignment="0" applyProtection="0"/>
    <xf numFmtId="0" fontId="5" fillId="7" borderId="4" applyNumberFormat="0" applyProtection="0">
      <alignment horizontal="center" wrapText="1"/>
    </xf>
    <xf numFmtId="0" fontId="2" fillId="0" borderId="0"/>
    <xf numFmtId="0" fontId="3" fillId="0" borderId="0" applyNumberFormat="0" applyFill="0" applyAlignment="0" applyProtection="0"/>
    <xf numFmtId="0" fontId="7" fillId="0" borderId="1" applyNumberFormat="0" applyFill="0" applyAlignment="0" applyProtection="0"/>
    <xf numFmtId="0" fontId="4" fillId="0" borderId="0" applyNumberForma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37" fillId="0" borderId="1" applyNumberFormat="0" applyFill="0" applyAlignment="0" applyProtection="0"/>
    <xf numFmtId="0" fontId="41" fillId="0" borderId="115" applyNumberFormat="0" applyFill="0" applyAlignment="0" applyProtection="0"/>
    <xf numFmtId="0" fontId="46" fillId="0" borderId="0"/>
  </cellStyleXfs>
  <cellXfs count="668">
    <xf numFmtId="0" fontId="0" fillId="0" borderId="0" xfId="0"/>
    <xf numFmtId="0" fontId="0" fillId="0" borderId="0" xfId="0" applyAlignment="1">
      <alignment horizontal="center"/>
    </xf>
    <xf numFmtId="0" fontId="8" fillId="0" borderId="0" xfId="0" applyFont="1" applyAlignment="1">
      <alignment horizontal="center"/>
    </xf>
    <xf numFmtId="0" fontId="0" fillId="0" borderId="0" xfId="0" applyAlignment="1">
      <alignment horizontal="center"/>
    </xf>
    <xf numFmtId="0" fontId="0" fillId="0" borderId="0" xfId="0" applyAlignment="1">
      <alignment horizontal="right"/>
    </xf>
    <xf numFmtId="0" fontId="0" fillId="0" borderId="2" xfId="0" applyBorder="1" applyAlignment="1">
      <alignment horizontal="center"/>
    </xf>
    <xf numFmtId="0" fontId="9" fillId="0" borderId="0" xfId="0" applyFont="1" applyAlignment="1">
      <alignment horizontal="right"/>
    </xf>
    <xf numFmtId="0" fontId="9" fillId="0" borderId="0" xfId="0" applyFont="1" applyAlignment="1">
      <alignment horizontal="center"/>
    </xf>
    <xf numFmtId="0" fontId="9" fillId="0" borderId="0" xfId="0" applyFont="1" applyFill="1" applyAlignment="1">
      <alignment horizontal="center"/>
    </xf>
    <xf numFmtId="165" fontId="0" fillId="0" borderId="0" xfId="14" applyNumberFormat="1" applyFont="1" applyAlignment="1">
      <alignment horizontal="center"/>
    </xf>
    <xf numFmtId="165" fontId="0" fillId="0" borderId="0" xfId="0" applyNumberFormat="1"/>
    <xf numFmtId="0" fontId="1" fillId="0" borderId="0" xfId="10" applyFont="1" applyFill="1"/>
    <xf numFmtId="49" fontId="10" fillId="0" borderId="0" xfId="10" applyNumberFormat="1" applyFont="1" applyFill="1"/>
    <xf numFmtId="0" fontId="0" fillId="0" borderId="0" xfId="0" applyFill="1"/>
    <xf numFmtId="165" fontId="0" fillId="0" borderId="0" xfId="14" applyNumberFormat="1" applyFont="1" applyFill="1" applyAlignment="1">
      <alignment horizontal="center"/>
    </xf>
    <xf numFmtId="165" fontId="0" fillId="0" borderId="0" xfId="0" applyNumberFormat="1" applyFill="1"/>
    <xf numFmtId="165" fontId="0" fillId="0" borderId="3" xfId="0" applyNumberFormat="1" applyBorder="1" applyAlignment="1">
      <alignment horizontal="center"/>
    </xf>
    <xf numFmtId="43" fontId="0" fillId="0" borderId="0" xfId="0" applyNumberFormat="1" applyAlignment="1">
      <alignment horizontal="center"/>
    </xf>
    <xf numFmtId="0" fontId="0" fillId="0" borderId="0" xfId="0" applyBorder="1" applyAlignment="1">
      <alignment horizontal="center"/>
    </xf>
    <xf numFmtId="0" fontId="0" fillId="0" borderId="0" xfId="0" applyBorder="1"/>
    <xf numFmtId="0" fontId="0" fillId="0" borderId="0" xfId="0" applyAlignment="1"/>
    <xf numFmtId="0" fontId="0" fillId="0" borderId="0" xfId="0" applyFill="1" applyAlignment="1">
      <alignment horizontal="center"/>
    </xf>
    <xf numFmtId="0" fontId="14" fillId="0" borderId="0" xfId="0" applyFont="1" applyBorder="1" applyAlignment="1">
      <alignment vertical="center" readingOrder="1"/>
    </xf>
    <xf numFmtId="0" fontId="0" fillId="0" borderId="16" xfId="0" applyBorder="1"/>
    <xf numFmtId="0" fontId="0" fillId="0" borderId="17" xfId="0" applyBorder="1"/>
    <xf numFmtId="0" fontId="0" fillId="0" borderId="20" xfId="0" applyBorder="1"/>
    <xf numFmtId="0" fontId="0" fillId="8" borderId="21" xfId="0" applyFill="1" applyBorder="1" applyAlignment="1">
      <alignment horizontal="center"/>
    </xf>
    <xf numFmtId="0" fontId="0" fillId="8" borderId="22" xfId="0" applyFill="1" applyBorder="1" applyAlignment="1">
      <alignment horizontal="center"/>
    </xf>
    <xf numFmtId="0" fontId="0" fillId="6" borderId="0" xfId="0" applyFill="1" applyBorder="1" applyAlignment="1">
      <alignment horizontal="center"/>
    </xf>
    <xf numFmtId="0" fontId="0" fillId="6" borderId="22" xfId="0" applyFill="1" applyBorder="1" applyAlignment="1">
      <alignment horizontal="center"/>
    </xf>
    <xf numFmtId="0" fontId="0" fillId="11" borderId="23" xfId="0" applyFill="1" applyBorder="1" applyAlignment="1">
      <alignment horizontal="center"/>
    </xf>
    <xf numFmtId="0" fontId="15" fillId="12" borderId="24" xfId="0" applyFont="1" applyFill="1" applyBorder="1" applyAlignment="1">
      <alignment horizontal="center"/>
    </xf>
    <xf numFmtId="0" fontId="0" fillId="0" borderId="25" xfId="0" applyBorder="1"/>
    <xf numFmtId="0" fontId="0" fillId="0" borderId="2" xfId="0" applyBorder="1" applyAlignment="1">
      <alignment horizontal="left"/>
    </xf>
    <xf numFmtId="166" fontId="0" fillId="0" borderId="2" xfId="0" applyNumberFormat="1" applyBorder="1"/>
    <xf numFmtId="166" fontId="0" fillId="0" borderId="26" xfId="0" applyNumberFormat="1" applyBorder="1"/>
    <xf numFmtId="166" fontId="0" fillId="0" borderId="27" xfId="0" applyNumberFormat="1" applyBorder="1"/>
    <xf numFmtId="14" fontId="0" fillId="0" borderId="28" xfId="0" applyNumberFormat="1" applyBorder="1"/>
    <xf numFmtId="14" fontId="0" fillId="0" borderId="29" xfId="0" applyNumberFormat="1" applyBorder="1"/>
    <xf numFmtId="0" fontId="0" fillId="0" borderId="20" xfId="0" applyFill="1" applyBorder="1" applyAlignment="1">
      <alignment horizontal="center"/>
    </xf>
    <xf numFmtId="0" fontId="16" fillId="0" borderId="0" xfId="0" applyFont="1" applyBorder="1" applyAlignment="1">
      <alignment horizontal="left"/>
    </xf>
    <xf numFmtId="0" fontId="0" fillId="0" borderId="0" xfId="0" applyBorder="1" applyAlignment="1">
      <alignment horizontal="left"/>
    </xf>
    <xf numFmtId="0" fontId="0" fillId="13" borderId="0" xfId="0" applyFill="1" applyBorder="1"/>
    <xf numFmtId="0" fontId="0" fillId="13" borderId="30" xfId="0" applyFill="1" applyBorder="1"/>
    <xf numFmtId="0" fontId="0" fillId="13" borderId="22" xfId="0" applyFill="1" applyBorder="1"/>
    <xf numFmtId="0" fontId="0" fillId="13" borderId="23" xfId="0" applyFill="1" applyBorder="1"/>
    <xf numFmtId="0" fontId="0" fillId="13" borderId="24" xfId="0" applyFill="1" applyBorder="1"/>
    <xf numFmtId="0" fontId="0" fillId="0" borderId="20" xfId="0" applyBorder="1" applyAlignment="1">
      <alignment horizontal="center"/>
    </xf>
    <xf numFmtId="0" fontId="0" fillId="9" borderId="0" xfId="0" applyFill="1" applyBorder="1"/>
    <xf numFmtId="0" fontId="0" fillId="9" borderId="30" xfId="0" applyFill="1" applyBorder="1"/>
    <xf numFmtId="0" fontId="0" fillId="9" borderId="22" xfId="0" applyFill="1" applyBorder="1"/>
    <xf numFmtId="0" fontId="0" fillId="0" borderId="23" xfId="0" applyBorder="1"/>
    <xf numFmtId="0" fontId="0" fillId="0" borderId="24" xfId="0" applyBorder="1"/>
    <xf numFmtId="0" fontId="0" fillId="0" borderId="22" xfId="0" applyBorder="1"/>
    <xf numFmtId="14" fontId="0" fillId="9" borderId="0" xfId="0" applyNumberFormat="1" applyFill="1" applyBorder="1"/>
    <xf numFmtId="0" fontId="0" fillId="9" borderId="23" xfId="0" applyFill="1" applyBorder="1"/>
    <xf numFmtId="0" fontId="9" fillId="0" borderId="20" xfId="0" applyFont="1" applyFill="1" applyBorder="1" applyAlignment="1">
      <alignment horizontal="center"/>
    </xf>
    <xf numFmtId="14" fontId="0" fillId="0" borderId="0" xfId="0" applyNumberFormat="1" applyFill="1" applyBorder="1"/>
    <xf numFmtId="14" fontId="0" fillId="13" borderId="0" xfId="0" applyNumberFormat="1" applyFill="1" applyBorder="1"/>
    <xf numFmtId="0" fontId="0" fillId="0" borderId="31" xfId="0" applyBorder="1" applyAlignment="1">
      <alignment horizontal="center"/>
    </xf>
    <xf numFmtId="0" fontId="0" fillId="0" borderId="32" xfId="0" applyBorder="1" applyAlignment="1">
      <alignment horizontal="left"/>
    </xf>
    <xf numFmtId="0" fontId="0" fillId="0" borderId="32" xfId="0" applyBorder="1"/>
    <xf numFmtId="0" fontId="0" fillId="9" borderId="32" xfId="0" applyFill="1" applyBorder="1"/>
    <xf numFmtId="0" fontId="0" fillId="9" borderId="33" xfId="0" applyFill="1" applyBorder="1"/>
    <xf numFmtId="0" fontId="0" fillId="9" borderId="34" xfId="0" applyFill="1" applyBorder="1"/>
    <xf numFmtId="0" fontId="0" fillId="0" borderId="34" xfId="0" applyBorder="1"/>
    <xf numFmtId="0" fontId="0" fillId="0" borderId="35" xfId="0" applyBorder="1"/>
    <xf numFmtId="0" fontId="0" fillId="0" borderId="36" xfId="0" applyBorder="1"/>
    <xf numFmtId="0" fontId="0" fillId="0" borderId="2" xfId="0" applyBorder="1"/>
    <xf numFmtId="0" fontId="16" fillId="0" borderId="0" xfId="0" applyFont="1" applyAlignment="1">
      <alignment horizontal="center"/>
    </xf>
    <xf numFmtId="167" fontId="0" fillId="0" borderId="0" xfId="0" applyNumberFormat="1" applyAlignment="1">
      <alignment horizontal="center"/>
    </xf>
    <xf numFmtId="167" fontId="0" fillId="0" borderId="0" xfId="0" applyNumberFormat="1" applyFill="1" applyAlignment="1">
      <alignment horizontal="center"/>
    </xf>
    <xf numFmtId="14" fontId="0" fillId="0" borderId="0" xfId="0" applyNumberFormat="1" applyAlignment="1">
      <alignment horizontal="center"/>
    </xf>
    <xf numFmtId="14"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Border="1"/>
    <xf numFmtId="0" fontId="0" fillId="3" borderId="0" xfId="0" applyFill="1"/>
    <xf numFmtId="0" fontId="8" fillId="0" borderId="6" xfId="0" applyFont="1" applyBorder="1" applyAlignment="1">
      <alignment horizontal="center"/>
    </xf>
    <xf numFmtId="0" fontId="8" fillId="0" borderId="0" xfId="0" applyFont="1" applyFill="1" applyAlignment="1">
      <alignment horizontal="right"/>
    </xf>
    <xf numFmtId="0" fontId="0" fillId="4" borderId="62" xfId="0" applyFill="1" applyBorder="1" applyAlignment="1">
      <alignment horizontal="right"/>
    </xf>
    <xf numFmtId="0" fontId="0" fillId="4" borderId="2" xfId="0" applyFont="1" applyFill="1" applyBorder="1" applyAlignment="1">
      <alignment horizontal="right"/>
    </xf>
    <xf numFmtId="164" fontId="8" fillId="0" borderId="0" xfId="0" applyNumberFormat="1" applyFont="1" applyFill="1" applyBorder="1"/>
    <xf numFmtId="0" fontId="0" fillId="3" borderId="0" xfId="0" applyFill="1" applyAlignment="1">
      <alignment vertical="center" wrapText="1"/>
    </xf>
    <xf numFmtId="0" fontId="17" fillId="3" borderId="0" xfId="0" applyFont="1" applyFill="1" applyAlignment="1">
      <alignment horizontal="right"/>
    </xf>
    <xf numFmtId="164" fontId="8" fillId="3" borderId="0" xfId="0" applyNumberFormat="1" applyFont="1" applyFill="1" applyBorder="1"/>
    <xf numFmtId="164" fontId="8" fillId="18" borderId="58" xfId="0" applyNumberFormat="1" applyFont="1" applyFill="1" applyBorder="1"/>
    <xf numFmtId="164" fontId="0" fillId="0" borderId="51" xfId="0" applyNumberFormat="1" applyFill="1" applyBorder="1"/>
    <xf numFmtId="0" fontId="0" fillId="0" borderId="0" xfId="0" applyBorder="1" applyAlignment="1">
      <alignment horizontal="left" indent="3"/>
    </xf>
    <xf numFmtId="164" fontId="8" fillId="0" borderId="49" xfId="0" applyNumberFormat="1" applyFont="1" applyFill="1" applyBorder="1"/>
    <xf numFmtId="164" fontId="8" fillId="0" borderId="50" xfId="0" applyNumberFormat="1" applyFont="1" applyFill="1" applyBorder="1"/>
    <xf numFmtId="164" fontId="8" fillId="0" borderId="51" xfId="0" applyNumberFormat="1" applyFont="1" applyFill="1" applyBorder="1"/>
    <xf numFmtId="164" fontId="0" fillId="0" borderId="71" xfId="0" applyNumberFormat="1" applyFill="1" applyBorder="1"/>
    <xf numFmtId="44" fontId="0" fillId="0" borderId="0" xfId="1" applyFont="1" applyFill="1" applyBorder="1"/>
    <xf numFmtId="164" fontId="8" fillId="0" borderId="71" xfId="0" applyNumberFormat="1" applyFont="1" applyFill="1" applyBorder="1"/>
    <xf numFmtId="0" fontId="0" fillId="0" borderId="0" xfId="0" applyFill="1" applyAlignment="1">
      <alignment horizontal="right"/>
    </xf>
    <xf numFmtId="44" fontId="0" fillId="0" borderId="50" xfId="1" applyFont="1" applyFill="1" applyBorder="1"/>
    <xf numFmtId="0" fontId="10" fillId="4" borderId="0" xfId="0" applyFont="1" applyFill="1"/>
    <xf numFmtId="0" fontId="0" fillId="4" borderId="0" xfId="0" applyFill="1"/>
    <xf numFmtId="0" fontId="13" fillId="4" borderId="0" xfId="0" applyFont="1" applyFill="1" applyAlignment="1">
      <alignment horizontal="center" vertical="center"/>
    </xf>
    <xf numFmtId="0" fontId="8" fillId="4" borderId="0" xfId="0" applyFont="1" applyFill="1" applyAlignment="1">
      <alignment horizontal="right"/>
    </xf>
    <xf numFmtId="0" fontId="9" fillId="0" borderId="0" xfId="0" applyFont="1" applyFill="1" applyAlignment="1">
      <alignment horizontal="right"/>
    </xf>
    <xf numFmtId="164" fontId="0" fillId="0" borderId="0" xfId="1" applyNumberFormat="1" applyFont="1" applyAlignment="1">
      <alignment horizontal="center"/>
    </xf>
    <xf numFmtId="0" fontId="0" fillId="3" borderId="0" xfId="0" applyFill="1" applyAlignment="1">
      <alignment horizontal="center"/>
    </xf>
    <xf numFmtId="164" fontId="0" fillId="0" borderId="0" xfId="0" applyNumberFormat="1" applyFont="1" applyFill="1" applyBorder="1"/>
    <xf numFmtId="0" fontId="18" fillId="0" borderId="0" xfId="0" applyFont="1" applyFill="1" applyAlignment="1">
      <alignment wrapText="1"/>
    </xf>
    <xf numFmtId="0" fontId="11" fillId="0" borderId="0" xfId="0" applyFont="1" applyFill="1" applyAlignment="1"/>
    <xf numFmtId="0" fontId="8" fillId="16" borderId="4" xfId="0" applyFont="1" applyFill="1" applyBorder="1" applyAlignment="1">
      <alignment horizontal="center" vertical="center"/>
    </xf>
    <xf numFmtId="10" fontId="0" fillId="0" borderId="0" xfId="1" applyNumberFormat="1" applyFont="1" applyFill="1" applyBorder="1"/>
    <xf numFmtId="10" fontId="1" fillId="0" borderId="0" xfId="1" applyNumberFormat="1" applyFont="1" applyFill="1" applyBorder="1"/>
    <xf numFmtId="164" fontId="8" fillId="18" borderId="44" xfId="0" applyNumberFormat="1" applyFont="1" applyFill="1" applyBorder="1"/>
    <xf numFmtId="164" fontId="8" fillId="18" borderId="4" xfId="0" applyNumberFormat="1" applyFont="1" applyFill="1" applyBorder="1"/>
    <xf numFmtId="164" fontId="8" fillId="18" borderId="45" xfId="0" applyNumberFormat="1" applyFont="1" applyFill="1" applyBorder="1"/>
    <xf numFmtId="0" fontId="0" fillId="0" borderId="0" xfId="0" applyFill="1" applyAlignment="1"/>
    <xf numFmtId="0" fontId="18" fillId="0" borderId="0" xfId="0" applyFont="1" applyFill="1" applyAlignment="1"/>
    <xf numFmtId="0" fontId="18" fillId="0" borderId="0" xfId="0" applyFont="1" applyFill="1" applyAlignment="1">
      <alignment horizontal="right"/>
    </xf>
    <xf numFmtId="164" fontId="8" fillId="0" borderId="0" xfId="0" applyNumberFormat="1" applyFont="1" applyFill="1" applyBorder="1" applyAlignment="1">
      <alignment horizontal="right"/>
    </xf>
    <xf numFmtId="0" fontId="15" fillId="0" borderId="0" xfId="0" applyFont="1" applyFill="1" applyAlignment="1">
      <alignment horizontal="right"/>
    </xf>
    <xf numFmtId="0" fontId="29" fillId="0" borderId="0" xfId="0" applyFont="1" applyFill="1" applyAlignment="1">
      <alignment horizontal="center"/>
    </xf>
    <xf numFmtId="0" fontId="12" fillId="0" borderId="0" xfId="0" applyFont="1" applyFill="1" applyAlignment="1">
      <alignment horizontal="right" indent="2"/>
    </xf>
    <xf numFmtId="0" fontId="15" fillId="0" borderId="0" xfId="0" applyFont="1" applyFill="1" applyAlignment="1"/>
    <xf numFmtId="0" fontId="10" fillId="0" borderId="0" xfId="0" applyFont="1" applyFill="1" applyAlignment="1"/>
    <xf numFmtId="44" fontId="0" fillId="0" borderId="52" xfId="1" applyFont="1" applyFill="1" applyBorder="1" applyAlignment="1" applyProtection="1">
      <protection locked="0"/>
    </xf>
    <xf numFmtId="44" fontId="0" fillId="0" borderId="77" xfId="1" applyFont="1" applyFill="1" applyBorder="1" applyProtection="1">
      <protection locked="0"/>
    </xf>
    <xf numFmtId="44" fontId="0" fillId="0" borderId="2" xfId="1" applyFont="1" applyFill="1" applyBorder="1" applyProtection="1">
      <protection locked="0"/>
    </xf>
    <xf numFmtId="44" fontId="0" fillId="0" borderId="3" xfId="1" applyFont="1" applyFill="1" applyBorder="1" applyProtection="1">
      <protection locked="0"/>
    </xf>
    <xf numFmtId="44" fontId="0" fillId="0" borderId="52" xfId="1" applyFont="1" applyFill="1" applyBorder="1" applyProtection="1">
      <protection locked="0"/>
    </xf>
    <xf numFmtId="164" fontId="8" fillId="18" borderId="58" xfId="0" applyNumberFormat="1" applyFont="1" applyFill="1" applyBorder="1" applyProtection="1"/>
    <xf numFmtId="164" fontId="8" fillId="18" borderId="40" xfId="0" applyNumberFormat="1" applyFont="1" applyFill="1" applyBorder="1" applyProtection="1"/>
    <xf numFmtId="164" fontId="8" fillId="18" borderId="0" xfId="0" applyNumberFormat="1" applyFont="1" applyFill="1" applyBorder="1" applyProtection="1"/>
    <xf numFmtId="164" fontId="8" fillId="18" borderId="41" xfId="0" applyNumberFormat="1" applyFont="1" applyFill="1" applyBorder="1" applyProtection="1"/>
    <xf numFmtId="0" fontId="23" fillId="0" borderId="0" xfId="0" applyFont="1" applyFill="1" applyAlignment="1">
      <alignment horizontal="center" vertical="center" wrapText="1"/>
    </xf>
    <xf numFmtId="0" fontId="8" fillId="0" borderId="63" xfId="0" applyFont="1" applyBorder="1" applyAlignment="1">
      <alignment horizontal="right" vertical="center" wrapText="1"/>
    </xf>
    <xf numFmtId="0" fontId="0" fillId="0" borderId="0" xfId="0" applyFill="1" applyAlignment="1">
      <alignment horizontal="right"/>
    </xf>
    <xf numFmtId="0" fontId="11" fillId="0" borderId="0" xfId="0" applyFont="1" applyFill="1" applyAlignment="1">
      <alignment horizontal="center"/>
    </xf>
    <xf numFmtId="0" fontId="18" fillId="0" borderId="0" xfId="0" applyFont="1" applyFill="1" applyAlignment="1">
      <alignment horizontal="center"/>
    </xf>
    <xf numFmtId="0" fontId="0" fillId="0" borderId="0" xfId="0" applyFont="1" applyFill="1" applyAlignment="1">
      <alignment horizontal="right"/>
    </xf>
    <xf numFmtId="0" fontId="4" fillId="0" borderId="0" xfId="13"/>
    <xf numFmtId="0" fontId="0" fillId="19" borderId="0" xfId="0" applyFill="1"/>
    <xf numFmtId="164" fontId="0" fillId="0" borderId="44" xfId="1" applyNumberFormat="1" applyFont="1" applyBorder="1" applyProtection="1">
      <protection locked="0"/>
    </xf>
    <xf numFmtId="164" fontId="0" fillId="0" borderId="46" xfId="1" applyNumberFormat="1" applyFont="1" applyBorder="1" applyProtection="1">
      <protection locked="0"/>
    </xf>
    <xf numFmtId="164" fontId="0" fillId="0" borderId="102" xfId="1" applyNumberFormat="1" applyFont="1" applyBorder="1" applyProtection="1">
      <protection locked="0"/>
    </xf>
    <xf numFmtId="0" fontId="0" fillId="0" borderId="0" xfId="0" applyFill="1" applyAlignment="1">
      <alignment horizontal="right"/>
    </xf>
    <xf numFmtId="0" fontId="0" fillId="16" borderId="54" xfId="0" applyFont="1" applyFill="1" applyBorder="1" applyAlignment="1">
      <alignment horizontal="center" vertical="center"/>
    </xf>
    <xf numFmtId="0" fontId="0" fillId="16" borderId="55" xfId="0" applyFont="1" applyFill="1" applyBorder="1" applyAlignment="1">
      <alignment horizontal="center" vertical="center"/>
    </xf>
    <xf numFmtId="0" fontId="0" fillId="0" borderId="0" xfId="0" applyFont="1" applyFill="1" applyAlignment="1">
      <alignment horizontal="right"/>
    </xf>
    <xf numFmtId="0" fontId="11" fillId="0" borderId="0" xfId="0" applyFont="1" applyFill="1" applyAlignment="1">
      <alignment horizontal="center"/>
    </xf>
    <xf numFmtId="0" fontId="0" fillId="15" borderId="54" xfId="0" applyFont="1" applyFill="1" applyBorder="1" applyAlignment="1">
      <alignment horizontal="center" vertical="center"/>
    </xf>
    <xf numFmtId="0" fontId="0" fillId="0" borderId="0" xfId="0" applyFill="1" applyAlignment="1">
      <alignment horizontal="right"/>
    </xf>
    <xf numFmtId="0" fontId="18" fillId="0" borderId="0" xfId="0" applyFont="1" applyFill="1" applyAlignment="1">
      <alignment horizontal="center"/>
    </xf>
    <xf numFmtId="0" fontId="8" fillId="20" borderId="65" xfId="0" applyFont="1" applyFill="1" applyBorder="1" applyAlignment="1">
      <alignment horizontal="center" vertical="center" wrapText="1"/>
    </xf>
    <xf numFmtId="44" fontId="0" fillId="20" borderId="60" xfId="1" applyFont="1" applyFill="1" applyBorder="1" applyProtection="1">
      <protection locked="0"/>
    </xf>
    <xf numFmtId="44" fontId="0" fillId="20" borderId="59" xfId="1" applyFont="1" applyFill="1" applyBorder="1" applyProtection="1">
      <protection locked="0"/>
    </xf>
    <xf numFmtId="44" fontId="0" fillId="20" borderId="89" xfId="1" applyFont="1" applyFill="1" applyBorder="1" applyProtection="1">
      <protection locked="0"/>
    </xf>
    <xf numFmtId="44" fontId="0" fillId="20" borderId="10" xfId="1" applyFont="1" applyFill="1" applyBorder="1" applyProtection="1">
      <protection locked="0"/>
    </xf>
    <xf numFmtId="44" fontId="0" fillId="20" borderId="6" xfId="1" applyFont="1" applyFill="1" applyBorder="1" applyProtection="1">
      <protection locked="0"/>
    </xf>
    <xf numFmtId="44" fontId="0" fillId="20" borderId="91" xfId="1" applyFont="1" applyFill="1" applyBorder="1" applyProtection="1">
      <protection locked="0"/>
    </xf>
    <xf numFmtId="44" fontId="0" fillId="2" borderId="40" xfId="1" applyFont="1" applyFill="1" applyBorder="1" applyProtection="1">
      <protection locked="0"/>
    </xf>
    <xf numFmtId="44" fontId="0" fillId="2" borderId="85" xfId="1" applyFont="1" applyFill="1" applyBorder="1" applyProtection="1">
      <protection locked="0"/>
    </xf>
    <xf numFmtId="44" fontId="0" fillId="2" borderId="41" xfId="1" applyFont="1" applyFill="1" applyBorder="1" applyProtection="1">
      <protection locked="0"/>
    </xf>
    <xf numFmtId="44" fontId="0" fillId="2" borderId="88" xfId="1" applyFont="1" applyFill="1" applyBorder="1" applyProtection="1">
      <protection locked="0"/>
    </xf>
    <xf numFmtId="164" fontId="0" fillId="0" borderId="65" xfId="0" applyNumberFormat="1" applyFill="1" applyBorder="1"/>
    <xf numFmtId="44" fontId="0" fillId="2" borderId="0" xfId="1" applyFont="1" applyFill="1" applyBorder="1" applyProtection="1">
      <protection locked="0"/>
    </xf>
    <xf numFmtId="44" fontId="0" fillId="2" borderId="86" xfId="1" applyFont="1" applyFill="1" applyBorder="1" applyProtection="1">
      <protection locked="0"/>
    </xf>
    <xf numFmtId="44" fontId="9" fillId="0" borderId="61" xfId="1" applyFont="1" applyFill="1" applyBorder="1"/>
    <xf numFmtId="44" fontId="9" fillId="0" borderId="51" xfId="1" applyFont="1" applyFill="1" applyBorder="1"/>
    <xf numFmtId="44" fontId="9" fillId="0" borderId="72" xfId="1" applyFont="1" applyFill="1" applyBorder="1"/>
    <xf numFmtId="44" fontId="9" fillId="0" borderId="67" xfId="1" applyFont="1" applyFill="1" applyBorder="1"/>
    <xf numFmtId="44" fontId="9" fillId="0" borderId="73" xfId="1" applyFont="1" applyFill="1" applyBorder="1"/>
    <xf numFmtId="44" fontId="9" fillId="0" borderId="74" xfId="1" applyFont="1" applyFill="1" applyBorder="1"/>
    <xf numFmtId="44" fontId="0" fillId="20" borderId="46" xfId="1" applyFont="1" applyFill="1" applyBorder="1" applyProtection="1">
      <protection locked="0"/>
    </xf>
    <xf numFmtId="44" fontId="0" fillId="20" borderId="47" xfId="1" applyFont="1" applyFill="1" applyBorder="1" applyProtection="1">
      <protection locked="0"/>
    </xf>
    <xf numFmtId="44" fontId="0" fillId="20" borderId="44" xfId="1" applyFont="1" applyFill="1" applyBorder="1" applyProtection="1">
      <protection locked="0"/>
    </xf>
    <xf numFmtId="44" fontId="0" fillId="20" borderId="48" xfId="1" applyFont="1" applyFill="1" applyBorder="1" applyProtection="1">
      <protection locked="0"/>
    </xf>
    <xf numFmtId="44" fontId="0" fillId="20" borderId="15" xfId="1" applyFont="1" applyFill="1" applyBorder="1" applyProtection="1">
      <protection locked="0"/>
    </xf>
    <xf numFmtId="44" fontId="0" fillId="20" borderId="43" xfId="1" applyFont="1" applyFill="1" applyBorder="1" applyProtection="1">
      <protection locked="0"/>
    </xf>
    <xf numFmtId="44" fontId="0" fillId="20" borderId="90" xfId="1" applyFont="1" applyFill="1" applyBorder="1" applyProtection="1">
      <protection locked="0"/>
    </xf>
    <xf numFmtId="44" fontId="0" fillId="20" borderId="93" xfId="1" applyFont="1" applyFill="1" applyBorder="1" applyProtection="1">
      <protection locked="0"/>
    </xf>
    <xf numFmtId="44" fontId="0" fillId="20" borderId="4" xfId="1" applyFont="1" applyFill="1" applyBorder="1" applyProtection="1">
      <protection locked="0"/>
    </xf>
    <xf numFmtId="0" fontId="0" fillId="0" borderId="14" xfId="0" applyFill="1" applyBorder="1" applyAlignment="1">
      <alignment horizontal="center"/>
    </xf>
    <xf numFmtId="0" fontId="0" fillId="0" borderId="13" xfId="0" applyFill="1" applyBorder="1" applyAlignment="1">
      <alignment horizontal="center"/>
    </xf>
    <xf numFmtId="0" fontId="8" fillId="0" borderId="4" xfId="0" applyFont="1" applyFill="1" applyBorder="1" applyAlignment="1">
      <alignment horizontal="center"/>
    </xf>
    <xf numFmtId="0" fontId="0" fillId="0" borderId="76" xfId="0" applyFill="1" applyBorder="1" applyAlignment="1">
      <alignment horizontal="center"/>
    </xf>
    <xf numFmtId="0" fontId="8" fillId="0" borderId="77" xfId="0" applyFont="1" applyFill="1" applyBorder="1" applyAlignment="1">
      <alignment horizontal="center"/>
    </xf>
    <xf numFmtId="0" fontId="0" fillId="0" borderId="43" xfId="0" applyFill="1" applyBorder="1" applyAlignment="1">
      <alignment horizontal="center"/>
    </xf>
    <xf numFmtId="0" fontId="0" fillId="0" borderId="42" xfId="0" applyFill="1" applyBorder="1" applyAlignment="1">
      <alignment horizontal="center"/>
    </xf>
    <xf numFmtId="0" fontId="8" fillId="0" borderId="45" xfId="0" applyFont="1" applyFill="1" applyBorder="1" applyAlignment="1">
      <alignment horizontal="center"/>
    </xf>
    <xf numFmtId="0" fontId="8" fillId="0" borderId="44" xfId="0" applyFont="1" applyFill="1" applyBorder="1" applyAlignment="1">
      <alignment horizontal="center"/>
    </xf>
    <xf numFmtId="0" fontId="0" fillId="0" borderId="56" xfId="0" applyFill="1" applyBorder="1" applyAlignment="1">
      <alignment horizontal="center"/>
    </xf>
    <xf numFmtId="0" fontId="8" fillId="0" borderId="3" xfId="0" applyFont="1" applyFill="1" applyBorder="1" applyAlignment="1">
      <alignment horizontal="center"/>
    </xf>
    <xf numFmtId="0" fontId="8" fillId="0" borderId="42" xfId="0" applyFont="1" applyFill="1" applyBorder="1" applyAlignment="1">
      <alignment horizontal="center"/>
    </xf>
    <xf numFmtId="0" fontId="8" fillId="0" borderId="14" xfId="0" applyFont="1" applyFill="1" applyBorder="1" applyAlignment="1">
      <alignment horizontal="center"/>
    </xf>
    <xf numFmtId="44" fontId="0" fillId="20" borderId="87" xfId="1" applyFont="1" applyFill="1" applyBorder="1" applyProtection="1">
      <protection locked="0"/>
    </xf>
    <xf numFmtId="44" fontId="0" fillId="20" borderId="102" xfId="1" applyFont="1" applyFill="1" applyBorder="1" applyProtection="1">
      <protection locked="0"/>
    </xf>
    <xf numFmtId="44" fontId="0" fillId="20" borderId="95" xfId="1" applyFont="1" applyFill="1" applyBorder="1" applyProtection="1">
      <protection locked="0"/>
    </xf>
    <xf numFmtId="44" fontId="0" fillId="20" borderId="104" xfId="1" applyFont="1" applyFill="1" applyBorder="1" applyProtection="1">
      <protection locked="0"/>
    </xf>
    <xf numFmtId="44" fontId="0" fillId="0" borderId="85" xfId="1" applyFont="1" applyFill="1" applyBorder="1" applyProtection="1">
      <protection locked="0"/>
    </xf>
    <xf numFmtId="44" fontId="0" fillId="20" borderId="88" xfId="1" applyFont="1" applyFill="1" applyBorder="1" applyProtection="1">
      <protection locked="0"/>
    </xf>
    <xf numFmtId="44" fontId="0" fillId="0" borderId="86" xfId="1" applyFont="1" applyFill="1" applyBorder="1" applyProtection="1">
      <protection locked="0"/>
    </xf>
    <xf numFmtId="0" fontId="0" fillId="0" borderId="78" xfId="0" applyFill="1" applyBorder="1" applyAlignment="1">
      <alignment horizontal="center"/>
    </xf>
    <xf numFmtId="0" fontId="0" fillId="0" borderId="11" xfId="0" applyFill="1" applyBorder="1" applyAlignment="1">
      <alignment horizontal="center"/>
    </xf>
    <xf numFmtId="0" fontId="0" fillId="0" borderId="83" xfId="0" applyFill="1" applyBorder="1" applyAlignment="1">
      <alignment horizontal="center"/>
    </xf>
    <xf numFmtId="0" fontId="26" fillId="21" borderId="63" xfId="0" applyFont="1" applyFill="1" applyBorder="1" applyAlignment="1">
      <alignment horizontal="left"/>
    </xf>
    <xf numFmtId="0" fontId="26" fillId="21" borderId="64" xfId="0" applyFont="1" applyFill="1" applyBorder="1" applyAlignment="1">
      <alignment horizontal="left"/>
    </xf>
    <xf numFmtId="0" fontId="26" fillId="21" borderId="65" xfId="0" applyFont="1" applyFill="1" applyBorder="1" applyAlignment="1">
      <alignment horizontal="left"/>
    </xf>
    <xf numFmtId="44" fontId="8" fillId="0" borderId="50" xfId="1" applyFont="1" applyFill="1" applyBorder="1"/>
    <xf numFmtId="44" fontId="0" fillId="0" borderId="106" xfId="1" applyFont="1" applyFill="1" applyBorder="1" applyProtection="1">
      <protection locked="0"/>
    </xf>
    <xf numFmtId="44" fontId="0" fillId="0" borderId="103" xfId="1" applyFont="1" applyFill="1" applyBorder="1" applyProtection="1">
      <protection locked="0"/>
    </xf>
    <xf numFmtId="164" fontId="28" fillId="0" borderId="0" xfId="0" applyNumberFormat="1" applyFont="1" applyFill="1" applyBorder="1"/>
    <xf numFmtId="0" fontId="33" fillId="17" borderId="57" xfId="0" applyFont="1" applyFill="1" applyBorder="1" applyAlignment="1">
      <alignment horizontal="center"/>
    </xf>
    <xf numFmtId="44" fontId="0" fillId="2" borderId="7" xfId="1" applyFont="1" applyFill="1" applyBorder="1" applyProtection="1">
      <protection locked="0"/>
    </xf>
    <xf numFmtId="44" fontId="0" fillId="2" borderId="105" xfId="1" applyFont="1" applyFill="1" applyBorder="1" applyProtection="1">
      <protection locked="0"/>
    </xf>
    <xf numFmtId="44" fontId="0" fillId="2" borderId="50" xfId="1" applyFont="1" applyFill="1" applyBorder="1"/>
    <xf numFmtId="44" fontId="0" fillId="2" borderId="51" xfId="1" applyFont="1" applyFill="1" applyBorder="1"/>
    <xf numFmtId="168" fontId="0" fillId="0" borderId="53" xfId="15" applyNumberFormat="1" applyFont="1" applyFill="1" applyBorder="1"/>
    <xf numFmtId="168" fontId="0" fillId="0" borderId="44" xfId="15" applyNumberFormat="1" applyFont="1" applyFill="1" applyBorder="1"/>
    <xf numFmtId="168" fontId="0" fillId="0" borderId="4" xfId="15" applyNumberFormat="1" applyFont="1" applyFill="1" applyBorder="1"/>
    <xf numFmtId="9" fontId="0" fillId="0" borderId="100" xfId="15" applyFont="1" applyFill="1" applyBorder="1"/>
    <xf numFmtId="9" fontId="0" fillId="0" borderId="98" xfId="15" applyFont="1" applyFill="1" applyBorder="1"/>
    <xf numFmtId="168" fontId="0" fillId="0" borderId="12" xfId="15" applyNumberFormat="1" applyFont="1" applyFill="1" applyBorder="1"/>
    <xf numFmtId="168" fontId="1" fillId="0" borderId="57" xfId="15" applyNumberFormat="1" applyFont="1" applyFill="1" applyBorder="1"/>
    <xf numFmtId="168" fontId="1" fillId="0" borderId="59" xfId="15" applyNumberFormat="1" applyFont="1" applyFill="1" applyBorder="1"/>
    <xf numFmtId="168" fontId="1" fillId="0" borderId="89" xfId="15" applyNumberFormat="1" applyFont="1" applyFill="1" applyBorder="1"/>
    <xf numFmtId="9" fontId="0" fillId="0" borderId="61" xfId="15" applyFont="1" applyFill="1" applyBorder="1" applyProtection="1">
      <protection locked="0"/>
    </xf>
    <xf numFmtId="9" fontId="0" fillId="0" borderId="49" xfId="15" applyFont="1" applyFill="1" applyBorder="1"/>
    <xf numFmtId="9" fontId="0" fillId="0" borderId="50" xfId="15" applyFont="1" applyFill="1" applyBorder="1"/>
    <xf numFmtId="9" fontId="0" fillId="0" borderId="101" xfId="15" applyFont="1" applyFill="1" applyBorder="1"/>
    <xf numFmtId="9" fontId="0" fillId="2" borderId="50" xfId="15" applyFont="1" applyFill="1" applyBorder="1"/>
    <xf numFmtId="168" fontId="0" fillId="0" borderId="87" xfId="15" applyNumberFormat="1" applyFont="1" applyFill="1" applyBorder="1"/>
    <xf numFmtId="168" fontId="0" fillId="0" borderId="54" xfId="15" applyNumberFormat="1" applyFont="1" applyFill="1" applyBorder="1"/>
    <xf numFmtId="9" fontId="0" fillId="0" borderId="74" xfId="15" applyFont="1" applyFill="1" applyBorder="1"/>
    <xf numFmtId="168" fontId="0" fillId="0" borderId="46" xfId="15" applyNumberFormat="1" applyFont="1" applyFill="1" applyBorder="1"/>
    <xf numFmtId="44" fontId="33" fillId="0" borderId="0" xfId="1" applyFont="1" applyFill="1" applyBorder="1"/>
    <xf numFmtId="44" fontId="8" fillId="0" borderId="0" xfId="1" applyFont="1" applyFill="1" applyBorder="1"/>
    <xf numFmtId="0" fontId="29" fillId="0" borderId="0" xfId="0" applyFont="1" applyFill="1" applyAlignment="1">
      <alignment horizontal="right"/>
    </xf>
    <xf numFmtId="9" fontId="0" fillId="0" borderId="99" xfId="15" applyFont="1" applyFill="1" applyBorder="1"/>
    <xf numFmtId="168" fontId="0" fillId="0" borderId="45" xfId="15" applyNumberFormat="1" applyFont="1" applyFill="1" applyBorder="1"/>
    <xf numFmtId="44" fontId="9" fillId="0" borderId="0" xfId="1" applyFont="1" applyFill="1" applyBorder="1"/>
    <xf numFmtId="164" fontId="9" fillId="0" borderId="49" xfId="0" applyNumberFormat="1" applyFont="1" applyFill="1" applyBorder="1"/>
    <xf numFmtId="164" fontId="9" fillId="0" borderId="50" xfId="0" applyNumberFormat="1" applyFont="1" applyFill="1" applyBorder="1"/>
    <xf numFmtId="164" fontId="9" fillId="0" borderId="51" xfId="0" applyNumberFormat="1" applyFont="1" applyFill="1" applyBorder="1"/>
    <xf numFmtId="164" fontId="9" fillId="0" borderId="61" xfId="0" applyNumberFormat="1" applyFont="1" applyFill="1" applyBorder="1"/>
    <xf numFmtId="0" fontId="8" fillId="0" borderId="0" xfId="0" applyFont="1"/>
    <xf numFmtId="44" fontId="8" fillId="0" borderId="71" xfId="1" applyFont="1" applyFill="1" applyBorder="1" applyProtection="1">
      <protection locked="0"/>
    </xf>
    <xf numFmtId="44" fontId="8" fillId="0" borderId="107" xfId="1" applyFont="1" applyFill="1" applyBorder="1" applyProtection="1">
      <protection locked="0"/>
    </xf>
    <xf numFmtId="44" fontId="8" fillId="0" borderId="108" xfId="1" applyFont="1" applyFill="1" applyBorder="1" applyProtection="1">
      <protection locked="0"/>
    </xf>
    <xf numFmtId="44" fontId="8" fillId="0" borderId="65" xfId="1" applyFont="1" applyFill="1" applyBorder="1" applyProtection="1">
      <protection locked="0"/>
    </xf>
    <xf numFmtId="0" fontId="29" fillId="10" borderId="109" xfId="0" applyFont="1" applyFill="1" applyBorder="1" applyAlignment="1">
      <alignment horizontal="center" vertical="center" wrapText="1"/>
    </xf>
    <xf numFmtId="168" fontId="0" fillId="0" borderId="92" xfId="15" applyNumberFormat="1" applyFont="1" applyFill="1" applyBorder="1"/>
    <xf numFmtId="0" fontId="26" fillId="22" borderId="63" xfId="0" applyFont="1" applyFill="1" applyBorder="1" applyAlignment="1">
      <alignment horizontal="left"/>
    </xf>
    <xf numFmtId="0" fontId="26" fillId="22" borderId="64" xfId="0" applyFont="1" applyFill="1" applyBorder="1" applyAlignment="1">
      <alignment horizontal="left"/>
    </xf>
    <xf numFmtId="0" fontId="26" fillId="22" borderId="65" xfId="0" applyFont="1" applyFill="1" applyBorder="1" applyAlignment="1">
      <alignment horizontal="left"/>
    </xf>
    <xf numFmtId="168" fontId="0" fillId="0" borderId="61" xfId="15" applyNumberFormat="1" applyFont="1" applyFill="1" applyBorder="1" applyProtection="1">
      <protection locked="0"/>
    </xf>
    <xf numFmtId="9" fontId="0" fillId="0" borderId="98" xfId="15" applyNumberFormat="1" applyFont="1" applyFill="1" applyBorder="1"/>
    <xf numFmtId="0" fontId="0" fillId="0" borderId="0" xfId="0" applyFont="1" applyFill="1" applyAlignment="1">
      <alignment horizontal="center"/>
    </xf>
    <xf numFmtId="168" fontId="1" fillId="5" borderId="80" xfId="15" applyNumberFormat="1" applyFont="1" applyFill="1" applyBorder="1"/>
    <xf numFmtId="168" fontId="1" fillId="5" borderId="0" xfId="15" applyNumberFormat="1" applyFont="1" applyFill="1" applyBorder="1"/>
    <xf numFmtId="168" fontId="1" fillId="5" borderId="50" xfId="15" applyNumberFormat="1" applyFont="1" applyFill="1" applyBorder="1"/>
    <xf numFmtId="0" fontId="0" fillId="15" borderId="53" xfId="0" applyFill="1" applyBorder="1" applyAlignment="1">
      <alignment horizontal="center" vertical="center"/>
    </xf>
    <xf numFmtId="0" fontId="8" fillId="15" borderId="44" xfId="0" applyFont="1" applyFill="1" applyBorder="1" applyAlignment="1">
      <alignment horizontal="center" vertical="center"/>
    </xf>
    <xf numFmtId="0" fontId="8" fillId="15" borderId="4" xfId="0" applyFont="1" applyFill="1" applyBorder="1" applyAlignment="1">
      <alignment horizontal="center" vertical="center"/>
    </xf>
    <xf numFmtId="0" fontId="8" fillId="15" borderId="68" xfId="0" applyFont="1" applyFill="1" applyBorder="1" applyAlignment="1">
      <alignment horizontal="center" vertical="center"/>
    </xf>
    <xf numFmtId="0" fontId="8" fillId="15" borderId="96" xfId="0" applyFont="1" applyFill="1" applyBorder="1" applyAlignment="1">
      <alignment horizontal="center" vertical="center"/>
    </xf>
    <xf numFmtId="0" fontId="8" fillId="16" borderId="96" xfId="0" applyFont="1" applyFill="1" applyBorder="1" applyAlignment="1">
      <alignment horizontal="center" vertical="center"/>
    </xf>
    <xf numFmtId="0" fontId="8" fillId="16" borderId="75" xfId="0" applyFont="1" applyFill="1" applyBorder="1" applyAlignment="1">
      <alignment horizontal="center" vertical="center"/>
    </xf>
    <xf numFmtId="0" fontId="8" fillId="15" borderId="42" xfId="0" applyFont="1" applyFill="1" applyBorder="1" applyAlignment="1">
      <alignment horizontal="center" vertical="center"/>
    </xf>
    <xf numFmtId="0" fontId="8" fillId="15" borderId="13" xfId="0" applyFont="1" applyFill="1" applyBorder="1" applyAlignment="1">
      <alignment horizontal="center" vertical="center"/>
    </xf>
    <xf numFmtId="168" fontId="1" fillId="0" borderId="74" xfId="15" applyNumberFormat="1" applyFont="1" applyFill="1" applyBorder="1"/>
    <xf numFmtId="168" fontId="1" fillId="0" borderId="72" xfId="15" applyNumberFormat="1" applyFont="1" applyFill="1" applyBorder="1"/>
    <xf numFmtId="0" fontId="8" fillId="16" borderId="45" xfId="0" applyFont="1" applyFill="1" applyBorder="1" applyAlignment="1">
      <alignment horizontal="center" vertical="center"/>
    </xf>
    <xf numFmtId="0" fontId="8" fillId="16" borderId="70" xfId="0" applyFont="1" applyFill="1" applyBorder="1" applyAlignment="1">
      <alignment horizontal="center" vertical="center"/>
    </xf>
    <xf numFmtId="168" fontId="1" fillId="5" borderId="81" xfId="15" applyNumberFormat="1" applyFont="1" applyFill="1" applyBorder="1"/>
    <xf numFmtId="168" fontId="1" fillId="5" borderId="41" xfId="15" applyNumberFormat="1" applyFont="1" applyFill="1" applyBorder="1"/>
    <xf numFmtId="168" fontId="1" fillId="5" borderId="51" xfId="15" applyNumberFormat="1" applyFont="1" applyFill="1" applyBorder="1"/>
    <xf numFmtId="0" fontId="0" fillId="16" borderId="84" xfId="0" applyFont="1" applyFill="1" applyBorder="1" applyAlignment="1">
      <alignment horizontal="center" vertical="center"/>
    </xf>
    <xf numFmtId="0" fontId="8" fillId="16" borderId="6" xfId="0" applyFont="1" applyFill="1" applyBorder="1" applyAlignment="1">
      <alignment horizontal="center" vertical="center"/>
    </xf>
    <xf numFmtId="0" fontId="0" fillId="15" borderId="55" xfId="0" applyFont="1" applyFill="1" applyBorder="1" applyAlignment="1">
      <alignment horizontal="center" vertical="center"/>
    </xf>
    <xf numFmtId="0" fontId="8" fillId="15" borderId="45" xfId="0" applyFont="1" applyFill="1" applyBorder="1" applyAlignment="1">
      <alignment horizontal="center" vertical="center"/>
    </xf>
    <xf numFmtId="0" fontId="8" fillId="15" borderId="69" xfId="0" applyFont="1" applyFill="1" applyBorder="1" applyAlignment="1">
      <alignment horizontal="center" vertical="center"/>
    </xf>
    <xf numFmtId="168" fontId="0" fillId="0" borderId="55" xfId="15" applyNumberFormat="1" applyFont="1" applyFill="1" applyBorder="1"/>
    <xf numFmtId="168" fontId="1" fillId="0" borderId="73" xfId="15" applyNumberFormat="1" applyFont="1" applyFill="1" applyBorder="1"/>
    <xf numFmtId="0" fontId="34" fillId="19" borderId="0" xfId="0" applyFont="1" applyFill="1"/>
    <xf numFmtId="0" fontId="8" fillId="15" borderId="56" xfId="0" applyFont="1" applyFill="1" applyBorder="1" applyAlignment="1">
      <alignment horizontal="center" vertical="center"/>
    </xf>
    <xf numFmtId="0" fontId="8" fillId="16" borderId="62" xfId="0" applyFont="1" applyFill="1" applyBorder="1" applyAlignment="1">
      <alignment horizontal="center" vertical="center"/>
    </xf>
    <xf numFmtId="0" fontId="8" fillId="16" borderId="13" xfId="0" applyFont="1" applyFill="1" applyBorder="1" applyAlignment="1">
      <alignment horizontal="center" vertical="center"/>
    </xf>
    <xf numFmtId="0" fontId="8" fillId="16" borderId="43" xfId="0" applyFont="1" applyFill="1" applyBorder="1" applyAlignment="1">
      <alignment horizontal="center" vertical="center"/>
    </xf>
    <xf numFmtId="168" fontId="0" fillId="0" borderId="68" xfId="15" applyNumberFormat="1" applyFont="1" applyFill="1" applyBorder="1"/>
    <xf numFmtId="168" fontId="0" fillId="0" borderId="66" xfId="15" applyNumberFormat="1" applyFont="1" applyFill="1" applyBorder="1"/>
    <xf numFmtId="168" fontId="0" fillId="0" borderId="69" xfId="15" applyNumberFormat="1" applyFont="1" applyFill="1" applyBorder="1"/>
    <xf numFmtId="168" fontId="0" fillId="0" borderId="90" xfId="15" applyNumberFormat="1" applyFont="1" applyFill="1" applyBorder="1"/>
    <xf numFmtId="164" fontId="8" fillId="0" borderId="0" xfId="0" applyNumberFormat="1" applyFont="1" applyFill="1" applyBorder="1" applyAlignment="1">
      <alignment horizontal="center"/>
    </xf>
    <xf numFmtId="0" fontId="21" fillId="0" borderId="0" xfId="0" applyFont="1"/>
    <xf numFmtId="0" fontId="34" fillId="0" borderId="0" xfId="0" applyFont="1" applyFill="1"/>
    <xf numFmtId="0" fontId="0" fillId="0" borderId="92" xfId="15" applyNumberFormat="1" applyFont="1" applyFill="1" applyBorder="1"/>
    <xf numFmtId="168" fontId="0" fillId="0" borderId="57" xfId="15" applyNumberFormat="1" applyFont="1" applyFill="1" applyBorder="1"/>
    <xf numFmtId="168" fontId="0" fillId="0" borderId="59" xfId="15" applyNumberFormat="1" applyFont="1" applyFill="1" applyBorder="1"/>
    <xf numFmtId="168" fontId="0" fillId="0" borderId="89" xfId="15" applyNumberFormat="1" applyFont="1" applyFill="1" applyBorder="1"/>
    <xf numFmtId="0" fontId="8" fillId="16" borderId="66" xfId="0" applyFont="1" applyFill="1" applyBorder="1" applyAlignment="1">
      <alignment horizontal="center" vertical="center"/>
    </xf>
    <xf numFmtId="0" fontId="8" fillId="16" borderId="69" xfId="0" applyFont="1" applyFill="1" applyBorder="1" applyAlignment="1">
      <alignment horizontal="center" vertical="center"/>
    </xf>
    <xf numFmtId="0" fontId="27" fillId="0" borderId="0" xfId="0" applyFont="1" applyAlignment="1">
      <alignment horizontal="center"/>
    </xf>
    <xf numFmtId="0" fontId="11" fillId="0" borderId="0" xfId="0" applyFont="1" applyFill="1" applyAlignment="1">
      <alignment horizontal="center"/>
    </xf>
    <xf numFmtId="0" fontId="10" fillId="4" borderId="79" xfId="0" applyFont="1" applyFill="1" applyBorder="1"/>
    <xf numFmtId="0" fontId="0" fillId="4" borderId="80" xfId="0" applyFill="1" applyBorder="1"/>
    <xf numFmtId="0" fontId="0" fillId="4" borderId="81" xfId="0" applyFill="1" applyBorder="1"/>
    <xf numFmtId="0" fontId="13" fillId="4" borderId="40" xfId="0" applyFont="1" applyFill="1" applyBorder="1" applyAlignment="1">
      <alignment horizontal="center" vertical="center"/>
    </xf>
    <xf numFmtId="0" fontId="8" fillId="4" borderId="0" xfId="0" applyFont="1" applyFill="1" applyBorder="1" applyAlignment="1">
      <alignment horizontal="right"/>
    </xf>
    <xf numFmtId="0" fontId="0" fillId="4" borderId="41" xfId="0" applyFill="1" applyBorder="1"/>
    <xf numFmtId="0" fontId="0" fillId="4" borderId="41" xfId="0" applyFill="1" applyBorder="1" applyAlignment="1"/>
    <xf numFmtId="0" fontId="8" fillId="0" borderId="48" xfId="0" applyFont="1" applyBorder="1" applyAlignment="1">
      <alignment horizontal="center"/>
    </xf>
    <xf numFmtId="0" fontId="0" fillId="4" borderId="40" xfId="0" applyFill="1" applyBorder="1" applyAlignment="1">
      <alignment horizontal="left" indent="3"/>
    </xf>
    <xf numFmtId="0" fontId="9" fillId="4" borderId="0" xfId="0" applyFont="1" applyFill="1" applyBorder="1" applyAlignment="1">
      <alignment horizontal="right"/>
    </xf>
    <xf numFmtId="0" fontId="0" fillId="4" borderId="49" xfId="0" applyFill="1" applyBorder="1"/>
    <xf numFmtId="0" fontId="8" fillId="4" borderId="50" xfId="0" applyFont="1" applyFill="1" applyBorder="1" applyAlignment="1">
      <alignment horizontal="right"/>
    </xf>
    <xf numFmtId="0" fontId="24" fillId="4" borderId="79" xfId="0" applyFont="1" applyFill="1" applyBorder="1" applyAlignment="1"/>
    <xf numFmtId="0" fontId="24" fillId="4" borderId="52" xfId="0" applyFont="1" applyFill="1" applyBorder="1" applyAlignment="1"/>
    <xf numFmtId="44" fontId="9" fillId="4" borderId="0" xfId="1" applyFont="1" applyFill="1" applyBorder="1"/>
    <xf numFmtId="44" fontId="0" fillId="4" borderId="50" xfId="1" applyFont="1" applyFill="1" applyBorder="1"/>
    <xf numFmtId="44" fontId="0" fillId="4" borderId="0" xfId="1" applyFont="1" applyFill="1" applyBorder="1"/>
    <xf numFmtId="0" fontId="10" fillId="4" borderId="40" xfId="0" applyFont="1" applyFill="1" applyBorder="1"/>
    <xf numFmtId="0" fontId="0" fillId="4" borderId="0" xfId="0" applyFill="1" applyBorder="1"/>
    <xf numFmtId="0" fontId="0" fillId="0" borderId="41" xfId="0" applyBorder="1"/>
    <xf numFmtId="164" fontId="0" fillId="0" borderId="59" xfId="1" applyNumberFormat="1" applyFont="1" applyBorder="1" applyProtection="1">
      <protection locked="0"/>
    </xf>
    <xf numFmtId="164" fontId="0" fillId="0" borderId="60" xfId="1" applyNumberFormat="1" applyFont="1" applyBorder="1" applyProtection="1">
      <protection locked="0"/>
    </xf>
    <xf numFmtId="164" fontId="0" fillId="0" borderId="104" xfId="1" applyNumberFormat="1" applyFont="1" applyBorder="1" applyProtection="1">
      <protection locked="0"/>
    </xf>
    <xf numFmtId="0" fontId="8" fillId="4" borderId="49" xfId="0" applyFont="1" applyFill="1" applyBorder="1"/>
    <xf numFmtId="164" fontId="8" fillId="4" borderId="50" xfId="0" applyNumberFormat="1" applyFont="1" applyFill="1" applyBorder="1"/>
    <xf numFmtId="44" fontId="0" fillId="20" borderId="45" xfId="1" applyFont="1" applyFill="1" applyBorder="1" applyProtection="1">
      <protection locked="0"/>
    </xf>
    <xf numFmtId="44" fontId="0" fillId="20" borderId="92" xfId="1" applyFont="1" applyFill="1" applyBorder="1" applyProtection="1">
      <protection locked="0"/>
    </xf>
    <xf numFmtId="44" fontId="0" fillId="20" borderId="52" xfId="1" applyFont="1" applyFill="1" applyBorder="1" applyProtection="1">
      <protection locked="0"/>
    </xf>
    <xf numFmtId="44" fontId="0" fillId="20" borderId="77" xfId="1" applyFont="1" applyFill="1" applyBorder="1" applyProtection="1">
      <protection locked="0"/>
    </xf>
    <xf numFmtId="44" fontId="0" fillId="20" borderId="106" xfId="1" applyFont="1" applyFill="1" applyBorder="1" applyProtection="1">
      <protection locked="0"/>
    </xf>
    <xf numFmtId="44" fontId="0" fillId="20" borderId="85" xfId="1" applyFont="1" applyFill="1" applyBorder="1" applyProtection="1">
      <protection locked="0"/>
    </xf>
    <xf numFmtId="0" fontId="0" fillId="0" borderId="4" xfId="0" applyFill="1" applyBorder="1" applyAlignment="1">
      <alignment horizontal="center"/>
    </xf>
    <xf numFmtId="164" fontId="8" fillId="0" borderId="0" xfId="0" applyNumberFormat="1" applyFont="1" applyFill="1" applyBorder="1" applyAlignment="1"/>
    <xf numFmtId="0" fontId="35" fillId="0" borderId="0" xfId="0" applyFont="1" applyFill="1" applyAlignment="1">
      <alignment horizontal="center"/>
    </xf>
    <xf numFmtId="0" fontId="36" fillId="0" borderId="0" xfId="0" applyFont="1" applyFill="1" applyAlignment="1">
      <alignment horizontal="center"/>
    </xf>
    <xf numFmtId="0" fontId="36" fillId="24" borderId="0" xfId="0" applyFont="1" applyFill="1"/>
    <xf numFmtId="0" fontId="0" fillId="24" borderId="0" xfId="0" applyFill="1"/>
    <xf numFmtId="10" fontId="1" fillId="24" borderId="0" xfId="1" applyNumberFormat="1" applyFont="1" applyFill="1" applyBorder="1"/>
    <xf numFmtId="168" fontId="1" fillId="0" borderId="78" xfId="15" applyNumberFormat="1" applyFont="1" applyFill="1" applyBorder="1"/>
    <xf numFmtId="168" fontId="1" fillId="0" borderId="11" xfId="15" applyNumberFormat="1" applyFont="1" applyFill="1" applyBorder="1"/>
    <xf numFmtId="44" fontId="8" fillId="0" borderId="53" xfId="1" applyFont="1" applyFill="1" applyBorder="1"/>
    <xf numFmtId="44" fontId="8" fillId="0" borderId="54" xfId="1" applyFont="1" applyFill="1" applyBorder="1"/>
    <xf numFmtId="44" fontId="1" fillId="0" borderId="54" xfId="1" applyFont="1" applyFill="1" applyBorder="1"/>
    <xf numFmtId="44" fontId="1" fillId="0" borderId="55" xfId="1" applyFont="1" applyFill="1" applyBorder="1"/>
    <xf numFmtId="44" fontId="8" fillId="0" borderId="68" xfId="1" applyFont="1" applyFill="1" applyBorder="1"/>
    <xf numFmtId="44" fontId="8" fillId="0" borderId="66" xfId="1" applyFont="1" applyFill="1" applyBorder="1"/>
    <xf numFmtId="44" fontId="1" fillId="0" borderId="66" xfId="1" applyFont="1" applyFill="1" applyBorder="1"/>
    <xf numFmtId="44" fontId="1" fillId="0" borderId="69" xfId="1" applyFont="1" applyFill="1" applyBorder="1"/>
    <xf numFmtId="44" fontId="8" fillId="0" borderId="111" xfId="1" applyFont="1" applyFill="1" applyBorder="1"/>
    <xf numFmtId="44" fontId="8" fillId="0" borderId="96" xfId="1" applyFont="1" applyFill="1" applyBorder="1"/>
    <xf numFmtId="44" fontId="8" fillId="0" borderId="57" xfId="1" applyFont="1" applyFill="1" applyBorder="1"/>
    <xf numFmtId="44" fontId="8" fillId="0" borderId="110" xfId="1" applyFont="1" applyFill="1" applyBorder="1"/>
    <xf numFmtId="168" fontId="0" fillId="0" borderId="104" xfId="15" applyNumberFormat="1" applyFont="1" applyFill="1" applyBorder="1"/>
    <xf numFmtId="168" fontId="0" fillId="0" borderId="61" xfId="15" applyNumberFormat="1" applyFont="1" applyFill="1" applyBorder="1"/>
    <xf numFmtId="0" fontId="22" fillId="15" borderId="4" xfId="0" applyFont="1" applyFill="1" applyBorder="1"/>
    <xf numFmtId="0" fontId="22" fillId="16" borderId="4" xfId="0" applyFont="1" applyFill="1" applyBorder="1"/>
    <xf numFmtId="168" fontId="1" fillId="0" borderId="112" xfId="15" applyNumberFormat="1" applyFont="1" applyFill="1" applyBorder="1"/>
    <xf numFmtId="168" fontId="1" fillId="0" borderId="61" xfId="15" applyNumberFormat="1" applyFont="1" applyFill="1" applyBorder="1"/>
    <xf numFmtId="168" fontId="1" fillId="0" borderId="7" xfId="15" applyNumberFormat="1" applyFont="1" applyFill="1" applyBorder="1"/>
    <xf numFmtId="168" fontId="1" fillId="0" borderId="58" xfId="15" applyNumberFormat="1" applyFont="1" applyFill="1" applyBorder="1"/>
    <xf numFmtId="0" fontId="28" fillId="0" borderId="0" xfId="0" applyFont="1" applyAlignment="1"/>
    <xf numFmtId="44" fontId="0" fillId="0" borderId="51" xfId="0" applyNumberFormat="1" applyBorder="1"/>
    <xf numFmtId="44" fontId="0" fillId="0" borderId="68" xfId="0" applyNumberFormat="1" applyBorder="1"/>
    <xf numFmtId="44" fontId="0" fillId="0" borderId="66" xfId="0" applyNumberFormat="1" applyBorder="1"/>
    <xf numFmtId="44" fontId="0" fillId="0" borderId="113" xfId="0" applyNumberFormat="1" applyBorder="1"/>
    <xf numFmtId="44" fontId="0" fillId="0" borderId="69" xfId="0" applyNumberFormat="1" applyBorder="1"/>
    <xf numFmtId="164" fontId="8" fillId="18" borderId="44" xfId="0" applyNumberFormat="1" applyFont="1" applyFill="1" applyBorder="1" applyProtection="1"/>
    <xf numFmtId="164" fontId="8" fillId="18" borderId="4" xfId="0" applyNumberFormat="1" applyFont="1" applyFill="1" applyBorder="1" applyProtection="1"/>
    <xf numFmtId="0" fontId="33" fillId="17" borderId="57" xfId="0" applyFont="1" applyFill="1" applyBorder="1" applyAlignment="1">
      <alignment horizontal="center" vertical="center"/>
    </xf>
    <xf numFmtId="164" fontId="8" fillId="18" borderId="6" xfId="0" applyNumberFormat="1" applyFont="1" applyFill="1" applyBorder="1" applyProtection="1"/>
    <xf numFmtId="0" fontId="28" fillId="0" borderId="0" xfId="0" applyFont="1"/>
    <xf numFmtId="0" fontId="8" fillId="20" borderId="65" xfId="0" applyFont="1" applyFill="1" applyBorder="1" applyAlignment="1" applyProtection="1">
      <alignment horizontal="center" vertical="center" wrapText="1"/>
      <protection locked="0"/>
    </xf>
    <xf numFmtId="164" fontId="0" fillId="0" borderId="48" xfId="1" applyNumberFormat="1" applyFont="1" applyBorder="1" applyProtection="1">
      <protection locked="0"/>
    </xf>
    <xf numFmtId="164" fontId="0" fillId="0" borderId="0" xfId="1" applyNumberFormat="1" applyFont="1" applyAlignment="1" applyProtection="1">
      <alignment horizontal="center"/>
      <protection locked="0"/>
    </xf>
    <xf numFmtId="0" fontId="0" fillId="0" borderId="0" xfId="0" applyProtection="1">
      <protection locked="0"/>
    </xf>
    <xf numFmtId="164" fontId="0" fillId="0" borderId="47" xfId="1" applyNumberFormat="1" applyFont="1" applyBorder="1" applyProtection="1">
      <protection locked="0"/>
    </xf>
    <xf numFmtId="164" fontId="0" fillId="0" borderId="88" xfId="1" applyNumberFormat="1" applyFont="1" applyBorder="1" applyProtection="1">
      <protection locked="0"/>
    </xf>
    <xf numFmtId="0" fontId="0" fillId="0" borderId="0" xfId="0" applyAlignment="1" applyProtection="1">
      <alignment horizontal="center"/>
      <protection locked="0"/>
    </xf>
    <xf numFmtId="164" fontId="0" fillId="0" borderId="89" xfId="1" applyNumberFormat="1" applyFont="1" applyBorder="1" applyProtection="1">
      <protection locked="0"/>
    </xf>
    <xf numFmtId="44" fontId="0" fillId="2" borderId="80" xfId="1" applyFont="1" applyFill="1" applyBorder="1" applyProtection="1">
      <protection locked="0"/>
    </xf>
    <xf numFmtId="44" fontId="0" fillId="2" borderId="81" xfId="1" applyFont="1" applyFill="1" applyBorder="1" applyProtection="1">
      <protection locked="0"/>
    </xf>
    <xf numFmtId="0" fontId="0" fillId="0" borderId="0" xfId="0" applyFill="1" applyBorder="1" applyProtection="1">
      <protection locked="0"/>
    </xf>
    <xf numFmtId="168" fontId="1" fillId="5" borderId="80" xfId="15" applyNumberFormat="1" applyFont="1" applyFill="1" applyBorder="1" applyProtection="1">
      <protection locked="0"/>
    </xf>
    <xf numFmtId="168" fontId="1" fillId="5" borderId="81" xfId="15" applyNumberFormat="1" applyFont="1" applyFill="1" applyBorder="1" applyProtection="1">
      <protection locked="0"/>
    </xf>
    <xf numFmtId="168" fontId="1" fillId="5" borderId="0" xfId="15" applyNumberFormat="1" applyFont="1" applyFill="1" applyBorder="1" applyProtection="1">
      <protection locked="0"/>
    </xf>
    <xf numFmtId="168" fontId="1" fillId="5" borderId="41" xfId="15" applyNumberFormat="1" applyFont="1" applyFill="1" applyBorder="1" applyProtection="1">
      <protection locked="0"/>
    </xf>
    <xf numFmtId="168" fontId="1" fillId="5" borderId="86" xfId="15" applyNumberFormat="1" applyFont="1" applyFill="1" applyBorder="1" applyProtection="1">
      <protection locked="0"/>
    </xf>
    <xf numFmtId="168" fontId="1" fillId="5" borderId="88" xfId="15" applyNumberFormat="1" applyFont="1" applyFill="1" applyBorder="1" applyProtection="1">
      <protection locked="0"/>
    </xf>
    <xf numFmtId="168" fontId="1" fillId="5" borderId="79" xfId="15" applyNumberFormat="1" applyFont="1" applyFill="1" applyBorder="1" applyProtection="1">
      <protection locked="0"/>
    </xf>
    <xf numFmtId="168" fontId="1" fillId="5" borderId="40" xfId="15" applyNumberFormat="1" applyFont="1" applyFill="1" applyBorder="1" applyProtection="1">
      <protection locked="0"/>
    </xf>
    <xf numFmtId="168" fontId="1" fillId="5" borderId="85" xfId="15" applyNumberFormat="1" applyFont="1" applyFill="1" applyBorder="1" applyProtection="1">
      <protection locked="0"/>
    </xf>
    <xf numFmtId="168" fontId="1" fillId="5" borderId="49" xfId="15" applyNumberFormat="1" applyFont="1" applyFill="1" applyBorder="1" applyProtection="1">
      <protection locked="0"/>
    </xf>
    <xf numFmtId="168" fontId="1" fillId="5" borderId="50" xfId="15" applyNumberFormat="1" applyFont="1" applyFill="1" applyBorder="1" applyProtection="1">
      <protection locked="0"/>
    </xf>
    <xf numFmtId="168" fontId="1" fillId="5" borderId="51" xfId="15" applyNumberFormat="1" applyFont="1" applyFill="1" applyBorder="1" applyProtection="1">
      <protection locked="0"/>
    </xf>
    <xf numFmtId="0" fontId="0" fillId="15" borderId="46" xfId="0" applyFill="1" applyBorder="1" applyAlignment="1" applyProtection="1">
      <alignment horizontal="center" vertical="center"/>
      <protection locked="0"/>
    </xf>
    <xf numFmtId="0" fontId="8" fillId="15" borderId="114" xfId="0" applyFont="1" applyFill="1" applyBorder="1" applyAlignment="1" applyProtection="1">
      <alignment horizontal="center" vertical="center"/>
      <protection locked="0"/>
    </xf>
    <xf numFmtId="0" fontId="0" fillId="15" borderId="44" xfId="0" applyFont="1" applyFill="1" applyBorder="1" applyAlignment="1" applyProtection="1">
      <alignment horizontal="center" vertical="center"/>
      <protection locked="0"/>
    </xf>
    <xf numFmtId="0" fontId="8" fillId="15" borderId="45" xfId="0" applyFont="1" applyFill="1" applyBorder="1" applyAlignment="1" applyProtection="1">
      <alignment horizontal="center" vertical="center"/>
      <protection locked="0"/>
    </xf>
    <xf numFmtId="0" fontId="0" fillId="16" borderId="44" xfId="0" applyFont="1" applyFill="1" applyBorder="1" applyAlignment="1" applyProtection="1">
      <alignment horizontal="center" vertical="center"/>
      <protection locked="0"/>
    </xf>
    <xf numFmtId="0" fontId="8" fillId="16" borderId="45" xfId="0" applyFont="1" applyFill="1" applyBorder="1" applyAlignment="1" applyProtection="1">
      <alignment horizontal="center" vertical="center"/>
      <protection locked="0"/>
    </xf>
    <xf numFmtId="0" fontId="0" fillId="16" borderId="68" xfId="0" applyFont="1" applyFill="1" applyBorder="1" applyAlignment="1" applyProtection="1">
      <alignment horizontal="center" vertical="center"/>
      <protection locked="0"/>
    </xf>
    <xf numFmtId="0" fontId="8" fillId="16" borderId="69" xfId="0" applyFont="1" applyFill="1" applyBorder="1" applyAlignment="1" applyProtection="1">
      <alignment horizontal="center" vertical="center"/>
      <protection locked="0"/>
    </xf>
    <xf numFmtId="0" fontId="0" fillId="0" borderId="0" xfId="0" applyProtection="1"/>
    <xf numFmtId="164" fontId="8" fillId="0" borderId="0" xfId="0" applyNumberFormat="1" applyFont="1" applyFill="1" applyBorder="1" applyProtection="1">
      <protection locked="0"/>
    </xf>
    <xf numFmtId="0" fontId="0" fillId="0" borderId="0" xfId="0" applyFill="1" applyProtection="1">
      <protection locked="0"/>
    </xf>
    <xf numFmtId="9" fontId="0" fillId="26" borderId="2" xfId="0" applyNumberFormat="1" applyFill="1" applyBorder="1" applyAlignment="1">
      <alignment horizontal="center"/>
    </xf>
    <xf numFmtId="0" fontId="9" fillId="26" borderId="2" xfId="0" applyFont="1" applyFill="1" applyBorder="1" applyAlignment="1">
      <alignment horizontal="center"/>
    </xf>
    <xf numFmtId="0" fontId="38" fillId="0" borderId="0" xfId="16" applyFont="1" applyBorder="1"/>
    <xf numFmtId="0" fontId="40" fillId="0" borderId="0" xfId="0" applyFont="1"/>
    <xf numFmtId="0" fontId="40" fillId="0" borderId="0" xfId="0" applyFont="1" applyAlignment="1">
      <alignment horizontal="center"/>
    </xf>
    <xf numFmtId="0" fontId="42" fillId="0" borderId="0" xfId="17" applyFont="1" applyBorder="1"/>
    <xf numFmtId="0" fontId="43" fillId="0" borderId="0" xfId="0" applyFont="1"/>
    <xf numFmtId="0" fontId="44" fillId="0" borderId="0" xfId="0" applyFont="1"/>
    <xf numFmtId="0" fontId="2" fillId="0" borderId="0" xfId="0" applyFont="1"/>
    <xf numFmtId="0" fontId="6" fillId="0" borderId="86" xfId="0" applyFont="1" applyFill="1" applyBorder="1" applyAlignment="1">
      <alignment horizontal="center" wrapText="1"/>
    </xf>
    <xf numFmtId="0" fontId="6" fillId="0" borderId="86" xfId="0" applyFont="1" applyFill="1" applyBorder="1" applyAlignment="1">
      <alignment horizontal="center"/>
    </xf>
    <xf numFmtId="0" fontId="6" fillId="0" borderId="86" xfId="18" applyFont="1" applyFill="1" applyBorder="1" applyAlignment="1">
      <alignment horizontal="center" wrapText="1"/>
    </xf>
    <xf numFmtId="9" fontId="6" fillId="0" borderId="86" xfId="15" applyFont="1" applyFill="1" applyBorder="1" applyAlignment="1">
      <alignment horizontal="center" wrapText="1"/>
    </xf>
    <xf numFmtId="0" fontId="10" fillId="0" borderId="0" xfId="0" applyFont="1"/>
    <xf numFmtId="0" fontId="10" fillId="0" borderId="0" xfId="0" applyFont="1" applyAlignment="1">
      <alignment horizontal="center" wrapText="1"/>
    </xf>
    <xf numFmtId="0" fontId="10" fillId="0" borderId="0" xfId="0" applyFont="1" applyAlignment="1">
      <alignment horizontal="center"/>
    </xf>
    <xf numFmtId="0" fontId="2" fillId="0" borderId="0" xfId="10" applyFont="1"/>
    <xf numFmtId="0" fontId="2" fillId="0" borderId="0" xfId="10" applyFont="1" applyAlignment="1">
      <alignment horizontal="center"/>
    </xf>
    <xf numFmtId="0" fontId="44" fillId="0" borderId="0" xfId="10" applyNumberFormat="1" applyFont="1" applyBorder="1" applyAlignment="1">
      <alignment horizontal="center"/>
    </xf>
    <xf numFmtId="6" fontId="2" fillId="0" borderId="0" xfId="10" applyNumberFormat="1" applyFont="1"/>
    <xf numFmtId="169" fontId="2" fillId="0" borderId="0" xfId="15" applyNumberFormat="1" applyFont="1"/>
    <xf numFmtId="0" fontId="2" fillId="0" borderId="0" xfId="10" quotePrefix="1" applyFont="1"/>
    <xf numFmtId="0" fontId="44" fillId="0" borderId="0" xfId="10" applyFont="1" applyAlignment="1"/>
    <xf numFmtId="49" fontId="44" fillId="0" borderId="0" xfId="10" applyNumberFormat="1" applyFont="1" applyAlignment="1">
      <alignment horizontal="center"/>
    </xf>
    <xf numFmtId="49" fontId="44" fillId="0" borderId="0" xfId="10" applyNumberFormat="1" applyFont="1"/>
    <xf numFmtId="0" fontId="44" fillId="0" borderId="0" xfId="10" applyNumberFormat="1" applyFont="1" applyAlignment="1">
      <alignment horizontal="center"/>
    </xf>
    <xf numFmtId="0" fontId="44" fillId="0" borderId="0" xfId="11" applyFont="1" applyBorder="1" applyAlignment="1"/>
    <xf numFmtId="0" fontId="44" fillId="0" borderId="0" xfId="11" applyNumberFormat="1" applyFont="1" applyBorder="1" applyAlignment="1">
      <alignment horizontal="center"/>
    </xf>
    <xf numFmtId="49" fontId="44" fillId="0" borderId="0" xfId="11" applyNumberFormat="1" applyFont="1" applyBorder="1" applyAlignment="1">
      <alignment horizontal="center"/>
    </xf>
    <xf numFmtId="49" fontId="44" fillId="0" borderId="0" xfId="10" applyNumberFormat="1" applyFont="1" applyBorder="1"/>
    <xf numFmtId="0" fontId="44" fillId="0" borderId="0" xfId="10" quotePrefix="1" applyFont="1" applyAlignment="1"/>
    <xf numFmtId="49" fontId="44" fillId="0" borderId="0" xfId="10" quotePrefix="1" applyNumberFormat="1" applyFont="1" applyAlignment="1">
      <alignment horizontal="center"/>
    </xf>
    <xf numFmtId="0" fontId="2" fillId="0" borderId="0" xfId="10" applyFont="1" applyBorder="1"/>
    <xf numFmtId="0" fontId="2" fillId="0" borderId="0" xfId="10" applyFont="1" applyBorder="1" applyAlignment="1">
      <alignment horizontal="center"/>
    </xf>
    <xf numFmtId="0" fontId="44" fillId="0" borderId="0" xfId="10" applyFont="1" applyBorder="1" applyAlignment="1"/>
    <xf numFmtId="0" fontId="2" fillId="0" borderId="2" xfId="10" applyFont="1" applyBorder="1"/>
    <xf numFmtId="0" fontId="2" fillId="0" borderId="2" xfId="10" applyFont="1" applyBorder="1" applyAlignment="1">
      <alignment horizontal="center"/>
    </xf>
    <xf numFmtId="0" fontId="44" fillId="0" borderId="2" xfId="10" applyNumberFormat="1" applyFont="1" applyBorder="1" applyAlignment="1">
      <alignment horizontal="center"/>
    </xf>
    <xf numFmtId="6" fontId="2" fillId="0" borderId="2" xfId="10" applyNumberFormat="1" applyFont="1" applyBorder="1"/>
    <xf numFmtId="169" fontId="2" fillId="0" borderId="2" xfId="15" applyNumberFormat="1" applyFont="1" applyBorder="1"/>
    <xf numFmtId="0" fontId="3" fillId="0" borderId="0" xfId="0" applyNumberFormat="1" applyFont="1" applyFill="1" applyBorder="1" applyAlignment="1" applyProtection="1"/>
    <xf numFmtId="0" fontId="2" fillId="0" borderId="0" xfId="0" applyNumberFormat="1" applyFont="1" applyFill="1" applyBorder="1" applyAlignment="1" applyProtection="1"/>
    <xf numFmtId="0" fontId="2" fillId="0" borderId="0" xfId="0" applyNumberFormat="1" applyFont="1" applyFill="1" applyBorder="1" applyAlignment="1" applyProtection="1">
      <alignment horizontal="center"/>
    </xf>
    <xf numFmtId="0" fontId="44" fillId="0" borderId="0" xfId="0" applyNumberFormat="1" applyFont="1" applyFill="1" applyBorder="1" applyAlignment="1" applyProtection="1">
      <alignment horizontal="center"/>
    </xf>
    <xf numFmtId="6" fontId="3" fillId="0" borderId="0" xfId="0" applyNumberFormat="1" applyFont="1" applyFill="1" applyBorder="1" applyAlignment="1" applyProtection="1"/>
    <xf numFmtId="169" fontId="3" fillId="0" borderId="0" xfId="0" applyNumberFormat="1" applyFont="1"/>
    <xf numFmtId="8" fontId="0" fillId="0" borderId="0" xfId="0" applyNumberFormat="1"/>
    <xf numFmtId="15" fontId="2" fillId="0" borderId="0" xfId="0" quotePrefix="1" applyNumberFormat="1" applyFont="1" applyFill="1"/>
    <xf numFmtId="0" fontId="21" fillId="0" borderId="0" xfId="10" applyFont="1"/>
    <xf numFmtId="0" fontId="0" fillId="3" borderId="0" xfId="0" applyFill="1" applyAlignment="1">
      <alignment horizontal="right"/>
    </xf>
    <xf numFmtId="0" fontId="8" fillId="3" borderId="0" xfId="0" applyFont="1" applyFill="1" applyAlignment="1">
      <alignment horizontal="right"/>
    </xf>
    <xf numFmtId="44" fontId="0" fillId="3" borderId="0" xfId="1" applyFont="1" applyFill="1" applyBorder="1"/>
    <xf numFmtId="164" fontId="0" fillId="3" borderId="0" xfId="0" applyNumberFormat="1" applyFill="1" applyBorder="1"/>
    <xf numFmtId="0" fontId="26" fillId="1" borderId="63" xfId="0" applyFont="1" applyFill="1" applyBorder="1" applyAlignment="1">
      <alignment horizontal="left"/>
    </xf>
    <xf numFmtId="0" fontId="32" fillId="21" borderId="64" xfId="0" applyFont="1" applyFill="1" applyBorder="1" applyAlignment="1">
      <alignment horizontal="left"/>
    </xf>
    <xf numFmtId="0" fontId="32" fillId="21" borderId="65" xfId="0" applyFont="1" applyFill="1" applyBorder="1" applyAlignment="1">
      <alignment horizontal="left"/>
    </xf>
    <xf numFmtId="164" fontId="8" fillId="3" borderId="0" xfId="0" applyNumberFormat="1" applyFont="1" applyFill="1" applyBorder="1" applyAlignment="1">
      <alignment horizontal="right"/>
    </xf>
    <xf numFmtId="44" fontId="8" fillId="3" borderId="50" xfId="1" applyFont="1" applyFill="1" applyBorder="1"/>
    <xf numFmtId="44" fontId="0" fillId="3" borderId="50" xfId="1" applyFont="1" applyFill="1" applyBorder="1"/>
    <xf numFmtId="164" fontId="0" fillId="3" borderId="0" xfId="0" applyNumberFormat="1" applyFont="1" applyFill="1" applyBorder="1"/>
    <xf numFmtId="44" fontId="33" fillId="3" borderId="0" xfId="1" applyFont="1" applyFill="1" applyBorder="1"/>
    <xf numFmtId="0" fontId="0" fillId="27" borderId="0" xfId="0" applyFill="1" applyAlignment="1">
      <alignment horizontal="center"/>
    </xf>
    <xf numFmtId="0" fontId="49" fillId="0" borderId="0" xfId="0" applyFont="1" applyFill="1" applyAlignment="1">
      <alignment horizontal="right"/>
    </xf>
    <xf numFmtId="0" fontId="50" fillId="3" borderId="64" xfId="0" applyFont="1" applyFill="1" applyBorder="1" applyAlignment="1">
      <alignment horizontal="center" vertical="center" wrapText="1"/>
    </xf>
    <xf numFmtId="0" fontId="49" fillId="0" borderId="0" xfId="0" applyFont="1"/>
    <xf numFmtId="0" fontId="51" fillId="0" borderId="53" xfId="0" applyFont="1" applyBorder="1" applyAlignment="1">
      <alignment horizontal="right" vertical="center" wrapText="1"/>
    </xf>
    <xf numFmtId="0" fontId="52" fillId="15" borderId="38" xfId="0" applyFont="1" applyFill="1" applyBorder="1" applyAlignment="1">
      <alignment horizontal="center" vertical="center" wrapText="1"/>
    </xf>
    <xf numFmtId="0" fontId="52" fillId="15" borderId="54" xfId="0" applyFont="1" applyFill="1" applyBorder="1" applyAlignment="1">
      <alignment horizontal="center" vertical="center" wrapText="1"/>
    </xf>
    <xf numFmtId="0" fontId="52" fillId="16" borderId="54" xfId="0" applyFont="1" applyFill="1" applyBorder="1" applyAlignment="1">
      <alignment horizontal="center" vertical="center" wrapText="1"/>
    </xf>
    <xf numFmtId="0" fontId="52" fillId="3" borderId="54" xfId="0" applyFont="1" applyFill="1" applyBorder="1" applyAlignment="1">
      <alignment horizontal="center" vertical="center" wrapText="1"/>
    </xf>
    <xf numFmtId="0" fontId="52" fillId="23" borderId="54" xfId="0" applyFont="1" applyFill="1" applyBorder="1" applyAlignment="1">
      <alignment horizontal="center" vertical="center" wrapText="1"/>
    </xf>
    <xf numFmtId="0" fontId="52" fillId="14" borderId="54" xfId="0" applyFont="1" applyFill="1" applyBorder="1" applyAlignment="1">
      <alignment horizontal="center" vertical="center" wrapText="1"/>
    </xf>
    <xf numFmtId="0" fontId="52" fillId="14" borderId="55" xfId="0" applyFont="1" applyFill="1" applyBorder="1" applyAlignment="1">
      <alignment horizontal="center" vertical="center" wrapText="1"/>
    </xf>
    <xf numFmtId="0" fontId="50" fillId="0" borderId="2" xfId="0" applyFont="1" applyBorder="1"/>
    <xf numFmtId="0" fontId="51" fillId="0" borderId="44" xfId="0" applyFont="1" applyBorder="1" applyAlignment="1">
      <alignment horizontal="right" vertical="center" wrapText="1"/>
    </xf>
    <xf numFmtId="0" fontId="53" fillId="0" borderId="3" xfId="0" applyFont="1" applyFill="1" applyBorder="1" applyAlignment="1">
      <alignment horizontal="center" wrapText="1"/>
    </xf>
    <xf numFmtId="0" fontId="53" fillId="0" borderId="4" xfId="0" applyFont="1" applyFill="1" applyBorder="1" applyAlignment="1">
      <alignment horizontal="center" vertical="center" wrapText="1"/>
    </xf>
    <xf numFmtId="0" fontId="49" fillId="0" borderId="4" xfId="0" applyFont="1" applyFill="1" applyBorder="1" applyAlignment="1">
      <alignment horizontal="center" vertical="center"/>
    </xf>
    <xf numFmtId="0" fontId="49" fillId="0" borderId="45" xfId="0" applyFont="1" applyFill="1" applyBorder="1" applyAlignment="1">
      <alignment horizontal="center" vertical="center"/>
    </xf>
    <xf numFmtId="0" fontId="49" fillId="4" borderId="0" xfId="0" applyFont="1" applyFill="1"/>
    <xf numFmtId="15" fontId="53" fillId="4" borderId="4" xfId="0" applyNumberFormat="1" applyFont="1" applyFill="1" applyBorder="1" applyAlignment="1">
      <alignment horizontal="center" vertical="center" wrapText="1"/>
    </xf>
    <xf numFmtId="15" fontId="53" fillId="4" borderId="14" xfId="0" applyNumberFormat="1" applyFont="1" applyFill="1" applyBorder="1" applyAlignment="1">
      <alignment horizontal="center" vertical="center" wrapText="1"/>
    </xf>
    <xf numFmtId="15" fontId="53" fillId="3" borderId="14" xfId="0" applyNumberFormat="1" applyFont="1" applyFill="1" applyBorder="1" applyAlignment="1">
      <alignment horizontal="center" vertical="center" wrapText="1"/>
    </xf>
    <xf numFmtId="15" fontId="49" fillId="4" borderId="14" xfId="0" applyNumberFormat="1" applyFont="1" applyFill="1" applyBorder="1" applyAlignment="1">
      <alignment horizontal="center" vertical="center"/>
    </xf>
    <xf numFmtId="15" fontId="49" fillId="4" borderId="56" xfId="0" applyNumberFormat="1" applyFont="1" applyFill="1" applyBorder="1" applyAlignment="1">
      <alignment horizontal="center" vertical="center"/>
    </xf>
    <xf numFmtId="0" fontId="53" fillId="4" borderId="4" xfId="0" applyFont="1" applyFill="1" applyBorder="1" applyAlignment="1">
      <alignment horizontal="center" wrapText="1"/>
    </xf>
    <xf numFmtId="0" fontId="12" fillId="0" borderId="4" xfId="0" applyFont="1" applyBorder="1" applyAlignment="1">
      <alignment horizontal="center"/>
    </xf>
    <xf numFmtId="0" fontId="12" fillId="3" borderId="4" xfId="0" applyFont="1" applyFill="1" applyBorder="1" applyAlignment="1">
      <alignment horizontal="center"/>
    </xf>
    <xf numFmtId="0" fontId="12" fillId="0" borderId="45" xfId="0" applyFont="1" applyBorder="1" applyAlignment="1">
      <alignment horizontal="center"/>
    </xf>
    <xf numFmtId="0" fontId="28" fillId="0" borderId="44" xfId="0" applyFont="1" applyBorder="1" applyAlignment="1">
      <alignment horizontal="right"/>
    </xf>
    <xf numFmtId="0" fontId="12" fillId="2" borderId="0" xfId="0" applyFont="1" applyFill="1" applyBorder="1" applyAlignment="1">
      <alignment horizontal="center"/>
    </xf>
    <xf numFmtId="0" fontId="12" fillId="3" borderId="0" xfId="0" applyFont="1" applyFill="1" applyBorder="1" applyAlignment="1">
      <alignment horizontal="center"/>
    </xf>
    <xf numFmtId="0" fontId="12" fillId="2" borderId="41" xfId="0" applyFont="1" applyFill="1" applyBorder="1" applyAlignment="1">
      <alignment horizontal="center"/>
    </xf>
    <xf numFmtId="0" fontId="54" fillId="0" borderId="0" xfId="0" applyFont="1"/>
    <xf numFmtId="0" fontId="12" fillId="0" borderId="4" xfId="0" applyFont="1" applyFill="1" applyBorder="1" applyAlignment="1">
      <alignment horizontal="center"/>
    </xf>
    <xf numFmtId="0" fontId="56" fillId="0" borderId="0" xfId="0" applyFont="1"/>
    <xf numFmtId="0" fontId="12" fillId="0" borderId="14" xfId="0" applyFont="1" applyBorder="1" applyAlignment="1">
      <alignment horizontal="center"/>
    </xf>
    <xf numFmtId="0" fontId="57" fillId="0" borderId="4" xfId="13" applyFont="1" applyBorder="1" applyAlignment="1">
      <alignment horizontal="center" vertical="center" wrapText="1"/>
    </xf>
    <xf numFmtId="0" fontId="57" fillId="0" borderId="6" xfId="13" applyFont="1" applyBorder="1" applyAlignment="1">
      <alignment horizontal="center" vertical="center" wrapText="1"/>
    </xf>
    <xf numFmtId="0" fontId="57" fillId="3" borderId="4" xfId="13" applyFont="1" applyFill="1" applyBorder="1" applyAlignment="1">
      <alignment horizontal="center" vertical="top" wrapText="1"/>
    </xf>
    <xf numFmtId="0" fontId="58" fillId="0" borderId="2" xfId="0" applyFont="1" applyBorder="1" applyAlignment="1">
      <alignment horizontal="center" vertical="center" wrapText="1"/>
    </xf>
    <xf numFmtId="0" fontId="58" fillId="0" borderId="12" xfId="0" applyFont="1" applyBorder="1" applyAlignment="1">
      <alignment horizontal="center" vertical="center" wrapText="1"/>
    </xf>
    <xf numFmtId="0" fontId="49" fillId="0" borderId="12" xfId="0" applyFont="1" applyBorder="1" applyAlignment="1">
      <alignment horizontal="center" vertical="center" wrapText="1"/>
    </xf>
    <xf numFmtId="0" fontId="49" fillId="3" borderId="10" xfId="0" applyFont="1" applyFill="1" applyBorder="1" applyAlignment="1">
      <alignment horizontal="center" vertical="center" wrapText="1"/>
    </xf>
    <xf numFmtId="0" fontId="58" fillId="0" borderId="10" xfId="0" applyFont="1" applyBorder="1" applyAlignment="1">
      <alignment horizontal="center" vertical="center" wrapText="1"/>
    </xf>
    <xf numFmtId="0" fontId="58" fillId="0" borderId="47" xfId="0" applyFont="1" applyBorder="1" applyAlignment="1">
      <alignment horizontal="center" vertical="center" wrapText="1"/>
    </xf>
    <xf numFmtId="0" fontId="50" fillId="0" borderId="40" xfId="0" applyFont="1" applyFill="1" applyBorder="1" applyAlignment="1">
      <alignment horizontal="right" wrapText="1"/>
    </xf>
    <xf numFmtId="0" fontId="49" fillId="5" borderId="0" xfId="0" applyFont="1" applyFill="1" applyBorder="1" applyAlignment="1">
      <alignment wrapText="1"/>
    </xf>
    <xf numFmtId="0" fontId="49" fillId="3" borderId="0" xfId="0" applyFont="1" applyFill="1" applyBorder="1" applyAlignment="1">
      <alignment wrapText="1"/>
    </xf>
    <xf numFmtId="0" fontId="49" fillId="5" borderId="11" xfId="0" applyFont="1" applyFill="1" applyBorder="1"/>
    <xf numFmtId="0" fontId="49" fillId="5" borderId="8" xfId="0" applyFont="1" applyFill="1" applyBorder="1"/>
    <xf numFmtId="0" fontId="49" fillId="5" borderId="41" xfId="0" applyFont="1" applyFill="1" applyBorder="1"/>
    <xf numFmtId="0" fontId="49" fillId="0" borderId="0" xfId="0" applyFont="1" applyFill="1"/>
    <xf numFmtId="0" fontId="50" fillId="0" borderId="40" xfId="0" applyFont="1" applyFill="1" applyBorder="1" applyAlignment="1">
      <alignment horizontal="center" vertical="center" wrapText="1"/>
    </xf>
    <xf numFmtId="0" fontId="58" fillId="3" borderId="4" xfId="0" applyFont="1" applyFill="1" applyBorder="1" applyAlignment="1">
      <alignment horizontal="center" vertical="top" wrapText="1"/>
    </xf>
    <xf numFmtId="0" fontId="58" fillId="0" borderId="45" xfId="0" applyFont="1" applyFill="1" applyBorder="1" applyAlignment="1">
      <alignment horizontal="left" vertical="center" wrapText="1"/>
    </xf>
    <xf numFmtId="0" fontId="58" fillId="5" borderId="0" xfId="0" applyFont="1" applyFill="1" applyBorder="1" applyAlignment="1">
      <alignment horizontal="center" vertical="top" wrapText="1"/>
    </xf>
    <xf numFmtId="0" fontId="58" fillId="3" borderId="0" xfId="0" applyFont="1" applyFill="1" applyBorder="1" applyAlignment="1">
      <alignment horizontal="center" vertical="top" wrapText="1"/>
    </xf>
    <xf numFmtId="0" fontId="58" fillId="5" borderId="11" xfId="0" applyFont="1" applyFill="1" applyBorder="1" applyAlignment="1">
      <alignment vertical="top" wrapText="1"/>
    </xf>
    <xf numFmtId="0" fontId="58" fillId="3" borderId="8" xfId="0" applyFont="1" applyFill="1" applyBorder="1" applyAlignment="1">
      <alignment horizontal="center" vertical="top" wrapText="1"/>
    </xf>
    <xf numFmtId="0" fontId="49" fillId="0" borderId="45" xfId="0" applyFont="1" applyFill="1" applyBorder="1" applyAlignment="1">
      <alignment vertical="center" wrapText="1"/>
    </xf>
    <xf numFmtId="0" fontId="49" fillId="5" borderId="0" xfId="0" applyFont="1" applyFill="1" applyBorder="1" applyAlignment="1">
      <alignment vertical="top" wrapText="1"/>
    </xf>
    <xf numFmtId="0" fontId="58" fillId="0" borderId="4" xfId="0" applyFont="1" applyBorder="1" applyAlignment="1">
      <alignment vertical="top" wrapText="1"/>
    </xf>
    <xf numFmtId="0" fontId="49" fillId="5" borderId="0" xfId="0" applyFont="1" applyFill="1" applyBorder="1" applyAlignment="1">
      <alignment vertical="top"/>
    </xf>
    <xf numFmtId="0" fontId="58" fillId="5" borderId="0" xfId="0" applyFont="1" applyFill="1" applyBorder="1" applyAlignment="1">
      <alignment vertical="top" wrapText="1"/>
    </xf>
    <xf numFmtId="0" fontId="49" fillId="5" borderId="0" xfId="0" applyFont="1" applyFill="1" applyBorder="1"/>
    <xf numFmtId="0" fontId="49" fillId="5" borderId="41" xfId="0" applyFont="1" applyFill="1" applyBorder="1" applyAlignment="1">
      <alignment vertical="center" wrapText="1"/>
    </xf>
    <xf numFmtId="0" fontId="49" fillId="3" borderId="8" xfId="0" applyFont="1" applyFill="1" applyBorder="1" applyAlignment="1">
      <alignment horizontal="center" wrapText="1"/>
    </xf>
    <xf numFmtId="0" fontId="58" fillId="0" borderId="0" xfId="0" applyFont="1" applyBorder="1" applyAlignment="1">
      <alignment vertical="top" wrapText="1"/>
    </xf>
    <xf numFmtId="0" fontId="58" fillId="3" borderId="0" xfId="0" applyFont="1" applyFill="1" applyBorder="1" applyAlignment="1">
      <alignment vertical="top" wrapText="1"/>
    </xf>
    <xf numFmtId="0" fontId="50" fillId="0" borderId="52" xfId="0" applyFont="1" applyFill="1" applyBorder="1" applyAlignment="1">
      <alignment horizontal="center" vertical="center" wrapText="1"/>
    </xf>
    <xf numFmtId="0" fontId="49" fillId="5" borderId="2" xfId="0" applyFont="1" applyFill="1" applyBorder="1"/>
    <xf numFmtId="0" fontId="49" fillId="2" borderId="0" xfId="0" applyFont="1" applyFill="1" applyBorder="1"/>
    <xf numFmtId="0" fontId="49" fillId="2" borderId="50" xfId="0" applyFont="1" applyFill="1" applyBorder="1"/>
    <xf numFmtId="0" fontId="58" fillId="3" borderId="50" xfId="0" applyFont="1" applyFill="1" applyBorder="1" applyAlignment="1">
      <alignment horizontal="center" vertical="top" wrapText="1"/>
    </xf>
    <xf numFmtId="0" fontId="49" fillId="5" borderId="67" xfId="0" applyFont="1" applyFill="1" applyBorder="1"/>
    <xf numFmtId="0" fontId="49" fillId="5" borderId="51" xfId="0" applyFont="1" applyFill="1" applyBorder="1" applyAlignment="1">
      <alignment vertical="center" wrapText="1"/>
    </xf>
    <xf numFmtId="0" fontId="51" fillId="0" borderId="0" xfId="0" applyFont="1" applyAlignment="1">
      <alignment horizontal="center"/>
    </xf>
    <xf numFmtId="0" fontId="49" fillId="0" borderId="0" xfId="0" applyFont="1" applyAlignment="1">
      <alignment wrapText="1"/>
    </xf>
    <xf numFmtId="0" fontId="49" fillId="0" borderId="11" xfId="0" applyFont="1" applyBorder="1"/>
    <xf numFmtId="0" fontId="49" fillId="0" borderId="8" xfId="0" applyFont="1" applyBorder="1"/>
    <xf numFmtId="0" fontId="0" fillId="0" borderId="0" xfId="0" applyBorder="1" applyAlignment="1">
      <alignment horizontal="center" wrapText="1"/>
    </xf>
    <xf numFmtId="0" fontId="0" fillId="0" borderId="2" xfId="0" applyBorder="1" applyAlignment="1">
      <alignment horizontal="center" wrapText="1"/>
    </xf>
    <xf numFmtId="0" fontId="0" fillId="0" borderId="2" xfId="0" applyBorder="1" applyAlignment="1">
      <alignment horizontal="center"/>
    </xf>
    <xf numFmtId="0" fontId="0" fillId="26" borderId="0" xfId="0" applyFont="1" applyFill="1" applyAlignment="1">
      <alignment horizontal="center" wrapText="1"/>
    </xf>
    <xf numFmtId="0" fontId="59" fillId="0" borderId="5" xfId="0" applyFont="1" applyFill="1" applyBorder="1" applyAlignment="1">
      <alignment horizontal="center" vertical="center" wrapText="1"/>
    </xf>
    <xf numFmtId="0" fontId="59" fillId="0" borderId="3" xfId="0" applyFont="1" applyFill="1" applyBorder="1" applyAlignment="1">
      <alignment horizontal="center" vertical="center" wrapText="1"/>
    </xf>
    <xf numFmtId="0" fontId="51" fillId="0" borderId="42" xfId="0" applyFont="1" applyBorder="1" applyAlignment="1">
      <alignment horizontal="center" vertical="center" wrapText="1"/>
    </xf>
    <xf numFmtId="0" fontId="51" fillId="0" borderId="78" xfId="0" applyFont="1" applyBorder="1" applyAlignment="1">
      <alignment horizontal="center" vertical="center" wrapText="1"/>
    </xf>
    <xf numFmtId="0" fontId="51" fillId="0" borderId="72" xfId="0" applyFont="1" applyBorder="1" applyAlignment="1">
      <alignment horizontal="center" vertical="center" wrapText="1"/>
    </xf>
    <xf numFmtId="0" fontId="60" fillId="0" borderId="4" xfId="0" applyFont="1" applyBorder="1" applyAlignment="1">
      <alignment horizontal="left" vertical="center" wrapText="1"/>
    </xf>
    <xf numFmtId="0" fontId="60" fillId="0" borderId="66" xfId="0" applyFont="1" applyBorder="1" applyAlignment="1">
      <alignment horizontal="left" vertical="center" wrapText="1"/>
    </xf>
    <xf numFmtId="0" fontId="60" fillId="0" borderId="4" xfId="0" applyFont="1" applyBorder="1" applyAlignment="1">
      <alignment horizontal="center" vertical="center" wrapText="1"/>
    </xf>
    <xf numFmtId="0" fontId="60" fillId="0" borderId="5" xfId="0" applyFont="1" applyBorder="1" applyAlignment="1">
      <alignment horizontal="center" vertical="center" wrapText="1"/>
    </xf>
    <xf numFmtId="0" fontId="60" fillId="0" borderId="6" xfId="0" applyFont="1" applyBorder="1" applyAlignment="1">
      <alignment horizontal="center" vertical="center" wrapText="1"/>
    </xf>
    <xf numFmtId="0" fontId="50" fillId="5" borderId="0" xfId="0" applyFont="1" applyFill="1" applyBorder="1" applyAlignment="1">
      <alignment horizontal="center" wrapText="1"/>
    </xf>
    <xf numFmtId="0" fontId="58" fillId="0" borderId="4" xfId="0" applyFont="1" applyBorder="1" applyAlignment="1">
      <alignment horizontal="center" vertical="top" wrapText="1"/>
    </xf>
    <xf numFmtId="0" fontId="58" fillId="0" borderId="4" xfId="0" applyFont="1" applyFill="1" applyBorder="1" applyAlignment="1">
      <alignment horizontal="left" vertical="top" wrapText="1"/>
    </xf>
    <xf numFmtId="0" fontId="58" fillId="0" borderId="4" xfId="0" applyFont="1" applyBorder="1" applyAlignment="1">
      <alignment horizontal="left" vertical="top" wrapText="1"/>
    </xf>
    <xf numFmtId="0" fontId="49" fillId="0" borderId="4" xfId="0" applyFont="1" applyFill="1" applyBorder="1" applyAlignment="1">
      <alignment horizontal="left" vertical="top" wrapText="1"/>
    </xf>
    <xf numFmtId="0" fontId="58" fillId="0" borderId="5" xfId="0" applyFont="1" applyBorder="1" applyAlignment="1">
      <alignment horizontal="center" vertical="top" wrapText="1"/>
    </xf>
    <xf numFmtId="0" fontId="58" fillId="0" borderId="3" xfId="0" applyFont="1" applyBorder="1" applyAlignment="1">
      <alignment horizontal="center" vertical="top" wrapText="1"/>
    </xf>
    <xf numFmtId="0" fontId="58" fillId="0" borderId="6" xfId="0" applyFont="1" applyBorder="1" applyAlignment="1">
      <alignment horizontal="center" vertical="top" wrapText="1"/>
    </xf>
    <xf numFmtId="0" fontId="49" fillId="0" borderId="4" xfId="0" applyFont="1" applyBorder="1" applyAlignment="1">
      <alignment horizontal="center" wrapText="1"/>
    </xf>
    <xf numFmtId="0" fontId="58" fillId="0" borderId="14" xfId="0" applyFont="1" applyBorder="1" applyAlignment="1">
      <alignment horizontal="center" vertical="top" wrapText="1"/>
    </xf>
    <xf numFmtId="0" fontId="58" fillId="0" borderId="4" xfId="0" applyFont="1" applyBorder="1" applyAlignment="1">
      <alignment vertical="top" wrapText="1"/>
    </xf>
    <xf numFmtId="0" fontId="50" fillId="0" borderId="5" xfId="0" applyFont="1" applyFill="1" applyBorder="1" applyAlignment="1">
      <alignment horizontal="center" vertical="center"/>
    </xf>
    <xf numFmtId="0" fontId="50" fillId="0" borderId="3" xfId="0" applyFont="1" applyFill="1" applyBorder="1" applyAlignment="1">
      <alignment horizontal="center" vertical="center"/>
    </xf>
    <xf numFmtId="0" fontId="50" fillId="0" borderId="6" xfId="0" applyFont="1" applyFill="1" applyBorder="1" applyAlignment="1">
      <alignment horizontal="center" vertical="center"/>
    </xf>
    <xf numFmtId="0" fontId="51" fillId="0" borderId="63" xfId="0" applyFont="1" applyBorder="1" applyAlignment="1">
      <alignment horizontal="center" vertical="center"/>
    </xf>
    <xf numFmtId="0" fontId="51" fillId="0" borderId="64" xfId="0" applyFont="1" applyBorder="1" applyAlignment="1">
      <alignment horizontal="center" vertical="center"/>
    </xf>
    <xf numFmtId="0" fontId="51" fillId="0" borderId="65" xfId="0" applyFont="1" applyBorder="1" applyAlignment="1">
      <alignment horizontal="center" vertical="center"/>
    </xf>
    <xf numFmtId="0" fontId="50" fillId="0" borderId="63" xfId="0" applyFont="1" applyFill="1" applyBorder="1" applyAlignment="1">
      <alignment horizontal="center" vertical="center" wrapText="1"/>
    </xf>
    <xf numFmtId="0" fontId="50" fillId="0" borderId="64" xfId="0" applyFont="1" applyFill="1" applyBorder="1" applyAlignment="1">
      <alignment horizontal="center" vertical="center" wrapText="1"/>
    </xf>
    <xf numFmtId="0" fontId="50" fillId="0" borderId="65" xfId="0" applyFont="1" applyFill="1" applyBorder="1" applyAlignment="1">
      <alignment horizontal="center" vertical="center" wrapText="1"/>
    </xf>
    <xf numFmtId="0" fontId="57" fillId="0" borderId="4" xfId="13" applyFont="1" applyBorder="1" applyAlignment="1">
      <alignment horizontal="center" vertical="center" wrapText="1"/>
    </xf>
    <xf numFmtId="0" fontId="57" fillId="0" borderId="45" xfId="13" applyFont="1" applyBorder="1" applyAlignment="1">
      <alignment horizontal="center" vertical="center" wrapText="1"/>
    </xf>
    <xf numFmtId="0" fontId="49" fillId="0" borderId="4" xfId="0" applyFont="1" applyFill="1" applyBorder="1" applyAlignment="1">
      <alignment horizontal="center" vertical="top" wrapText="1"/>
    </xf>
    <xf numFmtId="0" fontId="57" fillId="0" borderId="6" xfId="13" applyFont="1" applyBorder="1" applyAlignment="1">
      <alignment horizontal="center" vertical="center" wrapText="1"/>
    </xf>
    <xf numFmtId="0" fontId="58" fillId="0" borderId="4" xfId="0" applyFont="1" applyBorder="1" applyAlignment="1">
      <alignment horizontal="center" vertical="center" wrapText="1"/>
    </xf>
    <xf numFmtId="0" fontId="14" fillId="0" borderId="2" xfId="0" applyFont="1" applyBorder="1" applyAlignment="1">
      <alignment horizontal="center" vertical="center" readingOrder="1"/>
    </xf>
    <xf numFmtId="0" fontId="0" fillId="8" borderId="18" xfId="0" applyFill="1" applyBorder="1" applyAlignment="1">
      <alignment horizontal="center"/>
    </xf>
    <xf numFmtId="0" fontId="0" fillId="8" borderId="19" xfId="0" applyFill="1" applyBorder="1" applyAlignment="1">
      <alignment horizontal="center"/>
    </xf>
    <xf numFmtId="0" fontId="0" fillId="0" borderId="0" xfId="0" applyBorder="1" applyAlignment="1">
      <alignment horizontal="center" vertical="center"/>
    </xf>
    <xf numFmtId="0" fontId="0" fillId="0" borderId="2" xfId="0" applyBorder="1" applyAlignment="1">
      <alignment horizontal="center" vertical="center"/>
    </xf>
    <xf numFmtId="0" fontId="19" fillId="0" borderId="63" xfId="0" applyFont="1" applyFill="1" applyBorder="1" applyAlignment="1">
      <alignment horizontal="center" vertical="center"/>
    </xf>
    <xf numFmtId="0" fontId="19" fillId="0" borderId="64" xfId="0" applyFont="1" applyFill="1" applyBorder="1" applyAlignment="1">
      <alignment horizontal="center" vertical="center"/>
    </xf>
    <xf numFmtId="0" fontId="19" fillId="0" borderId="65" xfId="0" applyFont="1" applyFill="1" applyBorder="1" applyAlignment="1">
      <alignment horizontal="center" vertical="center"/>
    </xf>
    <xf numFmtId="0" fontId="0" fillId="0" borderId="5" xfId="0" applyFill="1" applyBorder="1" applyAlignment="1">
      <alignment horizontal="center"/>
    </xf>
    <xf numFmtId="0" fontId="0" fillId="0" borderId="48" xfId="0" applyFill="1" applyBorder="1" applyAlignment="1">
      <alignment horizontal="center"/>
    </xf>
    <xf numFmtId="0" fontId="33" fillId="15" borderId="94" xfId="0" applyFont="1" applyFill="1" applyBorder="1" applyAlignment="1">
      <alignment horizontal="center" vertical="center"/>
    </xf>
    <xf numFmtId="0" fontId="33" fillId="15" borderId="82" xfId="0" applyFont="1" applyFill="1" applyBorder="1" applyAlignment="1">
      <alignment horizontal="center" vertical="center"/>
    </xf>
    <xf numFmtId="0" fontId="33" fillId="15" borderId="97" xfId="0" applyFont="1" applyFill="1" applyBorder="1" applyAlignment="1">
      <alignment horizontal="center" vertical="center"/>
    </xf>
    <xf numFmtId="0" fontId="30" fillId="0" borderId="58" xfId="0" applyFont="1" applyBorder="1" applyAlignment="1">
      <alignment horizontal="center" vertical="center" wrapText="1"/>
    </xf>
    <xf numFmtId="0" fontId="30" fillId="0" borderId="61" xfId="0" applyFont="1" applyBorder="1" applyAlignment="1">
      <alignment horizontal="center" vertical="center" wrapText="1"/>
    </xf>
    <xf numFmtId="0" fontId="33" fillId="16" borderId="37" xfId="0" applyFont="1" applyFill="1" applyBorder="1" applyAlignment="1">
      <alignment horizontal="center" vertical="center"/>
    </xf>
    <xf numFmtId="0" fontId="33" fillId="16" borderId="38" xfId="0" applyFont="1" applyFill="1" applyBorder="1" applyAlignment="1">
      <alignment horizontal="center" vertical="center"/>
    </xf>
    <xf numFmtId="0" fontId="33" fillId="16" borderId="39" xfId="0" applyFont="1" applyFill="1" applyBorder="1" applyAlignment="1">
      <alignment horizontal="center" vertical="center"/>
    </xf>
    <xf numFmtId="0" fontId="33" fillId="14" borderId="37" xfId="0" applyFont="1" applyFill="1" applyBorder="1" applyAlignment="1">
      <alignment horizontal="center" vertical="center"/>
    </xf>
    <xf numFmtId="0" fontId="33" fillId="14" borderId="38" xfId="0" applyFont="1" applyFill="1" applyBorder="1" applyAlignment="1">
      <alignment horizontal="center" vertical="center"/>
    </xf>
    <xf numFmtId="0" fontId="33" fillId="14" borderId="39" xfId="0" applyFont="1" applyFill="1" applyBorder="1" applyAlignment="1">
      <alignment horizontal="center" vertical="center"/>
    </xf>
    <xf numFmtId="0" fontId="29" fillId="4" borderId="76" xfId="0" applyFont="1" applyFill="1" applyBorder="1" applyAlignment="1">
      <alignment horizontal="center" vertical="center" wrapText="1"/>
    </xf>
    <xf numFmtId="0" fontId="29" fillId="4" borderId="52" xfId="0" applyFont="1" applyFill="1" applyBorder="1" applyAlignment="1">
      <alignment horizontal="center" vertical="center" wrapText="1"/>
    </xf>
    <xf numFmtId="0" fontId="0" fillId="0" borderId="77" xfId="0" applyBorder="1" applyAlignment="1" applyProtection="1">
      <alignment horizontal="left" indent="3"/>
      <protection locked="0"/>
    </xf>
    <xf numFmtId="0" fontId="0" fillId="0" borderId="3" xfId="0" applyBorder="1" applyAlignment="1" applyProtection="1">
      <alignment horizontal="left" indent="3"/>
      <protection locked="0"/>
    </xf>
    <xf numFmtId="0" fontId="0" fillId="0" borderId="52" xfId="0" applyBorder="1" applyAlignment="1" applyProtection="1">
      <alignment horizontal="left" indent="3"/>
      <protection locked="0"/>
    </xf>
    <xf numFmtId="0" fontId="0" fillId="0" borderId="2" xfId="0" applyBorder="1" applyAlignment="1" applyProtection="1">
      <alignment horizontal="left" indent="3"/>
      <protection locked="0"/>
    </xf>
    <xf numFmtId="0" fontId="33" fillId="15" borderId="53" xfId="0" applyFont="1" applyFill="1" applyBorder="1" applyAlignment="1">
      <alignment horizontal="center" vertical="center"/>
    </xf>
    <xf numFmtId="0" fontId="33" fillId="15" borderId="54" xfId="0" applyFont="1" applyFill="1" applyBorder="1" applyAlignment="1">
      <alignment horizontal="center" vertical="center"/>
    </xf>
    <xf numFmtId="0" fontId="33" fillId="15" borderId="55" xfId="0" applyFont="1" applyFill="1" applyBorder="1" applyAlignment="1">
      <alignment horizontal="center" vertical="center"/>
    </xf>
    <xf numFmtId="0" fontId="30" fillId="0" borderId="79" xfId="0" applyFont="1" applyBorder="1" applyAlignment="1">
      <alignment horizontal="center" vertical="center" wrapText="1"/>
    </xf>
    <xf numFmtId="0" fontId="30" fillId="0" borderId="40" xfId="0" applyFont="1" applyBorder="1" applyAlignment="1">
      <alignment horizontal="center" vertical="center" wrapText="1"/>
    </xf>
    <xf numFmtId="0" fontId="30" fillId="0" borderId="49" xfId="0" applyFont="1" applyBorder="1" applyAlignment="1">
      <alignment horizontal="center" vertical="center" wrapText="1"/>
    </xf>
    <xf numFmtId="0" fontId="30" fillId="0" borderId="80" xfId="0" applyFont="1" applyBorder="1" applyAlignment="1">
      <alignment horizontal="center" wrapText="1"/>
    </xf>
    <xf numFmtId="0" fontId="30" fillId="0" borderId="0" xfId="0" applyFont="1" applyBorder="1" applyAlignment="1">
      <alignment horizontal="center" wrapText="1"/>
    </xf>
    <xf numFmtId="0" fontId="30" fillId="0" borderId="50" xfId="0" applyFont="1" applyBorder="1" applyAlignment="1">
      <alignment horizontal="center" wrapText="1"/>
    </xf>
    <xf numFmtId="0" fontId="30" fillId="0" borderId="80"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50" xfId="0" applyFont="1" applyBorder="1" applyAlignment="1">
      <alignment horizontal="center" vertical="center" wrapText="1"/>
    </xf>
    <xf numFmtId="0" fontId="20" fillId="1" borderId="63" xfId="0" applyFont="1" applyFill="1" applyBorder="1" applyAlignment="1">
      <alignment horizontal="left"/>
    </xf>
    <xf numFmtId="0" fontId="20" fillId="1" borderId="64" xfId="0" applyFont="1" applyFill="1" applyBorder="1" applyAlignment="1">
      <alignment horizontal="left"/>
    </xf>
    <xf numFmtId="0" fontId="20" fillId="1" borderId="65" xfId="0" applyFont="1" applyFill="1" applyBorder="1" applyAlignment="1">
      <alignment horizontal="left"/>
    </xf>
    <xf numFmtId="0" fontId="30" fillId="0" borderId="109" xfId="0" applyFont="1" applyBorder="1" applyAlignment="1">
      <alignment horizontal="center" vertical="center" wrapText="1"/>
    </xf>
    <xf numFmtId="0" fontId="23" fillId="10" borderId="63" xfId="0" applyFont="1" applyFill="1" applyBorder="1" applyAlignment="1">
      <alignment horizontal="center"/>
    </xf>
    <xf numFmtId="0" fontId="23" fillId="10" borderId="64" xfId="0" applyFont="1" applyFill="1" applyBorder="1" applyAlignment="1">
      <alignment horizontal="center"/>
    </xf>
    <xf numFmtId="0" fontId="23" fillId="10" borderId="65" xfId="0" applyFont="1" applyFill="1" applyBorder="1" applyAlignment="1">
      <alignment horizontal="center"/>
    </xf>
    <xf numFmtId="0" fontId="23" fillId="10" borderId="79" xfId="0" applyFont="1" applyFill="1" applyBorder="1" applyAlignment="1">
      <alignment horizontal="center"/>
    </xf>
    <xf numFmtId="0" fontId="23" fillId="10" borderId="80" xfId="0" applyFont="1" applyFill="1" applyBorder="1" applyAlignment="1">
      <alignment horizontal="center"/>
    </xf>
    <xf numFmtId="0" fontId="23" fillId="10" borderId="81" xfId="0" applyFont="1" applyFill="1" applyBorder="1" applyAlignment="1">
      <alignment horizontal="center"/>
    </xf>
    <xf numFmtId="0" fontId="11" fillId="0" borderId="0" xfId="0" applyFont="1" applyFill="1" applyAlignment="1">
      <alignment horizontal="center"/>
    </xf>
    <xf numFmtId="0" fontId="28" fillId="8" borderId="63" xfId="0" applyFont="1" applyFill="1" applyBorder="1" applyAlignment="1">
      <alignment horizontal="center"/>
    </xf>
    <xf numFmtId="0" fontId="28" fillId="8" borderId="64" xfId="0" applyFont="1" applyFill="1" applyBorder="1" applyAlignment="1">
      <alignment horizontal="center"/>
    </xf>
    <xf numFmtId="0" fontId="28" fillId="8" borderId="65" xfId="0" applyFont="1" applyFill="1" applyBorder="1" applyAlignment="1">
      <alignment horizontal="center"/>
    </xf>
    <xf numFmtId="44" fontId="22" fillId="0" borderId="50" xfId="1" applyFont="1" applyFill="1" applyBorder="1" applyAlignment="1">
      <alignment horizontal="center"/>
    </xf>
    <xf numFmtId="0" fontId="34" fillId="19" borderId="0" xfId="0" applyFont="1" applyFill="1" applyAlignment="1">
      <alignment horizontal="left"/>
    </xf>
    <xf numFmtId="0" fontId="0" fillId="18" borderId="63" xfId="0" applyFill="1" applyBorder="1" applyAlignment="1" applyProtection="1">
      <alignment horizontal="center"/>
      <protection locked="0"/>
    </xf>
    <xf numFmtId="0" fontId="0" fillId="18" borderId="64" xfId="0" applyFill="1" applyBorder="1" applyAlignment="1" applyProtection="1">
      <alignment horizontal="center"/>
      <protection locked="0"/>
    </xf>
    <xf numFmtId="0" fontId="0" fillId="18" borderId="65" xfId="0" applyFill="1" applyBorder="1" applyAlignment="1" applyProtection="1">
      <alignment horizontal="center"/>
      <protection locked="0"/>
    </xf>
    <xf numFmtId="0" fontId="0" fillId="0" borderId="37" xfId="0" applyBorder="1" applyAlignment="1" applyProtection="1">
      <alignment horizontal="center"/>
      <protection locked="0"/>
    </xf>
    <xf numFmtId="0" fontId="0" fillId="0" borderId="38" xfId="0" applyBorder="1" applyAlignment="1" applyProtection="1">
      <alignment horizontal="center"/>
      <protection locked="0"/>
    </xf>
    <xf numFmtId="0" fontId="0" fillId="0" borderId="39" xfId="0" applyBorder="1" applyAlignment="1" applyProtection="1">
      <alignment horizontal="center"/>
      <protection locked="0"/>
    </xf>
    <xf numFmtId="0" fontId="26" fillId="0" borderId="0" xfId="0" applyFont="1" applyAlignment="1">
      <alignment horizontal="center"/>
    </xf>
    <xf numFmtId="0" fontId="27" fillId="0" borderId="0" xfId="0" applyFont="1" applyAlignment="1">
      <alignment horizontal="center"/>
    </xf>
    <xf numFmtId="0" fontId="28" fillId="25" borderId="63" xfId="0" applyFont="1" applyFill="1" applyBorder="1" applyAlignment="1">
      <alignment horizontal="center"/>
    </xf>
    <xf numFmtId="0" fontId="28" fillId="25" borderId="64" xfId="0" applyFont="1" applyFill="1" applyBorder="1" applyAlignment="1">
      <alignment horizontal="center"/>
    </xf>
    <xf numFmtId="0" fontId="28" fillId="25" borderId="65" xfId="0" applyFont="1" applyFill="1" applyBorder="1" applyAlignment="1">
      <alignment horizontal="center"/>
    </xf>
    <xf numFmtId="0" fontId="22" fillId="0" borderId="50" xfId="0" applyFont="1" applyBorder="1" applyAlignment="1">
      <alignment horizontal="center"/>
    </xf>
    <xf numFmtId="44" fontId="8" fillId="0" borderId="0" xfId="1" applyFont="1" applyFill="1" applyBorder="1" applyAlignment="1">
      <alignment horizontal="left" wrapText="1"/>
    </xf>
    <xf numFmtId="0" fontId="33" fillId="14" borderId="37" xfId="0" applyFont="1" applyFill="1" applyBorder="1" applyAlignment="1">
      <alignment horizontal="center"/>
    </xf>
    <xf numFmtId="0" fontId="33" fillId="14" borderId="38" xfId="0" applyFont="1" applyFill="1" applyBorder="1" applyAlignment="1">
      <alignment horizontal="center"/>
    </xf>
    <xf numFmtId="0" fontId="33" fillId="14" borderId="39" xfId="0" applyFont="1" applyFill="1" applyBorder="1" applyAlignment="1">
      <alignment horizontal="center"/>
    </xf>
    <xf numFmtId="0" fontId="0" fillId="0" borderId="5" xfId="0" applyBorder="1" applyAlignment="1" applyProtection="1">
      <alignment horizontal="left" indent="3"/>
      <protection locked="0"/>
    </xf>
    <xf numFmtId="0" fontId="33" fillId="15" borderId="94" xfId="0" applyFont="1" applyFill="1" applyBorder="1" applyAlignment="1">
      <alignment horizontal="center"/>
    </xf>
    <xf numFmtId="0" fontId="33" fillId="15" borderId="82" xfId="0" applyFont="1" applyFill="1" applyBorder="1" applyAlignment="1">
      <alignment horizontal="center"/>
    </xf>
    <xf numFmtId="0" fontId="33" fillId="15" borderId="97" xfId="0" applyFont="1" applyFill="1" applyBorder="1" applyAlignment="1">
      <alignment horizontal="center"/>
    </xf>
    <xf numFmtId="0" fontId="30" fillId="0" borderId="58" xfId="0" applyFont="1" applyBorder="1" applyAlignment="1">
      <alignment horizontal="center" wrapText="1"/>
    </xf>
    <xf numFmtId="0" fontId="30" fillId="0" borderId="61" xfId="0" applyFont="1" applyBorder="1" applyAlignment="1">
      <alignment horizontal="center" wrapText="1"/>
    </xf>
    <xf numFmtId="0" fontId="33" fillId="16" borderId="37" xfId="0" applyFont="1" applyFill="1" applyBorder="1" applyAlignment="1">
      <alignment horizontal="center"/>
    </xf>
    <xf numFmtId="0" fontId="33" fillId="16" borderId="38" xfId="0" applyFont="1" applyFill="1" applyBorder="1" applyAlignment="1">
      <alignment horizontal="center"/>
    </xf>
    <xf numFmtId="0" fontId="33" fillId="16" borderId="39" xfId="0" applyFont="1" applyFill="1" applyBorder="1" applyAlignment="1">
      <alignment horizontal="center"/>
    </xf>
    <xf numFmtId="0" fontId="29" fillId="4" borderId="13" xfId="0" applyFont="1" applyFill="1" applyBorder="1" applyAlignment="1">
      <alignment horizontal="center" vertical="center" wrapText="1"/>
    </xf>
    <xf numFmtId="0" fontId="29" fillId="4" borderId="9" xfId="0" applyFont="1" applyFill="1" applyBorder="1" applyAlignment="1">
      <alignment horizontal="center" vertical="center" wrapText="1"/>
    </xf>
    <xf numFmtId="0" fontId="0" fillId="0" borderId="9" xfId="0" applyBorder="1" applyAlignment="1" applyProtection="1">
      <alignment horizontal="left" indent="3"/>
      <protection locked="0"/>
    </xf>
  </cellXfs>
  <cellStyles count="19">
    <cellStyle name="Comma" xfId="14" builtinId="3"/>
    <cellStyle name="Comma 2" xfId="8" xr:uid="{00000000-0005-0000-0000-000001000000}"/>
    <cellStyle name="Currency" xfId="1" builtinId="4"/>
    <cellStyle name="Heading 1 2" xfId="7" xr:uid="{00000000-0005-0000-0000-000003000000}"/>
    <cellStyle name="Heading 1 3" xfId="12" xr:uid="{00000000-0005-0000-0000-000004000000}"/>
    <cellStyle name="Heading 1 4" xfId="16" xr:uid="{F13D19F1-DD56-42FD-8F8C-A29C3371E4E6}"/>
    <cellStyle name="Heading 2 2" xfId="6" xr:uid="{00000000-0005-0000-0000-000005000000}"/>
    <cellStyle name="Heading 2 3" xfId="17" xr:uid="{D0B05507-E55E-49E4-A206-48B254A3C221}"/>
    <cellStyle name="Hyperlink" xfId="13" builtinId="8"/>
    <cellStyle name="Hyperlink 2" xfId="5" xr:uid="{00000000-0005-0000-0000-000007000000}"/>
    <cellStyle name="Normal" xfId="0" builtinId="0"/>
    <cellStyle name="Normal 2" xfId="4" xr:uid="{00000000-0005-0000-0000-000009000000}"/>
    <cellStyle name="Normal 20" xfId="18" xr:uid="{E3504653-1A10-4476-97FD-61ACF17FC562}"/>
    <cellStyle name="Normal 4" xfId="3" xr:uid="{00000000-0005-0000-0000-00000A000000}"/>
    <cellStyle name="Normal 4 2 2" xfId="10" xr:uid="{00000000-0005-0000-0000-00000B000000}"/>
    <cellStyle name="PAS Table Header" xfId="9" xr:uid="{00000000-0005-0000-0000-00000C000000}"/>
    <cellStyle name="PAS Table Header 2" xfId="2" xr:uid="{00000000-0005-0000-0000-00000D000000}"/>
    <cellStyle name="Percent" xfId="15" builtinId="5"/>
    <cellStyle name="Total 4" xfId="11" xr:uid="{00000000-0005-0000-0000-00000F000000}"/>
  </cellStyles>
  <dxfs count="262">
    <dxf>
      <font>
        <b/>
        <i val="0"/>
        <color rgb="FFFF0000"/>
      </font>
      <fill>
        <patternFill patternType="none">
          <bgColor auto="1"/>
        </patternFill>
      </fill>
    </dxf>
    <dxf>
      <font>
        <b/>
        <i val="0"/>
        <color rgb="FFFF0000"/>
      </font>
    </dxf>
    <dxf>
      <font>
        <b/>
        <i val="0"/>
        <color rgb="FFFF0000"/>
      </font>
      <fill>
        <patternFill patternType="none">
          <bgColor auto="1"/>
        </patternFill>
      </fill>
    </dxf>
    <dxf>
      <font>
        <b/>
        <i val="0"/>
        <color rgb="FFFF0000"/>
      </font>
    </dxf>
    <dxf>
      <font>
        <b/>
        <i val="0"/>
        <color rgb="FFFF0000"/>
      </font>
      <fill>
        <patternFill patternType="none">
          <bgColor auto="1"/>
        </patternFill>
      </fill>
    </dxf>
    <dxf>
      <font>
        <b/>
        <i val="0"/>
        <color rgb="FFFF0000"/>
      </font>
    </dxf>
    <dxf>
      <font>
        <b/>
        <i val="0"/>
        <color rgb="FFFF0000"/>
      </font>
    </dxf>
    <dxf>
      <font>
        <b/>
        <i val="0"/>
        <color rgb="FFFF0000"/>
      </font>
      <fill>
        <patternFill patternType="none">
          <bgColor auto="1"/>
        </patternFill>
      </fill>
    </dxf>
    <dxf>
      <font>
        <b/>
        <i val="0"/>
        <color rgb="FFFF0000"/>
      </font>
    </dxf>
    <dxf>
      <font>
        <b/>
        <i val="0"/>
        <color rgb="FFFF0000"/>
      </font>
      <fill>
        <patternFill patternType="none">
          <bgColor auto="1"/>
        </patternFill>
      </fill>
    </dxf>
    <dxf>
      <font>
        <b/>
        <i val="0"/>
        <color rgb="FFFF0000"/>
      </font>
    </dxf>
    <dxf>
      <font>
        <b/>
        <i val="0"/>
        <color rgb="FFFF0000"/>
      </font>
      <fill>
        <patternFill patternType="none">
          <bgColor auto="1"/>
        </patternFill>
      </fill>
    </dxf>
    <dxf>
      <font>
        <b/>
        <i val="0"/>
        <color rgb="FFFF0000"/>
      </font>
    </dxf>
    <dxf>
      <font>
        <b/>
        <i val="0"/>
        <color rgb="FFFF0000"/>
      </font>
    </dxf>
    <dxf>
      <font>
        <b/>
        <i val="0"/>
        <color rgb="FFFF0000"/>
      </font>
      <fill>
        <patternFill patternType="none">
          <bgColor auto="1"/>
        </patternFill>
      </fill>
    </dxf>
    <dxf>
      <font>
        <b/>
        <i val="0"/>
        <color rgb="FFFF0000"/>
      </font>
    </dxf>
    <dxf>
      <font>
        <b/>
        <i val="0"/>
        <color rgb="FFFF0000"/>
      </font>
      <fill>
        <patternFill patternType="none">
          <bgColor auto="1"/>
        </patternFill>
      </fill>
    </dxf>
    <dxf>
      <font>
        <b/>
        <i val="0"/>
        <color rgb="FFFF0000"/>
      </font>
      <fill>
        <patternFill patternType="none">
          <bgColor auto="1"/>
        </patternFill>
      </fill>
    </dxf>
    <dxf>
      <font>
        <b/>
        <i val="0"/>
        <color rgb="FFFF0000"/>
      </font>
    </dxf>
    <dxf>
      <font>
        <b/>
        <i val="0"/>
        <color rgb="FFFF0000"/>
      </font>
    </dxf>
    <dxf>
      <font>
        <b/>
        <i val="0"/>
        <color rgb="FFFF0000"/>
      </font>
      <fill>
        <patternFill patternType="none">
          <bgColor auto="1"/>
        </patternFill>
      </fill>
    </dxf>
    <dxf>
      <font>
        <b/>
        <i val="0"/>
        <color rgb="FFFF0000"/>
      </font>
      <fill>
        <patternFill patternType="none">
          <bgColor auto="1"/>
        </patternFill>
      </fill>
    </dxf>
    <dxf>
      <font>
        <b/>
        <i val="0"/>
        <color rgb="FFFF0000"/>
      </font>
    </dxf>
    <dxf>
      <font>
        <b/>
        <i val="0"/>
        <color rgb="FFFF0000"/>
      </font>
      <fill>
        <patternFill patternType="none">
          <bgColor auto="1"/>
        </patternFill>
      </fill>
    </dxf>
    <dxf>
      <font>
        <b/>
        <i val="0"/>
        <color rgb="FFFF0000"/>
      </font>
    </dxf>
    <dxf>
      <font>
        <b/>
        <i val="0"/>
        <color rgb="FFFF0000"/>
      </font>
      <fill>
        <patternFill patternType="none">
          <bgColor auto="1"/>
        </patternFill>
      </fill>
    </dxf>
    <dxf>
      <font>
        <b/>
        <i val="0"/>
        <color rgb="FFFF0000"/>
      </font>
      <fill>
        <patternFill patternType="none">
          <bgColor auto="1"/>
        </patternFill>
      </fill>
    </dxf>
    <dxf>
      <font>
        <b/>
        <i val="0"/>
        <color rgb="FFFF0000"/>
      </font>
      <fill>
        <patternFill patternType="none">
          <bgColor auto="1"/>
        </patternFill>
      </fill>
    </dxf>
    <dxf>
      <font>
        <b/>
        <i val="0"/>
        <color rgb="FFFF0000"/>
      </font>
    </dxf>
    <dxf>
      <font>
        <b/>
        <i val="0"/>
        <color rgb="FFFF0000"/>
      </font>
      <fill>
        <patternFill patternType="none">
          <bgColor auto="1"/>
        </patternFill>
      </fill>
    </dxf>
    <dxf>
      <font>
        <b/>
        <i val="0"/>
        <color rgb="FFFF0000"/>
      </font>
    </dxf>
    <dxf>
      <font>
        <b/>
        <i val="0"/>
        <color rgb="FFFF0000"/>
      </font>
      <fill>
        <patternFill patternType="none">
          <bgColor auto="1"/>
        </patternFill>
      </fill>
    </dxf>
    <dxf>
      <font>
        <b/>
        <i val="0"/>
        <color rgb="FFFF0000"/>
      </font>
      <fill>
        <patternFill patternType="none">
          <bgColor auto="1"/>
        </patternFill>
      </fill>
    </dxf>
    <dxf>
      <font>
        <b/>
        <i val="0"/>
        <color rgb="FFFF0000"/>
      </font>
    </dxf>
    <dxf>
      <font>
        <b/>
        <i val="0"/>
        <color rgb="FFFF0000"/>
      </font>
    </dxf>
    <dxf>
      <font>
        <b/>
        <i val="0"/>
        <color rgb="FFFF0000"/>
      </font>
    </dxf>
    <dxf>
      <font>
        <b/>
        <i val="0"/>
        <color rgb="FFFF0000"/>
      </font>
      <fill>
        <patternFill patternType="none">
          <bgColor auto="1"/>
        </patternFill>
      </fill>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fgColor indexed="64"/>
          <bgColor auto="1"/>
        </patternFill>
      </fill>
    </dxf>
    <dxf>
      <font>
        <b/>
        <i val="0"/>
        <color rgb="FFFF0000"/>
      </font>
    </dxf>
    <dxf>
      <font>
        <b/>
        <i val="0"/>
        <color rgb="FFFF0000"/>
      </font>
      <fill>
        <patternFill patternType="none">
          <bgColor auto="1"/>
        </patternFill>
      </fill>
    </dxf>
    <dxf>
      <font>
        <b/>
        <i val="0"/>
        <color rgb="FFFF0000"/>
      </font>
    </dxf>
    <dxf>
      <font>
        <b/>
        <i val="0"/>
        <color rgb="FFFF0000"/>
      </font>
      <fill>
        <patternFill patternType="none">
          <bgColor auto="1"/>
        </patternFill>
      </fill>
    </dxf>
    <dxf>
      <font>
        <b/>
        <i val="0"/>
        <color rgb="FFFF0000"/>
      </font>
    </dxf>
    <dxf>
      <font>
        <b/>
        <i val="0"/>
        <color rgb="FFFF0000"/>
      </font>
      <fill>
        <patternFill patternType="none">
          <bgColor auto="1"/>
        </patternFill>
      </fill>
    </dxf>
    <dxf>
      <font>
        <b/>
        <i val="0"/>
        <color rgb="FFFF0000"/>
      </font>
    </dxf>
    <dxf>
      <font>
        <b/>
        <i val="0"/>
        <color rgb="FFFF0000"/>
      </font>
    </dxf>
    <dxf>
      <font>
        <b/>
        <i val="0"/>
        <color rgb="FFFF0000"/>
      </font>
      <fill>
        <patternFill patternType="none">
          <bgColor auto="1"/>
        </patternFill>
      </fill>
    </dxf>
    <dxf>
      <font>
        <b/>
        <i val="0"/>
        <color rgb="FFFF0000"/>
      </font>
    </dxf>
    <dxf>
      <font>
        <b/>
        <i val="0"/>
        <color rgb="FFFF0000"/>
      </font>
      <fill>
        <patternFill patternType="none">
          <bgColor auto="1"/>
        </patternFill>
      </fill>
    </dxf>
    <dxf>
      <font>
        <b/>
        <i val="0"/>
        <color rgb="FFFF0000"/>
      </font>
    </dxf>
    <dxf>
      <font>
        <b/>
        <i val="0"/>
        <color rgb="FFFF0000"/>
      </font>
      <fill>
        <patternFill patternType="none">
          <bgColor auto="1"/>
        </patternFill>
      </fill>
    </dxf>
    <dxf>
      <font>
        <b/>
        <i val="0"/>
        <color rgb="FFFF0000"/>
      </font>
    </dxf>
    <dxf>
      <font>
        <b/>
        <i val="0"/>
        <color rgb="FFFF0000"/>
      </font>
    </dxf>
    <dxf>
      <font>
        <b/>
        <i val="0"/>
        <color rgb="FFFF0000"/>
      </font>
      <fill>
        <patternFill patternType="none">
          <bgColor auto="1"/>
        </patternFill>
      </fill>
    </dxf>
    <dxf>
      <font>
        <b/>
        <i val="0"/>
        <color rgb="FFFF0000"/>
      </font>
    </dxf>
    <dxf>
      <font>
        <b/>
        <i val="0"/>
        <color rgb="FFFF0000"/>
      </font>
      <fill>
        <patternFill patternType="none">
          <bgColor auto="1"/>
        </patternFill>
      </fill>
    </dxf>
    <dxf>
      <font>
        <b/>
        <i val="0"/>
        <color rgb="FFFF0000"/>
      </font>
      <fill>
        <patternFill patternType="none">
          <bgColor auto="1"/>
        </patternFill>
      </fill>
    </dxf>
    <dxf>
      <font>
        <b/>
        <i val="0"/>
        <color rgb="FFFF0000"/>
      </font>
    </dxf>
    <dxf>
      <font>
        <b/>
        <i val="0"/>
        <color rgb="FFFF0000"/>
      </font>
      <fill>
        <patternFill patternType="none">
          <bgColor auto="1"/>
        </patternFill>
      </fill>
    </dxf>
    <dxf>
      <font>
        <b/>
        <i val="0"/>
        <color rgb="FFFF0000"/>
      </font>
    </dxf>
    <dxf>
      <font>
        <b/>
        <i val="0"/>
        <color rgb="FFFF0000"/>
      </font>
      <fill>
        <patternFill patternType="none">
          <bgColor auto="1"/>
        </patternFill>
      </fill>
    </dxf>
    <dxf>
      <font>
        <b/>
        <i val="0"/>
        <color rgb="FFFF0000"/>
      </font>
      <fill>
        <patternFill patternType="none">
          <bgColor auto="1"/>
        </patternFill>
      </fill>
    </dxf>
    <dxf>
      <font>
        <b/>
        <i val="0"/>
        <color rgb="FFFF0000"/>
      </font>
    </dxf>
    <dxf>
      <font>
        <b/>
        <i val="0"/>
        <color rgb="FFFF0000"/>
      </font>
      <fill>
        <patternFill patternType="none">
          <bgColor auto="1"/>
        </patternFill>
      </fill>
    </dxf>
    <dxf>
      <font>
        <b/>
        <i val="0"/>
        <color rgb="FFFF0000"/>
      </font>
    </dxf>
    <dxf>
      <font>
        <b/>
        <i val="0"/>
        <color rgb="FFFF0000"/>
      </font>
      <fill>
        <patternFill patternType="none">
          <bgColor auto="1"/>
        </patternFill>
      </fill>
    </dxf>
    <dxf>
      <font>
        <b/>
        <i val="0"/>
        <color rgb="FFFF0000"/>
      </font>
      <fill>
        <patternFill patternType="none">
          <bgColor auto="1"/>
        </patternFill>
      </fill>
    </dxf>
    <dxf>
      <font>
        <b/>
        <i val="0"/>
        <color rgb="FFFF0000"/>
      </font>
      <fill>
        <patternFill patternType="none">
          <bgColor auto="1"/>
        </patternFill>
      </fill>
    </dxf>
    <dxf>
      <font>
        <b/>
        <i val="0"/>
        <color rgb="FFFF0000"/>
      </font>
    </dxf>
    <dxf>
      <font>
        <b/>
        <i val="0"/>
        <color rgb="FFFF0000"/>
      </font>
      <fill>
        <patternFill patternType="none">
          <bgColor auto="1"/>
        </patternFill>
      </fill>
    </dxf>
    <dxf>
      <font>
        <b/>
        <i val="0"/>
        <color rgb="FFFF0000"/>
      </font>
    </dxf>
    <dxf>
      <font>
        <b/>
        <i val="0"/>
        <color rgb="FFFF0000"/>
      </font>
      <fill>
        <patternFill patternType="none">
          <bgColor auto="1"/>
        </patternFill>
      </fill>
    </dxf>
    <dxf>
      <font>
        <b/>
        <i val="0"/>
        <color rgb="FFFF0000"/>
      </font>
      <fill>
        <patternFill patternType="none">
          <bgColor auto="1"/>
        </patternFill>
      </fill>
    </dxf>
    <dxf>
      <font>
        <b/>
        <i val="0"/>
        <color rgb="FFFF0000"/>
      </font>
    </dxf>
    <dxf>
      <font>
        <b/>
        <i val="0"/>
        <color rgb="FFFF0000"/>
      </font>
    </dxf>
    <dxf>
      <font>
        <b/>
        <i val="0"/>
        <color rgb="FFFF0000"/>
      </font>
    </dxf>
    <dxf>
      <font>
        <b/>
        <i val="0"/>
        <color rgb="FFFF0000"/>
      </font>
      <fill>
        <patternFill patternType="none">
          <bgColor auto="1"/>
        </patternFill>
      </fill>
    </dxf>
    <dxf>
      <font>
        <b/>
        <i val="0"/>
        <color rgb="FFFF0000"/>
      </font>
    </dxf>
    <dxf>
      <font>
        <b/>
        <i val="0"/>
        <color rgb="FFFF0000"/>
      </font>
      <fill>
        <patternFill patternType="none">
          <bgColor auto="1"/>
        </patternFill>
      </fill>
    </dxf>
    <dxf>
      <font>
        <b/>
        <i val="0"/>
        <color rgb="FFFF0000"/>
      </font>
    </dxf>
    <dxf>
      <font>
        <b/>
        <i val="0"/>
        <color rgb="FFFF0000"/>
      </font>
      <fill>
        <patternFill patternType="none">
          <bgColor auto="1"/>
        </patternFill>
      </fill>
    </dxf>
    <dxf>
      <font>
        <b/>
        <i val="0"/>
        <color rgb="FFFF0000"/>
      </font>
    </dxf>
    <dxf>
      <font>
        <b/>
        <i val="0"/>
        <color rgb="FFFF0000"/>
      </font>
    </dxf>
    <dxf>
      <font>
        <b/>
        <i val="0"/>
        <color rgb="FFFF0000"/>
      </font>
      <fill>
        <patternFill patternType="none">
          <bgColor auto="1"/>
        </patternFill>
      </fill>
    </dxf>
    <dxf>
      <font>
        <b/>
        <i val="0"/>
        <color rgb="FFFF0000"/>
      </font>
    </dxf>
    <dxf>
      <font>
        <b/>
        <i val="0"/>
        <color rgb="FFFF0000"/>
      </font>
      <fill>
        <patternFill patternType="none">
          <bgColor auto="1"/>
        </patternFill>
      </fill>
    </dxf>
    <dxf>
      <font>
        <b/>
        <i val="0"/>
        <color rgb="FFFF0000"/>
      </font>
    </dxf>
    <dxf>
      <font>
        <b/>
        <i val="0"/>
        <color rgb="FFFF0000"/>
      </font>
      <fill>
        <patternFill patternType="none">
          <bgColor auto="1"/>
        </patternFill>
      </fill>
    </dxf>
    <dxf>
      <font>
        <b/>
        <i val="0"/>
        <color rgb="FFFF0000"/>
      </font>
    </dxf>
    <dxf>
      <font>
        <b/>
        <i val="0"/>
        <color rgb="FFFF0000"/>
      </font>
    </dxf>
    <dxf>
      <font>
        <b/>
        <i val="0"/>
        <color rgb="FFFF0000"/>
      </font>
      <fill>
        <patternFill patternType="none">
          <bgColor auto="1"/>
        </patternFill>
      </fill>
    </dxf>
    <dxf>
      <font>
        <b/>
        <i val="0"/>
        <color rgb="FFFF0000"/>
      </font>
    </dxf>
    <dxf>
      <font>
        <b/>
        <i val="0"/>
        <color rgb="FFFF0000"/>
      </font>
      <fill>
        <patternFill patternType="none">
          <bgColor auto="1"/>
        </patternFill>
      </fill>
    </dxf>
    <dxf>
      <font>
        <b/>
        <i val="0"/>
        <color rgb="FFFF0000"/>
      </font>
      <fill>
        <patternFill patternType="none">
          <bgColor auto="1"/>
        </patternFill>
      </fill>
    </dxf>
    <dxf>
      <font>
        <b/>
        <i val="0"/>
        <color rgb="FFFF0000"/>
      </font>
    </dxf>
    <dxf>
      <font>
        <b/>
        <i val="0"/>
        <color rgb="FFFF0000"/>
      </font>
      <fill>
        <patternFill patternType="none">
          <bgColor auto="1"/>
        </patternFill>
      </fill>
    </dxf>
    <dxf>
      <font>
        <b/>
        <i val="0"/>
        <color rgb="FFFF0000"/>
      </font>
    </dxf>
    <dxf>
      <font>
        <b/>
        <i val="0"/>
        <color rgb="FFFF0000"/>
      </font>
      <fill>
        <patternFill patternType="none">
          <bgColor auto="1"/>
        </patternFill>
      </fill>
    </dxf>
    <dxf>
      <font>
        <b/>
        <i val="0"/>
        <color rgb="FFFF0000"/>
      </font>
      <fill>
        <patternFill patternType="none">
          <bgColor auto="1"/>
        </patternFill>
      </fill>
    </dxf>
    <dxf>
      <font>
        <b/>
        <i val="0"/>
        <color rgb="FFFF0000"/>
      </font>
    </dxf>
    <dxf>
      <font>
        <b/>
        <i val="0"/>
        <color rgb="FFFF0000"/>
      </font>
      <fill>
        <patternFill patternType="none">
          <bgColor auto="1"/>
        </patternFill>
      </fill>
    </dxf>
    <dxf>
      <font>
        <b/>
        <i val="0"/>
        <color rgb="FFFF0000"/>
      </font>
    </dxf>
    <dxf>
      <font>
        <b/>
        <i val="0"/>
        <color rgb="FFFF0000"/>
      </font>
      <fill>
        <patternFill patternType="none">
          <bgColor auto="1"/>
        </patternFill>
      </fill>
    </dxf>
    <dxf>
      <font>
        <b/>
        <i val="0"/>
        <color rgb="FFFF0000"/>
      </font>
      <fill>
        <patternFill patternType="none">
          <bgColor auto="1"/>
        </patternFill>
      </fill>
    </dxf>
    <dxf>
      <font>
        <b/>
        <i val="0"/>
        <color rgb="FFFF0000"/>
      </font>
      <fill>
        <patternFill patternType="none">
          <bgColor auto="1"/>
        </patternFill>
      </fill>
    </dxf>
    <dxf>
      <font>
        <b/>
        <i val="0"/>
        <color rgb="FFFF0000"/>
      </font>
    </dxf>
    <dxf>
      <font>
        <b/>
        <i val="0"/>
        <color rgb="FFFF0000"/>
      </font>
      <fill>
        <patternFill patternType="none">
          <bgColor auto="1"/>
        </patternFill>
      </fill>
    </dxf>
    <dxf>
      <font>
        <b/>
        <i val="0"/>
        <color rgb="FFFF0000"/>
      </font>
    </dxf>
    <dxf>
      <font>
        <b/>
        <i val="0"/>
        <color rgb="FFFF0000"/>
      </font>
      <fill>
        <patternFill patternType="none">
          <bgColor auto="1"/>
        </patternFill>
      </fill>
    </dxf>
    <dxf>
      <font>
        <b/>
        <i val="0"/>
        <color rgb="FFFF0000"/>
      </font>
      <fill>
        <patternFill patternType="none">
          <bgColor auto="1"/>
        </patternFill>
      </fill>
    </dxf>
    <dxf>
      <font>
        <b/>
        <i val="0"/>
        <color rgb="FFFF0000"/>
      </font>
    </dxf>
    <dxf>
      <font>
        <b/>
        <i val="0"/>
        <color rgb="FFFF0000"/>
      </font>
    </dxf>
    <dxf>
      <font>
        <b/>
        <i val="0"/>
        <color rgb="FFFF0000"/>
      </font>
    </dxf>
    <dxf>
      <font>
        <b/>
        <i val="0"/>
        <strike val="0"/>
        <condense val="0"/>
        <extend val="0"/>
        <outline val="0"/>
        <shadow val="0"/>
        <u val="none"/>
        <vertAlign val="baseline"/>
        <sz val="12"/>
        <color theme="1"/>
        <name val="Arial"/>
        <family val="2"/>
        <scheme val="none"/>
      </font>
      <numFmt numFmtId="10" formatCode="&quot;$&quot;#,##0_);[Red]\(&quot;$&quot;#,##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theme="1"/>
        <name val="Arial"/>
        <family val="2"/>
        <scheme val="none"/>
      </font>
      <numFmt numFmtId="10" formatCode="&quot;$&quot;#,##0_);[Red]\(&quot;$&quot;#,##0\)"/>
    </dxf>
    <dxf>
      <font>
        <b/>
        <i val="0"/>
        <strike val="0"/>
        <condense val="0"/>
        <extend val="0"/>
        <outline val="0"/>
        <shadow val="0"/>
        <u val="none"/>
        <vertAlign val="baseline"/>
        <sz val="12"/>
        <color theme="1"/>
        <name val="Arial"/>
        <family val="2"/>
        <scheme val="none"/>
      </font>
      <numFmt numFmtId="10" formatCode="&quot;$&quot;#,##0_);[Red]\(&quot;$&quot;#,##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theme="1"/>
        <name val="Arial"/>
        <family val="2"/>
        <scheme val="none"/>
      </font>
      <numFmt numFmtId="10" formatCode="&quot;$&quot;#,##0_);[Red]\(&quot;$&quot;#,##0\)"/>
    </dxf>
    <dxf>
      <font>
        <b/>
        <i val="0"/>
        <strike val="0"/>
        <condense val="0"/>
        <extend val="0"/>
        <outline val="0"/>
        <shadow val="0"/>
        <u val="none"/>
        <vertAlign val="baseline"/>
        <sz val="12"/>
        <color theme="1"/>
        <name val="Arial"/>
        <family val="2"/>
        <scheme val="none"/>
      </font>
      <numFmt numFmtId="10" formatCode="&quot;$&quot;#,##0_);[Red]\(&quot;$&quot;#,##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theme="1"/>
        <name val="Arial"/>
        <family val="2"/>
        <scheme val="none"/>
      </font>
      <numFmt numFmtId="10" formatCode="&quot;$&quot;#,##0_);[Red]\(&quot;$&quot;#,##0\)"/>
    </dxf>
    <dxf>
      <font>
        <b/>
        <i val="0"/>
        <strike val="0"/>
        <condense val="0"/>
        <extend val="0"/>
        <outline val="0"/>
        <shadow val="0"/>
        <u val="none"/>
        <vertAlign val="baseline"/>
        <sz val="12"/>
        <color theme="1"/>
        <name val="Arial"/>
        <family val="2"/>
        <scheme val="none"/>
      </font>
      <numFmt numFmtId="10" formatCode="&quot;$&quot;#,##0_);[Red]\(&quot;$&quot;#,##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theme="1"/>
        <name val="Arial"/>
        <family val="2"/>
        <scheme val="none"/>
      </font>
      <numFmt numFmtId="10" formatCode="&quot;$&quot;#,##0_);[Red]\(&quot;$&quot;#,##0\)"/>
    </dxf>
    <dxf>
      <font>
        <b/>
        <i val="0"/>
        <strike val="0"/>
        <condense val="0"/>
        <extend val="0"/>
        <outline val="0"/>
        <shadow val="0"/>
        <u val="none"/>
        <vertAlign val="baseline"/>
        <sz val="12"/>
        <color theme="1"/>
        <name val="Arial"/>
        <family val="2"/>
        <scheme val="none"/>
      </font>
      <numFmt numFmtId="10" formatCode="&quot;$&quot;#,##0_);[Red]\(&quot;$&quot;#,##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theme="1"/>
        <name val="Arial"/>
        <family val="2"/>
        <scheme val="none"/>
      </font>
      <numFmt numFmtId="10" formatCode="&quot;$&quot;#,##0_);[Red]\(&quot;$&quot;#,##0\)"/>
    </dxf>
    <dxf>
      <font>
        <b/>
        <i val="0"/>
        <strike val="0"/>
        <condense val="0"/>
        <extend val="0"/>
        <outline val="0"/>
        <shadow val="0"/>
        <u val="none"/>
        <vertAlign val="baseline"/>
        <sz val="12"/>
        <color theme="1"/>
        <name val="Arial"/>
        <family val="2"/>
        <scheme val="none"/>
      </font>
      <numFmt numFmtId="10" formatCode="&quot;$&quot;#,##0_);[Red]\(&quot;$&quot;#,##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theme="1"/>
        <name val="Arial"/>
        <family val="2"/>
        <scheme val="none"/>
      </font>
      <numFmt numFmtId="10" formatCode="&quot;$&quot;#,##0_);[Red]\(&quot;$&quot;#,##0\)"/>
    </dxf>
    <dxf>
      <font>
        <b/>
        <i val="0"/>
        <strike val="0"/>
        <condense val="0"/>
        <extend val="0"/>
        <outline val="0"/>
        <shadow val="0"/>
        <u val="none"/>
        <vertAlign val="baseline"/>
        <sz val="12"/>
        <color theme="1"/>
        <name val="Arial"/>
        <family val="2"/>
        <scheme val="none"/>
      </font>
      <numFmt numFmtId="10" formatCode="&quot;$&quot;#,##0_);[Red]\(&quot;$&quot;#,##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theme="1"/>
        <name val="Arial"/>
        <family val="2"/>
        <scheme val="none"/>
      </font>
      <numFmt numFmtId="10" formatCode="&quot;$&quot;#,##0_);[Red]\(&quot;$&quot;#,##0\)"/>
    </dxf>
    <dxf>
      <font>
        <b/>
        <i val="0"/>
        <strike val="0"/>
        <condense val="0"/>
        <extend val="0"/>
        <outline val="0"/>
        <shadow val="0"/>
        <u val="none"/>
        <vertAlign val="baseline"/>
        <sz val="12"/>
        <color theme="1"/>
        <name val="Arial"/>
        <family val="2"/>
        <scheme val="none"/>
      </font>
      <numFmt numFmtId="169" formatCode="0.00000%"/>
    </dxf>
    <dxf>
      <font>
        <b val="0"/>
        <i val="0"/>
        <strike val="0"/>
        <condense val="0"/>
        <extend val="0"/>
        <outline val="0"/>
        <shadow val="0"/>
        <u val="none"/>
        <vertAlign val="baseline"/>
        <sz val="12"/>
        <color theme="1"/>
        <name val="Arial"/>
        <family val="2"/>
        <scheme val="none"/>
      </font>
      <numFmt numFmtId="169" formatCode="0.00000%"/>
    </dxf>
    <dxf>
      <font>
        <b/>
        <i val="0"/>
        <strike val="0"/>
        <condense val="0"/>
        <extend val="0"/>
        <outline val="0"/>
        <shadow val="0"/>
        <u val="none"/>
        <vertAlign val="baseline"/>
        <sz val="12"/>
        <color theme="1"/>
        <name val="Arial"/>
        <family val="2"/>
        <scheme val="none"/>
      </font>
      <numFmt numFmtId="10" formatCode="&quot;$&quot;#,##0_);[Red]\(&quot;$&quot;#,##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theme="1"/>
        <name val="Arial"/>
        <family val="2"/>
        <scheme val="none"/>
      </font>
      <numFmt numFmtId="10" formatCode="&quot;$&quot;#,##0_);[Red]\(&quot;$&quot;#,##0\)"/>
    </dxf>
    <dxf>
      <font>
        <b val="0"/>
        <i val="0"/>
        <strike val="0"/>
        <condense val="0"/>
        <extend val="0"/>
        <outline val="0"/>
        <shadow val="0"/>
        <u val="none"/>
        <vertAlign val="baseline"/>
        <sz val="12"/>
        <color theme="1"/>
        <name val="Arial"/>
        <family val="2"/>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auto="1"/>
        <name val="Arial"/>
        <family val="2"/>
        <scheme val="none"/>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theme="1"/>
        <name val="Arial"/>
        <family val="2"/>
        <scheme val="none"/>
      </font>
    </dxf>
    <dxf>
      <font>
        <b/>
        <i val="0"/>
        <strike val="0"/>
        <condense val="0"/>
        <extend val="0"/>
        <outline val="0"/>
        <shadow val="0"/>
        <u val="none"/>
        <vertAlign val="baseline"/>
        <sz val="12"/>
        <color theme="1"/>
        <name val="Arial"/>
        <family val="2"/>
        <scheme val="none"/>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theme="1"/>
        <name val="Arial"/>
        <family val="2"/>
        <scheme val="none"/>
      </font>
    </dxf>
    <dxf>
      <border outline="0">
        <top style="double">
          <color auto="1"/>
        </top>
      </border>
    </dxf>
    <dxf>
      <font>
        <b val="0"/>
        <i val="0"/>
        <strike val="0"/>
        <condense val="0"/>
        <extend val="0"/>
        <outline val="0"/>
        <shadow val="0"/>
        <u val="none"/>
        <vertAlign val="baseline"/>
        <sz val="12"/>
        <color theme="1"/>
        <name val="Arial"/>
        <family val="2"/>
        <scheme val="none"/>
      </font>
    </dxf>
    <dxf>
      <border outline="0">
        <bottom style="double">
          <color auto="1"/>
        </bottom>
      </border>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center" vertical="bottom" textRotation="0" wrapText="1" indent="0" justifyLastLine="0" shrinkToFit="0" readingOrder="0"/>
    </dxf>
    <dxf>
      <font>
        <color rgb="FF9C0006"/>
      </font>
      <fill>
        <patternFill>
          <bgColor rgb="FFFFC7CE"/>
        </patternFill>
      </fill>
    </dxf>
  </dxfs>
  <tableStyles count="0" defaultTableStyle="TableStyleMedium2" defaultPivotStyle="PivotStyleLight16"/>
  <colors>
    <mruColors>
      <color rgb="FFFFFFCC"/>
      <color rgb="FFFF0066"/>
      <color rgb="FF660066"/>
      <color rgb="FFFFCC99"/>
      <color rgb="FFCCECFF"/>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xdr:col>
      <xdr:colOff>1031876</xdr:colOff>
      <xdr:row>16</xdr:row>
      <xdr:rowOff>1158875</xdr:rowOff>
    </xdr:from>
    <xdr:to>
      <xdr:col>5</xdr:col>
      <xdr:colOff>71438</xdr:colOff>
      <xdr:row>26</xdr:row>
      <xdr:rowOff>23812</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4953001" y="4921250"/>
          <a:ext cx="2024062" cy="24526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 in green column G.</a:t>
          </a:r>
          <a:endParaRPr lang="en-US" sz="1400">
            <a:solidFill>
              <a:srgbClr val="FF0000"/>
            </a:solidFill>
          </a:endParaRPr>
        </a:p>
      </xdr:txBody>
    </xdr:sp>
    <xdr:clientData/>
  </xdr:twoCellAnchor>
  <xdr:twoCellAnchor>
    <xdr:from>
      <xdr:col>5</xdr:col>
      <xdr:colOff>142875</xdr:colOff>
      <xdr:row>16</xdr:row>
      <xdr:rowOff>1166813</xdr:rowOff>
    </xdr:from>
    <xdr:to>
      <xdr:col>5</xdr:col>
      <xdr:colOff>595312</xdr:colOff>
      <xdr:row>26</xdr:row>
      <xdr:rowOff>83343</xdr:rowOff>
    </xdr:to>
    <xdr:sp macro="" textlink="">
      <xdr:nvSpPr>
        <xdr:cNvPr id="7" name="Right Brace 6">
          <a:extLst>
            <a:ext uri="{FF2B5EF4-FFF2-40B4-BE49-F238E27FC236}">
              <a16:creationId xmlns:a16="http://schemas.microsoft.com/office/drawing/2014/main" id="{00000000-0008-0000-0300-000007000000}"/>
            </a:ext>
          </a:extLst>
        </xdr:cNvPr>
        <xdr:cNvSpPr/>
      </xdr:nvSpPr>
      <xdr:spPr>
        <a:xfrm>
          <a:off x="10894219" y="4560094"/>
          <a:ext cx="452437" cy="2262187"/>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952500</xdr:colOff>
      <xdr:row>52</xdr:row>
      <xdr:rowOff>115093</xdr:rowOff>
    </xdr:from>
    <xdr:to>
      <xdr:col>4</xdr:col>
      <xdr:colOff>1290637</xdr:colOff>
      <xdr:row>61</xdr:row>
      <xdr:rowOff>174624</xdr:rowOff>
    </xdr:to>
    <xdr:sp macro="" textlink="">
      <xdr:nvSpPr>
        <xdr:cNvPr id="9" name="Right Brace 8">
          <a:extLst>
            <a:ext uri="{FF2B5EF4-FFF2-40B4-BE49-F238E27FC236}">
              <a16:creationId xmlns:a16="http://schemas.microsoft.com/office/drawing/2014/main" id="{00000000-0008-0000-0300-000009000000}"/>
            </a:ext>
          </a:extLst>
        </xdr:cNvPr>
        <xdr:cNvSpPr/>
      </xdr:nvSpPr>
      <xdr:spPr>
        <a:xfrm>
          <a:off x="6143625" y="13354843"/>
          <a:ext cx="338137" cy="2155031"/>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865187</xdr:colOff>
      <xdr:row>63</xdr:row>
      <xdr:rowOff>218281</xdr:rowOff>
    </xdr:from>
    <xdr:to>
      <xdr:col>4</xdr:col>
      <xdr:colOff>1269999</xdr:colOff>
      <xdr:row>73</xdr:row>
      <xdr:rowOff>123031</xdr:rowOff>
    </xdr:to>
    <xdr:sp macro="" textlink="">
      <xdr:nvSpPr>
        <xdr:cNvPr id="11" name="Right Brace 10">
          <a:extLst>
            <a:ext uri="{FF2B5EF4-FFF2-40B4-BE49-F238E27FC236}">
              <a16:creationId xmlns:a16="http://schemas.microsoft.com/office/drawing/2014/main" id="{00000000-0008-0000-0300-00000B000000}"/>
            </a:ext>
          </a:extLst>
        </xdr:cNvPr>
        <xdr:cNvSpPr/>
      </xdr:nvSpPr>
      <xdr:spPr>
        <a:xfrm>
          <a:off x="6056312" y="15998031"/>
          <a:ext cx="404812" cy="2206625"/>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7</xdr:col>
      <xdr:colOff>428623</xdr:colOff>
      <xdr:row>16</xdr:row>
      <xdr:rowOff>86744</xdr:rowOff>
    </xdr:from>
    <xdr:to>
      <xdr:col>9</xdr:col>
      <xdr:colOff>285749</xdr:colOff>
      <xdr:row>19</xdr:row>
      <xdr:rowOff>122464</xdr:rowOff>
    </xdr:to>
    <xdr:sp macro="" textlink="">
      <xdr:nvSpPr>
        <xdr:cNvPr id="12" name="TextBox 11">
          <a:extLst>
            <a:ext uri="{FF2B5EF4-FFF2-40B4-BE49-F238E27FC236}">
              <a16:creationId xmlns:a16="http://schemas.microsoft.com/office/drawing/2014/main" id="{00000000-0008-0000-0300-00000C000000}"/>
            </a:ext>
          </a:extLst>
        </xdr:cNvPr>
        <xdr:cNvSpPr txBox="1"/>
      </xdr:nvSpPr>
      <xdr:spPr>
        <a:xfrm>
          <a:off x="11600087" y="3570173"/>
          <a:ext cx="3054805" cy="19679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a:solidFill>
                <a:schemeClr val="accent1"/>
              </a:solidFill>
            </a:rPr>
            <a:t>If your District</a:t>
          </a:r>
          <a:r>
            <a:rPr lang="en-US" sz="1400" b="1" baseline="0">
              <a:solidFill>
                <a:schemeClr val="accent1"/>
              </a:solidFill>
            </a:rPr>
            <a:t> as a F03-07 charter that rollsup to F01,  </a:t>
          </a:r>
          <a:r>
            <a:rPr lang="en-US" sz="1400" b="1">
              <a:solidFill>
                <a:schemeClr val="accent1"/>
              </a:solidFill>
            </a:rPr>
            <a:t>see the</a:t>
          </a:r>
          <a:r>
            <a:rPr lang="en-US" sz="1400" b="1" baseline="0">
              <a:solidFill>
                <a:schemeClr val="accent1"/>
              </a:solidFill>
            </a:rPr>
            <a:t> combined Fund 01 &amp; Fund 03 amount to report in CARES Act Quarterly Reporting, go to the CARES Reporting F01 Rollup tab. If your LEA does not have any rollup charters, you do not need to use the other tabs of this workbook.  </a:t>
          </a:r>
          <a:endParaRPr lang="en-US" sz="1400" b="1">
            <a:solidFill>
              <a:schemeClr val="accent1"/>
            </a:solidFill>
          </a:endParaRPr>
        </a:p>
      </xdr:txBody>
    </xdr:sp>
    <xdr:clientData/>
  </xdr:twoCellAnchor>
  <xdr:twoCellAnchor>
    <xdr:from>
      <xdr:col>4</xdr:col>
      <xdr:colOff>968375</xdr:colOff>
      <xdr:row>99</xdr:row>
      <xdr:rowOff>11906</xdr:rowOff>
    </xdr:from>
    <xdr:to>
      <xdr:col>4</xdr:col>
      <xdr:colOff>1306512</xdr:colOff>
      <xdr:row>108</xdr:row>
      <xdr:rowOff>83344</xdr:rowOff>
    </xdr:to>
    <xdr:sp macro="" textlink="">
      <xdr:nvSpPr>
        <xdr:cNvPr id="14" name="Right Brace 13">
          <a:extLst>
            <a:ext uri="{FF2B5EF4-FFF2-40B4-BE49-F238E27FC236}">
              <a16:creationId xmlns:a16="http://schemas.microsoft.com/office/drawing/2014/main" id="{00000000-0008-0000-0300-00000E000000}"/>
            </a:ext>
          </a:extLst>
        </xdr:cNvPr>
        <xdr:cNvSpPr/>
      </xdr:nvSpPr>
      <xdr:spPr>
        <a:xfrm>
          <a:off x="6159500" y="24062531"/>
          <a:ext cx="338137" cy="2214563"/>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996156</xdr:colOff>
      <xdr:row>110</xdr:row>
      <xdr:rowOff>134938</xdr:rowOff>
    </xdr:from>
    <xdr:to>
      <xdr:col>4</xdr:col>
      <xdr:colOff>1315243</xdr:colOff>
      <xdr:row>121</xdr:row>
      <xdr:rowOff>131536</xdr:rowOff>
    </xdr:to>
    <xdr:sp macro="" textlink="">
      <xdr:nvSpPr>
        <xdr:cNvPr id="15" name="Right Brace 14">
          <a:extLst>
            <a:ext uri="{FF2B5EF4-FFF2-40B4-BE49-F238E27FC236}">
              <a16:creationId xmlns:a16="http://schemas.microsoft.com/office/drawing/2014/main" id="{00000000-0008-0000-0300-00000F000000}"/>
            </a:ext>
          </a:extLst>
        </xdr:cNvPr>
        <xdr:cNvSpPr/>
      </xdr:nvSpPr>
      <xdr:spPr>
        <a:xfrm>
          <a:off x="6187281" y="26773188"/>
          <a:ext cx="319087" cy="2615973"/>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936625</xdr:colOff>
      <xdr:row>147</xdr:row>
      <xdr:rowOff>19844</xdr:rowOff>
    </xdr:from>
    <xdr:to>
      <xdr:col>4</xdr:col>
      <xdr:colOff>1274762</xdr:colOff>
      <xdr:row>156</xdr:row>
      <xdr:rowOff>198437</xdr:rowOff>
    </xdr:to>
    <xdr:sp macro="" textlink="">
      <xdr:nvSpPr>
        <xdr:cNvPr id="17" name="Right Brace 16">
          <a:extLst>
            <a:ext uri="{FF2B5EF4-FFF2-40B4-BE49-F238E27FC236}">
              <a16:creationId xmlns:a16="http://schemas.microsoft.com/office/drawing/2014/main" id="{00000000-0008-0000-0300-000011000000}"/>
            </a:ext>
          </a:extLst>
        </xdr:cNvPr>
        <xdr:cNvSpPr/>
      </xdr:nvSpPr>
      <xdr:spPr>
        <a:xfrm>
          <a:off x="6127750" y="34944844"/>
          <a:ext cx="33813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924719</xdr:colOff>
      <xdr:row>158</xdr:row>
      <xdr:rowOff>83345</xdr:rowOff>
    </xdr:from>
    <xdr:to>
      <xdr:col>4</xdr:col>
      <xdr:colOff>1272381</xdr:colOff>
      <xdr:row>169</xdr:row>
      <xdr:rowOff>154782</xdr:rowOff>
    </xdr:to>
    <xdr:sp macro="" textlink="">
      <xdr:nvSpPr>
        <xdr:cNvPr id="20" name="Right Brace 19">
          <a:extLst>
            <a:ext uri="{FF2B5EF4-FFF2-40B4-BE49-F238E27FC236}">
              <a16:creationId xmlns:a16="http://schemas.microsoft.com/office/drawing/2014/main" id="{00000000-0008-0000-0300-000014000000}"/>
            </a:ext>
          </a:extLst>
        </xdr:cNvPr>
        <xdr:cNvSpPr/>
      </xdr:nvSpPr>
      <xdr:spPr>
        <a:xfrm>
          <a:off x="6115844" y="37595970"/>
          <a:ext cx="347662" cy="269081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968375</xdr:colOff>
      <xdr:row>203</xdr:row>
      <xdr:rowOff>75406</xdr:rowOff>
    </xdr:from>
    <xdr:to>
      <xdr:col>4</xdr:col>
      <xdr:colOff>1306512</xdr:colOff>
      <xdr:row>214</xdr:row>
      <xdr:rowOff>182563</xdr:rowOff>
    </xdr:to>
    <xdr:sp macro="" textlink="">
      <xdr:nvSpPr>
        <xdr:cNvPr id="22" name="Right Brace 21">
          <a:extLst>
            <a:ext uri="{FF2B5EF4-FFF2-40B4-BE49-F238E27FC236}">
              <a16:creationId xmlns:a16="http://schemas.microsoft.com/office/drawing/2014/main" id="{00000000-0008-0000-0300-000016000000}"/>
            </a:ext>
          </a:extLst>
        </xdr:cNvPr>
        <xdr:cNvSpPr/>
      </xdr:nvSpPr>
      <xdr:spPr>
        <a:xfrm>
          <a:off x="6159500" y="48240156"/>
          <a:ext cx="3381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885032</xdr:colOff>
      <xdr:row>191</xdr:row>
      <xdr:rowOff>246063</xdr:rowOff>
    </xdr:from>
    <xdr:to>
      <xdr:col>4</xdr:col>
      <xdr:colOff>1204119</xdr:colOff>
      <xdr:row>201</xdr:row>
      <xdr:rowOff>170656</xdr:rowOff>
    </xdr:to>
    <xdr:sp macro="" textlink="">
      <xdr:nvSpPr>
        <xdr:cNvPr id="23" name="Right Brace 22">
          <a:extLst>
            <a:ext uri="{FF2B5EF4-FFF2-40B4-BE49-F238E27FC236}">
              <a16:creationId xmlns:a16="http://schemas.microsoft.com/office/drawing/2014/main" id="{00000000-0008-0000-0300-000017000000}"/>
            </a:ext>
          </a:extLst>
        </xdr:cNvPr>
        <xdr:cNvSpPr/>
      </xdr:nvSpPr>
      <xdr:spPr>
        <a:xfrm>
          <a:off x="6076157" y="45569188"/>
          <a:ext cx="31908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904875</xdr:colOff>
      <xdr:row>249</xdr:row>
      <xdr:rowOff>91281</xdr:rowOff>
    </xdr:from>
    <xdr:to>
      <xdr:col>4</xdr:col>
      <xdr:colOff>1243012</xdr:colOff>
      <xdr:row>260</xdr:row>
      <xdr:rowOff>198438</xdr:rowOff>
    </xdr:to>
    <xdr:sp macro="" textlink="">
      <xdr:nvSpPr>
        <xdr:cNvPr id="27" name="Right Brace 26">
          <a:extLst>
            <a:ext uri="{FF2B5EF4-FFF2-40B4-BE49-F238E27FC236}">
              <a16:creationId xmlns:a16="http://schemas.microsoft.com/office/drawing/2014/main" id="{00000000-0008-0000-0300-00001B000000}"/>
            </a:ext>
          </a:extLst>
        </xdr:cNvPr>
        <xdr:cNvSpPr/>
      </xdr:nvSpPr>
      <xdr:spPr>
        <a:xfrm>
          <a:off x="6096000" y="58987531"/>
          <a:ext cx="3381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789782</xdr:colOff>
      <xdr:row>237</xdr:row>
      <xdr:rowOff>246063</xdr:rowOff>
    </xdr:from>
    <xdr:to>
      <xdr:col>4</xdr:col>
      <xdr:colOff>1108869</xdr:colOff>
      <xdr:row>247</xdr:row>
      <xdr:rowOff>170656</xdr:rowOff>
    </xdr:to>
    <xdr:sp macro="" textlink="">
      <xdr:nvSpPr>
        <xdr:cNvPr id="28" name="Right Brace 27">
          <a:extLst>
            <a:ext uri="{FF2B5EF4-FFF2-40B4-BE49-F238E27FC236}">
              <a16:creationId xmlns:a16="http://schemas.microsoft.com/office/drawing/2014/main" id="{00000000-0008-0000-0300-00001C000000}"/>
            </a:ext>
          </a:extLst>
        </xdr:cNvPr>
        <xdr:cNvSpPr/>
      </xdr:nvSpPr>
      <xdr:spPr>
        <a:xfrm>
          <a:off x="5980907" y="56300688"/>
          <a:ext cx="31908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1</xdr:col>
      <xdr:colOff>195037</xdr:colOff>
      <xdr:row>2</xdr:row>
      <xdr:rowOff>146653</xdr:rowOff>
    </xdr:from>
    <xdr:to>
      <xdr:col>2</xdr:col>
      <xdr:colOff>275166</xdr:colOff>
      <xdr:row>3</xdr:row>
      <xdr:rowOff>105834</xdr:rowOff>
    </xdr:to>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396120" y="654653"/>
          <a:ext cx="1805213" cy="6576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accent1"/>
              </a:solidFill>
            </a:rPr>
            <a:t>Fun a Fiscal 03 for 2019/20 each resource (7388, 3220)</a:t>
          </a:r>
          <a:r>
            <a:rPr lang="en-US" sz="1000" b="1" baseline="0">
              <a:solidFill>
                <a:schemeClr val="accent1"/>
              </a:solidFill>
            </a:rPr>
            <a:t> to enter expenditures</a:t>
          </a:r>
          <a:endParaRPr lang="en-US" sz="1000" b="1">
            <a:solidFill>
              <a:schemeClr val="accent1"/>
            </a:solidFill>
          </a:endParaRPr>
        </a:p>
      </xdr:txBody>
    </xdr:sp>
    <xdr:clientData/>
  </xdr:twoCellAnchor>
  <xdr:twoCellAnchor>
    <xdr:from>
      <xdr:col>1</xdr:col>
      <xdr:colOff>68036</xdr:colOff>
      <xdr:row>32</xdr:row>
      <xdr:rowOff>40819</xdr:rowOff>
    </xdr:from>
    <xdr:to>
      <xdr:col>2</xdr:col>
      <xdr:colOff>748393</xdr:colOff>
      <xdr:row>34</xdr:row>
      <xdr:rowOff>68035</xdr:rowOff>
    </xdr:to>
    <xdr:sp macro="" textlink="">
      <xdr:nvSpPr>
        <xdr:cNvPr id="4" name="TextBox 3">
          <a:extLst>
            <a:ext uri="{FF2B5EF4-FFF2-40B4-BE49-F238E27FC236}">
              <a16:creationId xmlns:a16="http://schemas.microsoft.com/office/drawing/2014/main" id="{00000000-0008-0000-0300-000004000000}"/>
            </a:ext>
          </a:extLst>
        </xdr:cNvPr>
        <xdr:cNvSpPr txBox="1"/>
      </xdr:nvSpPr>
      <xdr:spPr>
        <a:xfrm>
          <a:off x="272143" y="8313962"/>
          <a:ext cx="2408464" cy="6123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a:solidFill>
                <a:schemeClr val="accent1"/>
              </a:solidFill>
            </a:rPr>
            <a:t>Run a Fiscal 03 for 7/1/20</a:t>
          </a:r>
          <a:r>
            <a:rPr lang="en-US" sz="1050" b="1" baseline="0">
              <a:solidFill>
                <a:schemeClr val="accent1"/>
              </a:solidFill>
            </a:rPr>
            <a:t> - 9/30/20 for Resource 7388, 7420, 3220, 3215, 3210 &amp; 3212 </a:t>
          </a:r>
          <a:endParaRPr lang="en-US" sz="1050" b="1">
            <a:solidFill>
              <a:schemeClr val="accent1"/>
            </a:solidFill>
          </a:endParaRPr>
        </a:p>
      </xdr:txBody>
    </xdr:sp>
    <xdr:clientData/>
  </xdr:twoCellAnchor>
  <xdr:twoCellAnchor>
    <xdr:from>
      <xdr:col>0</xdr:col>
      <xdr:colOff>122464</xdr:colOff>
      <xdr:row>80</xdr:row>
      <xdr:rowOff>40822</xdr:rowOff>
    </xdr:from>
    <xdr:to>
      <xdr:col>2</xdr:col>
      <xdr:colOff>680358</xdr:colOff>
      <xdr:row>82</xdr:row>
      <xdr:rowOff>40822</xdr:rowOff>
    </xdr:to>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122464" y="18941143"/>
          <a:ext cx="2490108" cy="5851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a:solidFill>
                <a:schemeClr val="accent1"/>
              </a:solidFill>
            </a:rPr>
            <a:t>Run a Fiscal 03 for all resources to</a:t>
          </a:r>
          <a:r>
            <a:rPr lang="en-US" sz="1050" b="1" baseline="0">
              <a:solidFill>
                <a:schemeClr val="accent1"/>
              </a:solidFill>
            </a:rPr>
            <a:t> report expenditures during the period of 10/1/2020-12/31/20.</a:t>
          </a:r>
          <a:endParaRPr lang="en-US" sz="1050" b="1">
            <a:solidFill>
              <a:schemeClr val="accent1"/>
            </a:solidFill>
          </a:endParaRPr>
        </a:p>
      </xdr:txBody>
    </xdr:sp>
    <xdr:clientData/>
  </xdr:twoCellAnchor>
  <xdr:twoCellAnchor>
    <xdr:from>
      <xdr:col>0</xdr:col>
      <xdr:colOff>164986</xdr:colOff>
      <xdr:row>125</xdr:row>
      <xdr:rowOff>428625</xdr:rowOff>
    </xdr:from>
    <xdr:to>
      <xdr:col>3</xdr:col>
      <xdr:colOff>0</xdr:colOff>
      <xdr:row>127</xdr:row>
      <xdr:rowOff>59531</xdr:rowOff>
    </xdr:to>
    <xdr:sp macro="" textlink="">
      <xdr:nvSpPr>
        <xdr:cNvPr id="30" name="TextBox 29">
          <a:extLst>
            <a:ext uri="{FF2B5EF4-FFF2-40B4-BE49-F238E27FC236}">
              <a16:creationId xmlns:a16="http://schemas.microsoft.com/office/drawing/2014/main" id="{00000000-0008-0000-0300-00001E000000}"/>
            </a:ext>
          </a:extLst>
        </xdr:cNvPr>
        <xdr:cNvSpPr txBox="1"/>
      </xdr:nvSpPr>
      <xdr:spPr>
        <a:xfrm>
          <a:off x="164986" y="30491906"/>
          <a:ext cx="3740264" cy="63103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accent1"/>
              </a:solidFill>
            </a:rPr>
            <a:t>Run a Fiscal 03 for the</a:t>
          </a:r>
          <a:r>
            <a:rPr lang="en-US" sz="1000" b="1" baseline="0">
              <a:solidFill>
                <a:schemeClr val="accent1"/>
              </a:solidFill>
            </a:rPr>
            <a:t> period of 1/01/21 - 03/31/21 for resources 7388, 7420, 3220, 3215,3210, 3212. For ESSER III and resources 7422, 7425, &amp; 7426, expenditures can be dated back to </a:t>
          </a:r>
          <a:r>
            <a:rPr lang="en-US" sz="1000" b="1" u="sng" baseline="0">
              <a:solidFill>
                <a:schemeClr val="accent1"/>
              </a:solidFill>
            </a:rPr>
            <a:t>3/11/2021</a:t>
          </a:r>
          <a:r>
            <a:rPr lang="en-US" sz="1000" b="1" baseline="0">
              <a:solidFill>
                <a:schemeClr val="accent1"/>
              </a:solidFill>
            </a:rPr>
            <a:t> only.</a:t>
          </a:r>
          <a:endParaRPr lang="en-US" sz="1000" b="1">
            <a:solidFill>
              <a:schemeClr val="accent1"/>
            </a:solidFill>
          </a:endParaRPr>
        </a:p>
      </xdr:txBody>
    </xdr:sp>
    <xdr:clientData/>
  </xdr:twoCellAnchor>
  <xdr:twoCellAnchor>
    <xdr:from>
      <xdr:col>1</xdr:col>
      <xdr:colOff>154781</xdr:colOff>
      <xdr:row>174</xdr:row>
      <xdr:rowOff>54430</xdr:rowOff>
    </xdr:from>
    <xdr:to>
      <xdr:col>2</xdr:col>
      <xdr:colOff>1666874</xdr:colOff>
      <xdr:row>175</xdr:row>
      <xdr:rowOff>47625</xdr:rowOff>
    </xdr:to>
    <xdr:sp macro="" textlink="">
      <xdr:nvSpPr>
        <xdr:cNvPr id="32" name="TextBox 31">
          <a:extLst>
            <a:ext uri="{FF2B5EF4-FFF2-40B4-BE49-F238E27FC236}">
              <a16:creationId xmlns:a16="http://schemas.microsoft.com/office/drawing/2014/main" id="{00000000-0008-0000-0300-000020000000}"/>
            </a:ext>
          </a:extLst>
        </xdr:cNvPr>
        <xdr:cNvSpPr txBox="1"/>
      </xdr:nvSpPr>
      <xdr:spPr>
        <a:xfrm>
          <a:off x="357187" y="41714399"/>
          <a:ext cx="3238500" cy="588507"/>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4/1/21 - 6/30/21.</a:t>
          </a:r>
        </a:p>
      </xdr:txBody>
    </xdr:sp>
    <xdr:clientData/>
  </xdr:twoCellAnchor>
  <xdr:twoCellAnchor>
    <xdr:from>
      <xdr:col>0</xdr:col>
      <xdr:colOff>190499</xdr:colOff>
      <xdr:row>219</xdr:row>
      <xdr:rowOff>421822</xdr:rowOff>
    </xdr:from>
    <xdr:to>
      <xdr:col>2</xdr:col>
      <xdr:colOff>1785937</xdr:colOff>
      <xdr:row>220</xdr:row>
      <xdr:rowOff>511969</xdr:rowOff>
    </xdr:to>
    <xdr:sp macro="" textlink="">
      <xdr:nvSpPr>
        <xdr:cNvPr id="33" name="TextBox 32">
          <a:extLst>
            <a:ext uri="{FF2B5EF4-FFF2-40B4-BE49-F238E27FC236}">
              <a16:creationId xmlns:a16="http://schemas.microsoft.com/office/drawing/2014/main" id="{00000000-0008-0000-0300-000021000000}"/>
            </a:ext>
          </a:extLst>
        </xdr:cNvPr>
        <xdr:cNvSpPr txBox="1"/>
      </xdr:nvSpPr>
      <xdr:spPr>
        <a:xfrm>
          <a:off x="190499" y="52225916"/>
          <a:ext cx="3524251" cy="530678"/>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7/1/21 - 9/30/21.</a:t>
          </a:r>
        </a:p>
      </xdr:txBody>
    </xdr:sp>
    <xdr:clientData/>
  </xdr:twoCellAnchor>
  <xdr:twoCellAnchor>
    <xdr:from>
      <xdr:col>2</xdr:col>
      <xdr:colOff>1301750</xdr:colOff>
      <xdr:row>99</xdr:row>
      <xdr:rowOff>54430</xdr:rowOff>
    </xdr:from>
    <xdr:to>
      <xdr:col>4</xdr:col>
      <xdr:colOff>839109</xdr:colOff>
      <xdr:row>108</xdr:row>
      <xdr:rowOff>127001</xdr:rowOff>
    </xdr:to>
    <xdr:sp macro="" textlink="">
      <xdr:nvSpPr>
        <xdr:cNvPr id="37" name="TextBox 36">
          <a:extLst>
            <a:ext uri="{FF2B5EF4-FFF2-40B4-BE49-F238E27FC236}">
              <a16:creationId xmlns:a16="http://schemas.microsoft.com/office/drawing/2014/main" id="{00000000-0008-0000-0300-000025000000}"/>
            </a:ext>
          </a:extLst>
        </xdr:cNvPr>
        <xdr:cNvSpPr txBox="1"/>
      </xdr:nvSpPr>
      <xdr:spPr>
        <a:xfrm>
          <a:off x="3238500" y="24105055"/>
          <a:ext cx="2791734" cy="22156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2</xdr:col>
      <xdr:colOff>1576160</xdr:colOff>
      <xdr:row>110</xdr:row>
      <xdr:rowOff>158749</xdr:rowOff>
    </xdr:from>
    <xdr:to>
      <xdr:col>4</xdr:col>
      <xdr:colOff>750093</xdr:colOff>
      <xdr:row>121</xdr:row>
      <xdr:rowOff>15875</xdr:rowOff>
    </xdr:to>
    <xdr:sp macro="" textlink="">
      <xdr:nvSpPr>
        <xdr:cNvPr id="39" name="TextBox 38">
          <a:extLst>
            <a:ext uri="{FF2B5EF4-FFF2-40B4-BE49-F238E27FC236}">
              <a16:creationId xmlns:a16="http://schemas.microsoft.com/office/drawing/2014/main" id="{00000000-0008-0000-0300-000027000000}"/>
            </a:ext>
          </a:extLst>
        </xdr:cNvPr>
        <xdr:cNvSpPr txBox="1"/>
      </xdr:nvSpPr>
      <xdr:spPr>
        <a:xfrm>
          <a:off x="3512910" y="26796999"/>
          <a:ext cx="2428308" cy="24765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1349375</xdr:colOff>
      <xdr:row>52</xdr:row>
      <xdr:rowOff>73025</xdr:rowOff>
    </xdr:from>
    <xdr:to>
      <xdr:col>4</xdr:col>
      <xdr:colOff>758373</xdr:colOff>
      <xdr:row>61</xdr:row>
      <xdr:rowOff>222250</xdr:rowOff>
    </xdr:to>
    <xdr:sp macro="" textlink="">
      <xdr:nvSpPr>
        <xdr:cNvPr id="41" name="TextBox 40">
          <a:extLst>
            <a:ext uri="{FF2B5EF4-FFF2-40B4-BE49-F238E27FC236}">
              <a16:creationId xmlns:a16="http://schemas.microsoft.com/office/drawing/2014/main" id="{00000000-0008-0000-0300-000029000000}"/>
            </a:ext>
          </a:extLst>
        </xdr:cNvPr>
        <xdr:cNvSpPr txBox="1"/>
      </xdr:nvSpPr>
      <xdr:spPr>
        <a:xfrm>
          <a:off x="3286125" y="13312775"/>
          <a:ext cx="2663373" cy="2244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2</xdr:col>
      <xdr:colOff>1175656</xdr:colOff>
      <xdr:row>63</xdr:row>
      <xdr:rowOff>193221</xdr:rowOff>
    </xdr:from>
    <xdr:to>
      <xdr:col>4</xdr:col>
      <xdr:colOff>597354</xdr:colOff>
      <xdr:row>73</xdr:row>
      <xdr:rowOff>222136</xdr:rowOff>
    </xdr:to>
    <xdr:sp macro="" textlink="">
      <xdr:nvSpPr>
        <xdr:cNvPr id="42" name="TextBox 41">
          <a:extLst>
            <a:ext uri="{FF2B5EF4-FFF2-40B4-BE49-F238E27FC236}">
              <a16:creationId xmlns:a16="http://schemas.microsoft.com/office/drawing/2014/main" id="{00000000-0008-0000-0300-00002A000000}"/>
            </a:ext>
          </a:extLst>
        </xdr:cNvPr>
        <xdr:cNvSpPr txBox="1"/>
      </xdr:nvSpPr>
      <xdr:spPr>
        <a:xfrm>
          <a:off x="3112406" y="15972971"/>
          <a:ext cx="2676073" cy="23307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2</xdr:col>
      <xdr:colOff>1158875</xdr:colOff>
      <xdr:row>146</xdr:row>
      <xdr:rowOff>244475</xdr:rowOff>
    </xdr:from>
    <xdr:to>
      <xdr:col>4</xdr:col>
      <xdr:colOff>714829</xdr:colOff>
      <xdr:row>155</xdr:row>
      <xdr:rowOff>222250</xdr:rowOff>
    </xdr:to>
    <xdr:sp macro="" textlink="">
      <xdr:nvSpPr>
        <xdr:cNvPr id="43" name="TextBox 42">
          <a:extLst>
            <a:ext uri="{FF2B5EF4-FFF2-40B4-BE49-F238E27FC236}">
              <a16:creationId xmlns:a16="http://schemas.microsoft.com/office/drawing/2014/main" id="{00000000-0008-0000-0300-00002B000000}"/>
            </a:ext>
          </a:extLst>
        </xdr:cNvPr>
        <xdr:cNvSpPr txBox="1"/>
      </xdr:nvSpPr>
      <xdr:spPr>
        <a:xfrm>
          <a:off x="3095625" y="34915475"/>
          <a:ext cx="2810329" cy="2136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2</xdr:col>
      <xdr:colOff>1552575</xdr:colOff>
      <xdr:row>158</xdr:row>
      <xdr:rowOff>101600</xdr:rowOff>
    </xdr:from>
    <xdr:to>
      <xdr:col>4</xdr:col>
      <xdr:colOff>726508</xdr:colOff>
      <xdr:row>168</xdr:row>
      <xdr:rowOff>196851</xdr:rowOff>
    </xdr:to>
    <xdr:sp macro="" textlink="">
      <xdr:nvSpPr>
        <xdr:cNvPr id="44" name="TextBox 43">
          <a:extLst>
            <a:ext uri="{FF2B5EF4-FFF2-40B4-BE49-F238E27FC236}">
              <a16:creationId xmlns:a16="http://schemas.microsoft.com/office/drawing/2014/main" id="{00000000-0008-0000-0300-00002C000000}"/>
            </a:ext>
          </a:extLst>
        </xdr:cNvPr>
        <xdr:cNvSpPr txBox="1"/>
      </xdr:nvSpPr>
      <xdr:spPr>
        <a:xfrm>
          <a:off x="3489325" y="37614225"/>
          <a:ext cx="2428308" cy="24765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1079500</xdr:colOff>
      <xdr:row>192</xdr:row>
      <xdr:rowOff>1</xdr:rowOff>
    </xdr:from>
    <xdr:to>
      <xdr:col>4</xdr:col>
      <xdr:colOff>600529</xdr:colOff>
      <xdr:row>201</xdr:row>
      <xdr:rowOff>111126</xdr:rowOff>
    </xdr:to>
    <xdr:sp macro="" textlink="">
      <xdr:nvSpPr>
        <xdr:cNvPr id="45" name="TextBox 44">
          <a:extLst>
            <a:ext uri="{FF2B5EF4-FFF2-40B4-BE49-F238E27FC236}">
              <a16:creationId xmlns:a16="http://schemas.microsoft.com/office/drawing/2014/main" id="{00000000-0008-0000-0300-00002D000000}"/>
            </a:ext>
          </a:extLst>
        </xdr:cNvPr>
        <xdr:cNvSpPr txBox="1"/>
      </xdr:nvSpPr>
      <xdr:spPr>
        <a:xfrm>
          <a:off x="3016250" y="45577126"/>
          <a:ext cx="2775404" cy="2254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2</xdr:col>
      <xdr:colOff>1616075</xdr:colOff>
      <xdr:row>203</xdr:row>
      <xdr:rowOff>101600</xdr:rowOff>
    </xdr:from>
    <xdr:to>
      <xdr:col>4</xdr:col>
      <xdr:colOff>790008</xdr:colOff>
      <xdr:row>214</xdr:row>
      <xdr:rowOff>47625</xdr:rowOff>
    </xdr:to>
    <xdr:sp macro="" textlink="">
      <xdr:nvSpPr>
        <xdr:cNvPr id="48" name="TextBox 47">
          <a:extLst>
            <a:ext uri="{FF2B5EF4-FFF2-40B4-BE49-F238E27FC236}">
              <a16:creationId xmlns:a16="http://schemas.microsoft.com/office/drawing/2014/main" id="{00000000-0008-0000-0300-000030000000}"/>
            </a:ext>
          </a:extLst>
        </xdr:cNvPr>
        <xdr:cNvSpPr txBox="1"/>
      </xdr:nvSpPr>
      <xdr:spPr>
        <a:xfrm>
          <a:off x="3552825" y="48266350"/>
          <a:ext cx="2428308" cy="2565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1597025</xdr:colOff>
      <xdr:row>249</xdr:row>
      <xdr:rowOff>171450</xdr:rowOff>
    </xdr:from>
    <xdr:to>
      <xdr:col>4</xdr:col>
      <xdr:colOff>770958</xdr:colOff>
      <xdr:row>260</xdr:row>
      <xdr:rowOff>142875</xdr:rowOff>
    </xdr:to>
    <xdr:sp macro="" textlink="">
      <xdr:nvSpPr>
        <xdr:cNvPr id="49" name="TextBox 48">
          <a:extLst>
            <a:ext uri="{FF2B5EF4-FFF2-40B4-BE49-F238E27FC236}">
              <a16:creationId xmlns:a16="http://schemas.microsoft.com/office/drawing/2014/main" id="{00000000-0008-0000-0300-000031000000}"/>
            </a:ext>
          </a:extLst>
        </xdr:cNvPr>
        <xdr:cNvSpPr txBox="1"/>
      </xdr:nvSpPr>
      <xdr:spPr>
        <a:xfrm>
          <a:off x="3533775" y="59067700"/>
          <a:ext cx="242830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920751</xdr:colOff>
      <xdr:row>238</xdr:row>
      <xdr:rowOff>63501</xdr:rowOff>
    </xdr:from>
    <xdr:to>
      <xdr:col>4</xdr:col>
      <xdr:colOff>530680</xdr:colOff>
      <xdr:row>247</xdr:row>
      <xdr:rowOff>47626</xdr:rowOff>
    </xdr:to>
    <xdr:sp macro="" textlink="">
      <xdr:nvSpPr>
        <xdr:cNvPr id="51" name="TextBox 50">
          <a:extLst>
            <a:ext uri="{FF2B5EF4-FFF2-40B4-BE49-F238E27FC236}">
              <a16:creationId xmlns:a16="http://schemas.microsoft.com/office/drawing/2014/main" id="{00000000-0008-0000-0300-000033000000}"/>
            </a:ext>
          </a:extLst>
        </xdr:cNvPr>
        <xdr:cNvSpPr txBox="1"/>
      </xdr:nvSpPr>
      <xdr:spPr>
        <a:xfrm>
          <a:off x="2857501" y="56372126"/>
          <a:ext cx="2864304" cy="2127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4</xdr:col>
      <xdr:colOff>889000</xdr:colOff>
      <xdr:row>294</xdr:row>
      <xdr:rowOff>59531</xdr:rowOff>
    </xdr:from>
    <xdr:to>
      <xdr:col>4</xdr:col>
      <xdr:colOff>1227137</xdr:colOff>
      <xdr:row>305</xdr:row>
      <xdr:rowOff>166688</xdr:rowOff>
    </xdr:to>
    <xdr:sp macro="" textlink="">
      <xdr:nvSpPr>
        <xdr:cNvPr id="53" name="Right Brace 52">
          <a:extLst>
            <a:ext uri="{FF2B5EF4-FFF2-40B4-BE49-F238E27FC236}">
              <a16:creationId xmlns:a16="http://schemas.microsoft.com/office/drawing/2014/main" id="{00000000-0008-0000-0300-000035000000}"/>
            </a:ext>
          </a:extLst>
        </xdr:cNvPr>
        <xdr:cNvSpPr/>
      </xdr:nvSpPr>
      <xdr:spPr>
        <a:xfrm>
          <a:off x="6080125" y="69274531"/>
          <a:ext cx="3381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869157</xdr:colOff>
      <xdr:row>283</xdr:row>
      <xdr:rowOff>23813</xdr:rowOff>
    </xdr:from>
    <xdr:to>
      <xdr:col>4</xdr:col>
      <xdr:colOff>1188244</xdr:colOff>
      <xdr:row>292</xdr:row>
      <xdr:rowOff>202406</xdr:rowOff>
    </xdr:to>
    <xdr:sp macro="" textlink="">
      <xdr:nvSpPr>
        <xdr:cNvPr id="54" name="Right Brace 53">
          <a:extLst>
            <a:ext uri="{FF2B5EF4-FFF2-40B4-BE49-F238E27FC236}">
              <a16:creationId xmlns:a16="http://schemas.microsoft.com/office/drawing/2014/main" id="{00000000-0008-0000-0300-000036000000}"/>
            </a:ext>
          </a:extLst>
        </xdr:cNvPr>
        <xdr:cNvSpPr/>
      </xdr:nvSpPr>
      <xdr:spPr>
        <a:xfrm>
          <a:off x="6060282" y="66651188"/>
          <a:ext cx="31908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0</xdr:col>
      <xdr:colOff>163285</xdr:colOff>
      <xdr:row>265</xdr:row>
      <xdr:rowOff>54429</xdr:rowOff>
    </xdr:from>
    <xdr:to>
      <xdr:col>2</xdr:col>
      <xdr:colOff>1750218</xdr:colOff>
      <xdr:row>266</xdr:row>
      <xdr:rowOff>95251</xdr:rowOff>
    </xdr:to>
    <xdr:sp macro="" textlink="">
      <xdr:nvSpPr>
        <xdr:cNvPr id="55" name="TextBox 54">
          <a:extLst>
            <a:ext uri="{FF2B5EF4-FFF2-40B4-BE49-F238E27FC236}">
              <a16:creationId xmlns:a16="http://schemas.microsoft.com/office/drawing/2014/main" id="{00000000-0008-0000-0300-000037000000}"/>
            </a:ext>
          </a:extLst>
        </xdr:cNvPr>
        <xdr:cNvSpPr txBox="1"/>
      </xdr:nvSpPr>
      <xdr:spPr>
        <a:xfrm>
          <a:off x="163285" y="62895617"/>
          <a:ext cx="3515746" cy="528978"/>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10/1/21 - 12/31/21.</a:t>
          </a:r>
        </a:p>
      </xdr:txBody>
    </xdr:sp>
    <xdr:clientData/>
  </xdr:twoCellAnchor>
  <xdr:twoCellAnchor>
    <xdr:from>
      <xdr:col>2</xdr:col>
      <xdr:colOff>1311275</xdr:colOff>
      <xdr:row>294</xdr:row>
      <xdr:rowOff>155575</xdr:rowOff>
    </xdr:from>
    <xdr:to>
      <xdr:col>4</xdr:col>
      <xdr:colOff>485208</xdr:colOff>
      <xdr:row>305</xdr:row>
      <xdr:rowOff>127000</xdr:rowOff>
    </xdr:to>
    <xdr:sp macro="" textlink="">
      <xdr:nvSpPr>
        <xdr:cNvPr id="56" name="TextBox 55">
          <a:extLst>
            <a:ext uri="{FF2B5EF4-FFF2-40B4-BE49-F238E27FC236}">
              <a16:creationId xmlns:a16="http://schemas.microsoft.com/office/drawing/2014/main" id="{00000000-0008-0000-0300-000038000000}"/>
            </a:ext>
          </a:extLst>
        </xdr:cNvPr>
        <xdr:cNvSpPr txBox="1"/>
      </xdr:nvSpPr>
      <xdr:spPr>
        <a:xfrm>
          <a:off x="3248025" y="69370575"/>
          <a:ext cx="242830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1143001</xdr:colOff>
      <xdr:row>283</xdr:row>
      <xdr:rowOff>31750</xdr:rowOff>
    </xdr:from>
    <xdr:to>
      <xdr:col>4</xdr:col>
      <xdr:colOff>657680</xdr:colOff>
      <xdr:row>292</xdr:row>
      <xdr:rowOff>63500</xdr:rowOff>
    </xdr:to>
    <xdr:sp macro="" textlink="">
      <xdr:nvSpPr>
        <xdr:cNvPr id="57" name="TextBox 56">
          <a:extLst>
            <a:ext uri="{FF2B5EF4-FFF2-40B4-BE49-F238E27FC236}">
              <a16:creationId xmlns:a16="http://schemas.microsoft.com/office/drawing/2014/main" id="{00000000-0008-0000-0300-000039000000}"/>
            </a:ext>
          </a:extLst>
        </xdr:cNvPr>
        <xdr:cNvSpPr txBox="1"/>
      </xdr:nvSpPr>
      <xdr:spPr>
        <a:xfrm>
          <a:off x="3079751" y="66659125"/>
          <a:ext cx="2769054" cy="2174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4</xdr:col>
      <xdr:colOff>857250</xdr:colOff>
      <xdr:row>339</xdr:row>
      <xdr:rowOff>91281</xdr:rowOff>
    </xdr:from>
    <xdr:to>
      <xdr:col>4</xdr:col>
      <xdr:colOff>1195387</xdr:colOff>
      <xdr:row>350</xdr:row>
      <xdr:rowOff>198438</xdr:rowOff>
    </xdr:to>
    <xdr:sp macro="" textlink="">
      <xdr:nvSpPr>
        <xdr:cNvPr id="60" name="Right Brace 59">
          <a:extLst>
            <a:ext uri="{FF2B5EF4-FFF2-40B4-BE49-F238E27FC236}">
              <a16:creationId xmlns:a16="http://schemas.microsoft.com/office/drawing/2014/main" id="{00000000-0008-0000-0300-00003C000000}"/>
            </a:ext>
          </a:extLst>
        </xdr:cNvPr>
        <xdr:cNvSpPr/>
      </xdr:nvSpPr>
      <xdr:spPr>
        <a:xfrm>
          <a:off x="6048375" y="79656781"/>
          <a:ext cx="3381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885032</xdr:colOff>
      <xdr:row>328</xdr:row>
      <xdr:rowOff>23813</xdr:rowOff>
    </xdr:from>
    <xdr:to>
      <xdr:col>4</xdr:col>
      <xdr:colOff>1204119</xdr:colOff>
      <xdr:row>337</xdr:row>
      <xdr:rowOff>202406</xdr:rowOff>
    </xdr:to>
    <xdr:sp macro="" textlink="">
      <xdr:nvSpPr>
        <xdr:cNvPr id="61" name="Right Brace 60">
          <a:extLst>
            <a:ext uri="{FF2B5EF4-FFF2-40B4-BE49-F238E27FC236}">
              <a16:creationId xmlns:a16="http://schemas.microsoft.com/office/drawing/2014/main" id="{00000000-0008-0000-0300-00003D000000}"/>
            </a:ext>
          </a:extLst>
        </xdr:cNvPr>
        <xdr:cNvSpPr/>
      </xdr:nvSpPr>
      <xdr:spPr>
        <a:xfrm>
          <a:off x="6076157" y="77001688"/>
          <a:ext cx="31908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1</xdr:col>
      <xdr:colOff>178594</xdr:colOff>
      <xdr:row>310</xdr:row>
      <xdr:rowOff>54429</xdr:rowOff>
    </xdr:from>
    <xdr:to>
      <xdr:col>2</xdr:col>
      <xdr:colOff>1881187</xdr:colOff>
      <xdr:row>310</xdr:row>
      <xdr:rowOff>762001</xdr:rowOff>
    </xdr:to>
    <xdr:sp macro="" textlink="">
      <xdr:nvSpPr>
        <xdr:cNvPr id="62" name="TextBox 61">
          <a:extLst>
            <a:ext uri="{FF2B5EF4-FFF2-40B4-BE49-F238E27FC236}">
              <a16:creationId xmlns:a16="http://schemas.microsoft.com/office/drawing/2014/main" id="{00000000-0008-0000-0300-00003E000000}"/>
            </a:ext>
          </a:extLst>
        </xdr:cNvPr>
        <xdr:cNvSpPr txBox="1"/>
      </xdr:nvSpPr>
      <xdr:spPr>
        <a:xfrm>
          <a:off x="381000" y="73408835"/>
          <a:ext cx="3429000" cy="707572"/>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1/1/2022 - 3/31/2022.</a:t>
          </a:r>
        </a:p>
      </xdr:txBody>
    </xdr:sp>
    <xdr:clientData/>
  </xdr:twoCellAnchor>
  <xdr:twoCellAnchor>
    <xdr:from>
      <xdr:col>2</xdr:col>
      <xdr:colOff>1660525</xdr:colOff>
      <xdr:row>339</xdr:row>
      <xdr:rowOff>107950</xdr:rowOff>
    </xdr:from>
    <xdr:to>
      <xdr:col>4</xdr:col>
      <xdr:colOff>834458</xdr:colOff>
      <xdr:row>350</xdr:row>
      <xdr:rowOff>79375</xdr:rowOff>
    </xdr:to>
    <xdr:sp macro="" textlink="">
      <xdr:nvSpPr>
        <xdr:cNvPr id="63" name="TextBox 62">
          <a:extLst>
            <a:ext uri="{FF2B5EF4-FFF2-40B4-BE49-F238E27FC236}">
              <a16:creationId xmlns:a16="http://schemas.microsoft.com/office/drawing/2014/main" id="{00000000-0008-0000-0300-00003F000000}"/>
            </a:ext>
          </a:extLst>
        </xdr:cNvPr>
        <xdr:cNvSpPr txBox="1"/>
      </xdr:nvSpPr>
      <xdr:spPr>
        <a:xfrm>
          <a:off x="3597275" y="79673450"/>
          <a:ext cx="242830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1333501</xdr:colOff>
      <xdr:row>328</xdr:row>
      <xdr:rowOff>63500</xdr:rowOff>
    </xdr:from>
    <xdr:to>
      <xdr:col>4</xdr:col>
      <xdr:colOff>816430</xdr:colOff>
      <xdr:row>336</xdr:row>
      <xdr:rowOff>206375</xdr:rowOff>
    </xdr:to>
    <xdr:sp macro="" textlink="">
      <xdr:nvSpPr>
        <xdr:cNvPr id="64" name="TextBox 63">
          <a:extLst>
            <a:ext uri="{FF2B5EF4-FFF2-40B4-BE49-F238E27FC236}">
              <a16:creationId xmlns:a16="http://schemas.microsoft.com/office/drawing/2014/main" id="{00000000-0008-0000-0300-000040000000}"/>
            </a:ext>
          </a:extLst>
        </xdr:cNvPr>
        <xdr:cNvSpPr txBox="1"/>
      </xdr:nvSpPr>
      <xdr:spPr>
        <a:xfrm>
          <a:off x="3270251" y="77041375"/>
          <a:ext cx="2737304" cy="2047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4</xdr:col>
      <xdr:colOff>793750</xdr:colOff>
      <xdr:row>384</xdr:row>
      <xdr:rowOff>138906</xdr:rowOff>
    </xdr:from>
    <xdr:to>
      <xdr:col>4</xdr:col>
      <xdr:colOff>1131887</xdr:colOff>
      <xdr:row>395</xdr:row>
      <xdr:rowOff>246063</xdr:rowOff>
    </xdr:to>
    <xdr:sp macro="" textlink="">
      <xdr:nvSpPr>
        <xdr:cNvPr id="66" name="Right Brace 65">
          <a:extLst>
            <a:ext uri="{FF2B5EF4-FFF2-40B4-BE49-F238E27FC236}">
              <a16:creationId xmlns:a16="http://schemas.microsoft.com/office/drawing/2014/main" id="{00000000-0008-0000-0300-000042000000}"/>
            </a:ext>
          </a:extLst>
        </xdr:cNvPr>
        <xdr:cNvSpPr/>
      </xdr:nvSpPr>
      <xdr:spPr>
        <a:xfrm>
          <a:off x="5984875" y="89975531"/>
          <a:ext cx="3381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1012032</xdr:colOff>
      <xdr:row>373</xdr:row>
      <xdr:rowOff>55563</xdr:rowOff>
    </xdr:from>
    <xdr:to>
      <xdr:col>4</xdr:col>
      <xdr:colOff>1331119</xdr:colOff>
      <xdr:row>382</xdr:row>
      <xdr:rowOff>234156</xdr:rowOff>
    </xdr:to>
    <xdr:sp macro="" textlink="">
      <xdr:nvSpPr>
        <xdr:cNvPr id="67" name="Right Brace 66">
          <a:extLst>
            <a:ext uri="{FF2B5EF4-FFF2-40B4-BE49-F238E27FC236}">
              <a16:creationId xmlns:a16="http://schemas.microsoft.com/office/drawing/2014/main" id="{00000000-0008-0000-0300-000043000000}"/>
            </a:ext>
          </a:extLst>
        </xdr:cNvPr>
        <xdr:cNvSpPr/>
      </xdr:nvSpPr>
      <xdr:spPr>
        <a:xfrm>
          <a:off x="6203157" y="87304563"/>
          <a:ext cx="31908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1</xdr:col>
      <xdr:colOff>166687</xdr:colOff>
      <xdr:row>355</xdr:row>
      <xdr:rowOff>54427</xdr:rowOff>
    </xdr:from>
    <xdr:to>
      <xdr:col>2</xdr:col>
      <xdr:colOff>1845467</xdr:colOff>
      <xdr:row>355</xdr:row>
      <xdr:rowOff>583406</xdr:rowOff>
    </xdr:to>
    <xdr:sp macro="" textlink="">
      <xdr:nvSpPr>
        <xdr:cNvPr id="68" name="TextBox 67">
          <a:extLst>
            <a:ext uri="{FF2B5EF4-FFF2-40B4-BE49-F238E27FC236}">
              <a16:creationId xmlns:a16="http://schemas.microsoft.com/office/drawing/2014/main" id="{00000000-0008-0000-0300-000044000000}"/>
            </a:ext>
          </a:extLst>
        </xdr:cNvPr>
        <xdr:cNvSpPr txBox="1"/>
      </xdr:nvSpPr>
      <xdr:spPr>
        <a:xfrm>
          <a:off x="369093" y="84064927"/>
          <a:ext cx="3405187" cy="528979"/>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4/1/2022 - 6/30/2022.</a:t>
          </a:r>
        </a:p>
      </xdr:txBody>
    </xdr:sp>
    <xdr:clientData/>
  </xdr:twoCellAnchor>
  <xdr:twoCellAnchor>
    <xdr:from>
      <xdr:col>2</xdr:col>
      <xdr:colOff>1311275</xdr:colOff>
      <xdr:row>384</xdr:row>
      <xdr:rowOff>139700</xdr:rowOff>
    </xdr:from>
    <xdr:to>
      <xdr:col>4</xdr:col>
      <xdr:colOff>485208</xdr:colOff>
      <xdr:row>395</xdr:row>
      <xdr:rowOff>111125</xdr:rowOff>
    </xdr:to>
    <xdr:sp macro="" textlink="">
      <xdr:nvSpPr>
        <xdr:cNvPr id="69" name="TextBox 68">
          <a:extLst>
            <a:ext uri="{FF2B5EF4-FFF2-40B4-BE49-F238E27FC236}">
              <a16:creationId xmlns:a16="http://schemas.microsoft.com/office/drawing/2014/main" id="{00000000-0008-0000-0300-000045000000}"/>
            </a:ext>
          </a:extLst>
        </xdr:cNvPr>
        <xdr:cNvSpPr txBox="1"/>
      </xdr:nvSpPr>
      <xdr:spPr>
        <a:xfrm>
          <a:off x="3248025" y="89976325"/>
          <a:ext cx="242830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1174751</xdr:colOff>
      <xdr:row>373</xdr:row>
      <xdr:rowOff>15875</xdr:rowOff>
    </xdr:from>
    <xdr:to>
      <xdr:col>4</xdr:col>
      <xdr:colOff>689430</xdr:colOff>
      <xdr:row>383</xdr:row>
      <xdr:rowOff>31750</xdr:rowOff>
    </xdr:to>
    <xdr:sp macro="" textlink="">
      <xdr:nvSpPr>
        <xdr:cNvPr id="70" name="TextBox 69">
          <a:extLst>
            <a:ext uri="{FF2B5EF4-FFF2-40B4-BE49-F238E27FC236}">
              <a16:creationId xmlns:a16="http://schemas.microsoft.com/office/drawing/2014/main" id="{00000000-0008-0000-0300-000046000000}"/>
            </a:ext>
          </a:extLst>
        </xdr:cNvPr>
        <xdr:cNvSpPr txBox="1"/>
      </xdr:nvSpPr>
      <xdr:spPr>
        <a:xfrm>
          <a:off x="3111501" y="87264875"/>
          <a:ext cx="2769054" cy="2397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4</xdr:col>
      <xdr:colOff>857250</xdr:colOff>
      <xdr:row>430</xdr:row>
      <xdr:rowOff>91281</xdr:rowOff>
    </xdr:from>
    <xdr:to>
      <xdr:col>4</xdr:col>
      <xdr:colOff>1195387</xdr:colOff>
      <xdr:row>441</xdr:row>
      <xdr:rowOff>198438</xdr:rowOff>
    </xdr:to>
    <xdr:sp macro="" textlink="">
      <xdr:nvSpPr>
        <xdr:cNvPr id="72" name="Right Brace 71">
          <a:extLst>
            <a:ext uri="{FF2B5EF4-FFF2-40B4-BE49-F238E27FC236}">
              <a16:creationId xmlns:a16="http://schemas.microsoft.com/office/drawing/2014/main" id="{00000000-0008-0000-0300-000048000000}"/>
            </a:ext>
          </a:extLst>
        </xdr:cNvPr>
        <xdr:cNvSpPr/>
      </xdr:nvSpPr>
      <xdr:spPr>
        <a:xfrm>
          <a:off x="6048375" y="100341906"/>
          <a:ext cx="3381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948532</xdr:colOff>
      <xdr:row>419</xdr:row>
      <xdr:rowOff>23813</xdr:rowOff>
    </xdr:from>
    <xdr:to>
      <xdr:col>4</xdr:col>
      <xdr:colOff>1267619</xdr:colOff>
      <xdr:row>428</xdr:row>
      <xdr:rowOff>202406</xdr:rowOff>
    </xdr:to>
    <xdr:sp macro="" textlink="">
      <xdr:nvSpPr>
        <xdr:cNvPr id="73" name="Right Brace 72">
          <a:extLst>
            <a:ext uri="{FF2B5EF4-FFF2-40B4-BE49-F238E27FC236}">
              <a16:creationId xmlns:a16="http://schemas.microsoft.com/office/drawing/2014/main" id="{00000000-0008-0000-0300-000049000000}"/>
            </a:ext>
          </a:extLst>
        </xdr:cNvPr>
        <xdr:cNvSpPr/>
      </xdr:nvSpPr>
      <xdr:spPr>
        <a:xfrm>
          <a:off x="6139657" y="97686813"/>
          <a:ext cx="31908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1</xdr:col>
      <xdr:colOff>83343</xdr:colOff>
      <xdr:row>401</xdr:row>
      <xdr:rowOff>54430</xdr:rowOff>
    </xdr:from>
    <xdr:to>
      <xdr:col>2</xdr:col>
      <xdr:colOff>1821655</xdr:colOff>
      <xdr:row>401</xdr:row>
      <xdr:rowOff>559594</xdr:rowOff>
    </xdr:to>
    <xdr:sp macro="" textlink="">
      <xdr:nvSpPr>
        <xdr:cNvPr id="74" name="TextBox 73">
          <a:extLst>
            <a:ext uri="{FF2B5EF4-FFF2-40B4-BE49-F238E27FC236}">
              <a16:creationId xmlns:a16="http://schemas.microsoft.com/office/drawing/2014/main" id="{00000000-0008-0000-0300-00004A000000}"/>
            </a:ext>
          </a:extLst>
        </xdr:cNvPr>
        <xdr:cNvSpPr txBox="1"/>
      </xdr:nvSpPr>
      <xdr:spPr>
        <a:xfrm>
          <a:off x="285749" y="94709118"/>
          <a:ext cx="3464719" cy="505164"/>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7/1/2022 - 9/30/2022</a:t>
          </a:r>
        </a:p>
      </xdr:txBody>
    </xdr:sp>
    <xdr:clientData/>
  </xdr:twoCellAnchor>
  <xdr:twoCellAnchor>
    <xdr:from>
      <xdr:col>2</xdr:col>
      <xdr:colOff>1358900</xdr:colOff>
      <xdr:row>430</xdr:row>
      <xdr:rowOff>123825</xdr:rowOff>
    </xdr:from>
    <xdr:to>
      <xdr:col>4</xdr:col>
      <xdr:colOff>532833</xdr:colOff>
      <xdr:row>441</xdr:row>
      <xdr:rowOff>95250</xdr:rowOff>
    </xdr:to>
    <xdr:sp macro="" textlink="">
      <xdr:nvSpPr>
        <xdr:cNvPr id="75" name="TextBox 74">
          <a:extLst>
            <a:ext uri="{FF2B5EF4-FFF2-40B4-BE49-F238E27FC236}">
              <a16:creationId xmlns:a16="http://schemas.microsoft.com/office/drawing/2014/main" id="{00000000-0008-0000-0300-00004B000000}"/>
            </a:ext>
          </a:extLst>
        </xdr:cNvPr>
        <xdr:cNvSpPr txBox="1"/>
      </xdr:nvSpPr>
      <xdr:spPr>
        <a:xfrm>
          <a:off x="3295650" y="100374450"/>
          <a:ext cx="242830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1365251</xdr:colOff>
      <xdr:row>419</xdr:row>
      <xdr:rowOff>47625</xdr:rowOff>
    </xdr:from>
    <xdr:to>
      <xdr:col>4</xdr:col>
      <xdr:colOff>848180</xdr:colOff>
      <xdr:row>428</xdr:row>
      <xdr:rowOff>15875</xdr:rowOff>
    </xdr:to>
    <xdr:sp macro="" textlink="">
      <xdr:nvSpPr>
        <xdr:cNvPr id="76" name="TextBox 75">
          <a:extLst>
            <a:ext uri="{FF2B5EF4-FFF2-40B4-BE49-F238E27FC236}">
              <a16:creationId xmlns:a16="http://schemas.microsoft.com/office/drawing/2014/main" id="{00000000-0008-0000-0300-00004C000000}"/>
            </a:ext>
          </a:extLst>
        </xdr:cNvPr>
        <xdr:cNvSpPr txBox="1"/>
      </xdr:nvSpPr>
      <xdr:spPr>
        <a:xfrm>
          <a:off x="3302001" y="97710625"/>
          <a:ext cx="2737304" cy="2111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4</xdr:col>
      <xdr:colOff>889000</xdr:colOff>
      <xdr:row>475</xdr:row>
      <xdr:rowOff>59531</xdr:rowOff>
    </xdr:from>
    <xdr:to>
      <xdr:col>4</xdr:col>
      <xdr:colOff>1227137</xdr:colOff>
      <xdr:row>486</xdr:row>
      <xdr:rowOff>166688</xdr:rowOff>
    </xdr:to>
    <xdr:sp macro="" textlink="">
      <xdr:nvSpPr>
        <xdr:cNvPr id="84" name="Right Brace 83">
          <a:extLst>
            <a:ext uri="{FF2B5EF4-FFF2-40B4-BE49-F238E27FC236}">
              <a16:creationId xmlns:a16="http://schemas.microsoft.com/office/drawing/2014/main" id="{00000000-0008-0000-0300-000054000000}"/>
            </a:ext>
          </a:extLst>
        </xdr:cNvPr>
        <xdr:cNvSpPr/>
      </xdr:nvSpPr>
      <xdr:spPr>
        <a:xfrm>
          <a:off x="6080125" y="110978156"/>
          <a:ext cx="3381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853282</xdr:colOff>
      <xdr:row>463</xdr:row>
      <xdr:rowOff>246063</xdr:rowOff>
    </xdr:from>
    <xdr:to>
      <xdr:col>4</xdr:col>
      <xdr:colOff>1172369</xdr:colOff>
      <xdr:row>473</xdr:row>
      <xdr:rowOff>170656</xdr:rowOff>
    </xdr:to>
    <xdr:sp macro="" textlink="">
      <xdr:nvSpPr>
        <xdr:cNvPr id="85" name="Right Brace 84">
          <a:extLst>
            <a:ext uri="{FF2B5EF4-FFF2-40B4-BE49-F238E27FC236}">
              <a16:creationId xmlns:a16="http://schemas.microsoft.com/office/drawing/2014/main" id="{00000000-0008-0000-0300-000055000000}"/>
            </a:ext>
          </a:extLst>
        </xdr:cNvPr>
        <xdr:cNvSpPr/>
      </xdr:nvSpPr>
      <xdr:spPr>
        <a:xfrm>
          <a:off x="6044407" y="108323063"/>
          <a:ext cx="31908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1</xdr:col>
      <xdr:colOff>95250</xdr:colOff>
      <xdr:row>446</xdr:row>
      <xdr:rowOff>54428</xdr:rowOff>
    </xdr:from>
    <xdr:to>
      <xdr:col>2</xdr:col>
      <xdr:colOff>1881187</xdr:colOff>
      <xdr:row>446</xdr:row>
      <xdr:rowOff>619125</xdr:rowOff>
    </xdr:to>
    <xdr:sp macro="" textlink="">
      <xdr:nvSpPr>
        <xdr:cNvPr id="86" name="TextBox 85">
          <a:extLst>
            <a:ext uri="{FF2B5EF4-FFF2-40B4-BE49-F238E27FC236}">
              <a16:creationId xmlns:a16="http://schemas.microsoft.com/office/drawing/2014/main" id="{00000000-0008-0000-0300-000056000000}"/>
            </a:ext>
          </a:extLst>
        </xdr:cNvPr>
        <xdr:cNvSpPr txBox="1"/>
      </xdr:nvSpPr>
      <xdr:spPr>
        <a:xfrm>
          <a:off x="297656" y="105246147"/>
          <a:ext cx="3512344" cy="564697"/>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10/1/22 - 12/31/22.</a:t>
          </a:r>
        </a:p>
      </xdr:txBody>
    </xdr:sp>
    <xdr:clientData/>
  </xdr:twoCellAnchor>
  <xdr:twoCellAnchor>
    <xdr:from>
      <xdr:col>2</xdr:col>
      <xdr:colOff>1628775</xdr:colOff>
      <xdr:row>475</xdr:row>
      <xdr:rowOff>123825</xdr:rowOff>
    </xdr:from>
    <xdr:to>
      <xdr:col>4</xdr:col>
      <xdr:colOff>802708</xdr:colOff>
      <xdr:row>486</xdr:row>
      <xdr:rowOff>95250</xdr:rowOff>
    </xdr:to>
    <xdr:sp macro="" textlink="">
      <xdr:nvSpPr>
        <xdr:cNvPr id="87" name="TextBox 86">
          <a:extLst>
            <a:ext uri="{FF2B5EF4-FFF2-40B4-BE49-F238E27FC236}">
              <a16:creationId xmlns:a16="http://schemas.microsoft.com/office/drawing/2014/main" id="{00000000-0008-0000-0300-000057000000}"/>
            </a:ext>
          </a:extLst>
        </xdr:cNvPr>
        <xdr:cNvSpPr txBox="1"/>
      </xdr:nvSpPr>
      <xdr:spPr>
        <a:xfrm>
          <a:off x="3565525" y="111042450"/>
          <a:ext cx="242830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1158875</xdr:colOff>
      <xdr:row>464</xdr:row>
      <xdr:rowOff>47626</xdr:rowOff>
    </xdr:from>
    <xdr:to>
      <xdr:col>4</xdr:col>
      <xdr:colOff>657679</xdr:colOff>
      <xdr:row>473</xdr:row>
      <xdr:rowOff>95251</xdr:rowOff>
    </xdr:to>
    <xdr:sp macro="" textlink="">
      <xdr:nvSpPr>
        <xdr:cNvPr id="88" name="TextBox 87">
          <a:extLst>
            <a:ext uri="{FF2B5EF4-FFF2-40B4-BE49-F238E27FC236}">
              <a16:creationId xmlns:a16="http://schemas.microsoft.com/office/drawing/2014/main" id="{00000000-0008-0000-0300-000058000000}"/>
            </a:ext>
          </a:extLst>
        </xdr:cNvPr>
        <xdr:cNvSpPr txBox="1"/>
      </xdr:nvSpPr>
      <xdr:spPr>
        <a:xfrm>
          <a:off x="3095625" y="108378626"/>
          <a:ext cx="2753179" cy="2190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4</xdr:col>
      <xdr:colOff>841375</xdr:colOff>
      <xdr:row>520</xdr:row>
      <xdr:rowOff>123031</xdr:rowOff>
    </xdr:from>
    <xdr:to>
      <xdr:col>4</xdr:col>
      <xdr:colOff>1179512</xdr:colOff>
      <xdr:row>531</xdr:row>
      <xdr:rowOff>230188</xdr:rowOff>
    </xdr:to>
    <xdr:sp macro="" textlink="">
      <xdr:nvSpPr>
        <xdr:cNvPr id="90" name="Right Brace 89">
          <a:extLst>
            <a:ext uri="{FF2B5EF4-FFF2-40B4-BE49-F238E27FC236}">
              <a16:creationId xmlns:a16="http://schemas.microsoft.com/office/drawing/2014/main" id="{00000000-0008-0000-0300-00005A000000}"/>
            </a:ext>
          </a:extLst>
        </xdr:cNvPr>
        <xdr:cNvSpPr/>
      </xdr:nvSpPr>
      <xdr:spPr>
        <a:xfrm>
          <a:off x="6032500" y="121662031"/>
          <a:ext cx="3381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853282</xdr:colOff>
      <xdr:row>509</xdr:row>
      <xdr:rowOff>23813</xdr:rowOff>
    </xdr:from>
    <xdr:to>
      <xdr:col>4</xdr:col>
      <xdr:colOff>1172369</xdr:colOff>
      <xdr:row>518</xdr:row>
      <xdr:rowOff>202406</xdr:rowOff>
    </xdr:to>
    <xdr:sp macro="" textlink="">
      <xdr:nvSpPr>
        <xdr:cNvPr id="91" name="Right Brace 90">
          <a:extLst>
            <a:ext uri="{FF2B5EF4-FFF2-40B4-BE49-F238E27FC236}">
              <a16:creationId xmlns:a16="http://schemas.microsoft.com/office/drawing/2014/main" id="{00000000-0008-0000-0300-00005B000000}"/>
            </a:ext>
          </a:extLst>
        </xdr:cNvPr>
        <xdr:cNvSpPr/>
      </xdr:nvSpPr>
      <xdr:spPr>
        <a:xfrm>
          <a:off x="6044407" y="118975188"/>
          <a:ext cx="31908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1</xdr:col>
      <xdr:colOff>71438</xdr:colOff>
      <xdr:row>491</xdr:row>
      <xdr:rowOff>54428</xdr:rowOff>
    </xdr:from>
    <xdr:to>
      <xdr:col>2</xdr:col>
      <xdr:colOff>1940718</xdr:colOff>
      <xdr:row>491</xdr:row>
      <xdr:rowOff>642937</xdr:rowOff>
    </xdr:to>
    <xdr:sp macro="" textlink="">
      <xdr:nvSpPr>
        <xdr:cNvPr id="92" name="TextBox 91">
          <a:extLst>
            <a:ext uri="{FF2B5EF4-FFF2-40B4-BE49-F238E27FC236}">
              <a16:creationId xmlns:a16="http://schemas.microsoft.com/office/drawing/2014/main" id="{00000000-0008-0000-0300-00005C000000}"/>
            </a:ext>
          </a:extLst>
        </xdr:cNvPr>
        <xdr:cNvSpPr txBox="1"/>
      </xdr:nvSpPr>
      <xdr:spPr>
        <a:xfrm>
          <a:off x="273844" y="115961772"/>
          <a:ext cx="3595687" cy="588509"/>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1/1/23 - 3/31/23.</a:t>
          </a:r>
        </a:p>
      </xdr:txBody>
    </xdr:sp>
    <xdr:clientData/>
  </xdr:twoCellAnchor>
  <xdr:twoCellAnchor>
    <xdr:from>
      <xdr:col>2</xdr:col>
      <xdr:colOff>1454150</xdr:colOff>
      <xdr:row>520</xdr:row>
      <xdr:rowOff>123825</xdr:rowOff>
    </xdr:from>
    <xdr:to>
      <xdr:col>4</xdr:col>
      <xdr:colOff>628083</xdr:colOff>
      <xdr:row>531</xdr:row>
      <xdr:rowOff>95250</xdr:rowOff>
    </xdr:to>
    <xdr:sp macro="" textlink="">
      <xdr:nvSpPr>
        <xdr:cNvPr id="93" name="TextBox 92">
          <a:extLst>
            <a:ext uri="{FF2B5EF4-FFF2-40B4-BE49-F238E27FC236}">
              <a16:creationId xmlns:a16="http://schemas.microsoft.com/office/drawing/2014/main" id="{00000000-0008-0000-0300-00005D000000}"/>
            </a:ext>
          </a:extLst>
        </xdr:cNvPr>
        <xdr:cNvSpPr txBox="1"/>
      </xdr:nvSpPr>
      <xdr:spPr>
        <a:xfrm>
          <a:off x="3390900" y="121662825"/>
          <a:ext cx="242830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1111251</xdr:colOff>
      <xdr:row>509</xdr:row>
      <xdr:rowOff>47626</xdr:rowOff>
    </xdr:from>
    <xdr:to>
      <xdr:col>4</xdr:col>
      <xdr:colOff>625930</xdr:colOff>
      <xdr:row>518</xdr:row>
      <xdr:rowOff>31751</xdr:rowOff>
    </xdr:to>
    <xdr:sp macro="" textlink="">
      <xdr:nvSpPr>
        <xdr:cNvPr id="94" name="TextBox 93">
          <a:extLst>
            <a:ext uri="{FF2B5EF4-FFF2-40B4-BE49-F238E27FC236}">
              <a16:creationId xmlns:a16="http://schemas.microsoft.com/office/drawing/2014/main" id="{00000000-0008-0000-0300-00005E000000}"/>
            </a:ext>
          </a:extLst>
        </xdr:cNvPr>
        <xdr:cNvSpPr txBox="1"/>
      </xdr:nvSpPr>
      <xdr:spPr>
        <a:xfrm>
          <a:off x="3048001" y="118999001"/>
          <a:ext cx="2769054" cy="2127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4</xdr:col>
      <xdr:colOff>841375</xdr:colOff>
      <xdr:row>565</xdr:row>
      <xdr:rowOff>59531</xdr:rowOff>
    </xdr:from>
    <xdr:to>
      <xdr:col>4</xdr:col>
      <xdr:colOff>1179512</xdr:colOff>
      <xdr:row>576</xdr:row>
      <xdr:rowOff>166688</xdr:rowOff>
    </xdr:to>
    <xdr:sp macro="" textlink="">
      <xdr:nvSpPr>
        <xdr:cNvPr id="96" name="Right Brace 95">
          <a:extLst>
            <a:ext uri="{FF2B5EF4-FFF2-40B4-BE49-F238E27FC236}">
              <a16:creationId xmlns:a16="http://schemas.microsoft.com/office/drawing/2014/main" id="{00000000-0008-0000-0300-000060000000}"/>
            </a:ext>
          </a:extLst>
        </xdr:cNvPr>
        <xdr:cNvSpPr/>
      </xdr:nvSpPr>
      <xdr:spPr>
        <a:xfrm>
          <a:off x="6032500" y="131869656"/>
          <a:ext cx="3381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885032</xdr:colOff>
      <xdr:row>554</xdr:row>
      <xdr:rowOff>23813</xdr:rowOff>
    </xdr:from>
    <xdr:to>
      <xdr:col>4</xdr:col>
      <xdr:colOff>1204119</xdr:colOff>
      <xdr:row>563</xdr:row>
      <xdr:rowOff>202406</xdr:rowOff>
    </xdr:to>
    <xdr:sp macro="" textlink="">
      <xdr:nvSpPr>
        <xdr:cNvPr id="97" name="Right Brace 96">
          <a:extLst>
            <a:ext uri="{FF2B5EF4-FFF2-40B4-BE49-F238E27FC236}">
              <a16:creationId xmlns:a16="http://schemas.microsoft.com/office/drawing/2014/main" id="{00000000-0008-0000-0300-000061000000}"/>
            </a:ext>
          </a:extLst>
        </xdr:cNvPr>
        <xdr:cNvSpPr/>
      </xdr:nvSpPr>
      <xdr:spPr>
        <a:xfrm>
          <a:off x="6076157" y="129246313"/>
          <a:ext cx="31908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1</xdr:col>
      <xdr:colOff>59531</xdr:colOff>
      <xdr:row>536</xdr:row>
      <xdr:rowOff>54428</xdr:rowOff>
    </xdr:from>
    <xdr:to>
      <xdr:col>2</xdr:col>
      <xdr:colOff>1940718</xdr:colOff>
      <xdr:row>536</xdr:row>
      <xdr:rowOff>535781</xdr:rowOff>
    </xdr:to>
    <xdr:sp macro="" textlink="">
      <xdr:nvSpPr>
        <xdr:cNvPr id="98" name="TextBox 97">
          <a:extLst>
            <a:ext uri="{FF2B5EF4-FFF2-40B4-BE49-F238E27FC236}">
              <a16:creationId xmlns:a16="http://schemas.microsoft.com/office/drawing/2014/main" id="{00000000-0008-0000-0300-000062000000}"/>
            </a:ext>
          </a:extLst>
        </xdr:cNvPr>
        <xdr:cNvSpPr txBox="1"/>
      </xdr:nvSpPr>
      <xdr:spPr>
        <a:xfrm>
          <a:off x="261937" y="126558334"/>
          <a:ext cx="3607594" cy="481353"/>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4/1/23 - 6/30/23.</a:t>
          </a:r>
        </a:p>
      </xdr:txBody>
    </xdr:sp>
    <xdr:clientData/>
  </xdr:twoCellAnchor>
  <xdr:twoCellAnchor>
    <xdr:from>
      <xdr:col>2</xdr:col>
      <xdr:colOff>1485900</xdr:colOff>
      <xdr:row>565</xdr:row>
      <xdr:rowOff>155575</xdr:rowOff>
    </xdr:from>
    <xdr:to>
      <xdr:col>4</xdr:col>
      <xdr:colOff>659833</xdr:colOff>
      <xdr:row>576</xdr:row>
      <xdr:rowOff>127000</xdr:rowOff>
    </xdr:to>
    <xdr:sp macro="" textlink="">
      <xdr:nvSpPr>
        <xdr:cNvPr id="99" name="TextBox 98">
          <a:extLst>
            <a:ext uri="{FF2B5EF4-FFF2-40B4-BE49-F238E27FC236}">
              <a16:creationId xmlns:a16="http://schemas.microsoft.com/office/drawing/2014/main" id="{00000000-0008-0000-0300-000063000000}"/>
            </a:ext>
          </a:extLst>
        </xdr:cNvPr>
        <xdr:cNvSpPr txBox="1"/>
      </xdr:nvSpPr>
      <xdr:spPr>
        <a:xfrm>
          <a:off x="3422650" y="131965700"/>
          <a:ext cx="242830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1143000</xdr:colOff>
      <xdr:row>554</xdr:row>
      <xdr:rowOff>63500</xdr:rowOff>
    </xdr:from>
    <xdr:to>
      <xdr:col>4</xdr:col>
      <xdr:colOff>610054</xdr:colOff>
      <xdr:row>563</xdr:row>
      <xdr:rowOff>187666</xdr:rowOff>
    </xdr:to>
    <xdr:sp macro="" textlink="">
      <xdr:nvSpPr>
        <xdr:cNvPr id="100" name="TextBox 99">
          <a:extLst>
            <a:ext uri="{FF2B5EF4-FFF2-40B4-BE49-F238E27FC236}">
              <a16:creationId xmlns:a16="http://schemas.microsoft.com/office/drawing/2014/main" id="{00000000-0008-0000-0300-000064000000}"/>
            </a:ext>
          </a:extLst>
        </xdr:cNvPr>
        <xdr:cNvSpPr txBox="1"/>
      </xdr:nvSpPr>
      <xdr:spPr>
        <a:xfrm>
          <a:off x="3079750" y="129286000"/>
          <a:ext cx="2721429" cy="2267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4</xdr:col>
      <xdr:colOff>889000</xdr:colOff>
      <xdr:row>611</xdr:row>
      <xdr:rowOff>138906</xdr:rowOff>
    </xdr:from>
    <xdr:to>
      <xdr:col>4</xdr:col>
      <xdr:colOff>1227137</xdr:colOff>
      <xdr:row>622</xdr:row>
      <xdr:rowOff>246063</xdr:rowOff>
    </xdr:to>
    <xdr:sp macro="" textlink="">
      <xdr:nvSpPr>
        <xdr:cNvPr id="102" name="Right Brace 101">
          <a:extLst>
            <a:ext uri="{FF2B5EF4-FFF2-40B4-BE49-F238E27FC236}">
              <a16:creationId xmlns:a16="http://schemas.microsoft.com/office/drawing/2014/main" id="{00000000-0008-0000-0300-000066000000}"/>
            </a:ext>
          </a:extLst>
        </xdr:cNvPr>
        <xdr:cNvSpPr/>
      </xdr:nvSpPr>
      <xdr:spPr>
        <a:xfrm>
          <a:off x="6080125" y="142331281"/>
          <a:ext cx="3381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948532</xdr:colOff>
      <xdr:row>600</xdr:row>
      <xdr:rowOff>71438</xdr:rowOff>
    </xdr:from>
    <xdr:to>
      <xdr:col>4</xdr:col>
      <xdr:colOff>1267619</xdr:colOff>
      <xdr:row>610</xdr:row>
      <xdr:rowOff>11906</xdr:rowOff>
    </xdr:to>
    <xdr:sp macro="" textlink="">
      <xdr:nvSpPr>
        <xdr:cNvPr id="103" name="Right Brace 102">
          <a:extLst>
            <a:ext uri="{FF2B5EF4-FFF2-40B4-BE49-F238E27FC236}">
              <a16:creationId xmlns:a16="http://schemas.microsoft.com/office/drawing/2014/main" id="{00000000-0008-0000-0300-000067000000}"/>
            </a:ext>
          </a:extLst>
        </xdr:cNvPr>
        <xdr:cNvSpPr/>
      </xdr:nvSpPr>
      <xdr:spPr>
        <a:xfrm>
          <a:off x="6139657" y="139676188"/>
          <a:ext cx="31908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1</xdr:col>
      <xdr:colOff>20409</xdr:colOff>
      <xdr:row>582</xdr:row>
      <xdr:rowOff>42522</xdr:rowOff>
    </xdr:from>
    <xdr:to>
      <xdr:col>3</xdr:col>
      <xdr:colOff>11907</xdr:colOff>
      <xdr:row>582</xdr:row>
      <xdr:rowOff>607219</xdr:rowOff>
    </xdr:to>
    <xdr:sp macro="" textlink="">
      <xdr:nvSpPr>
        <xdr:cNvPr id="104" name="TextBox 103">
          <a:extLst>
            <a:ext uri="{FF2B5EF4-FFF2-40B4-BE49-F238E27FC236}">
              <a16:creationId xmlns:a16="http://schemas.microsoft.com/office/drawing/2014/main" id="{00000000-0008-0000-0300-000068000000}"/>
            </a:ext>
          </a:extLst>
        </xdr:cNvPr>
        <xdr:cNvSpPr txBox="1"/>
      </xdr:nvSpPr>
      <xdr:spPr>
        <a:xfrm>
          <a:off x="222815" y="137250147"/>
          <a:ext cx="3694342" cy="564697"/>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7/1/2023 - 9/30/2023</a:t>
          </a:r>
        </a:p>
      </xdr:txBody>
    </xdr:sp>
    <xdr:clientData/>
  </xdr:twoCellAnchor>
  <xdr:twoCellAnchor>
    <xdr:from>
      <xdr:col>2</xdr:col>
      <xdr:colOff>1533525</xdr:colOff>
      <xdr:row>611</xdr:row>
      <xdr:rowOff>123825</xdr:rowOff>
    </xdr:from>
    <xdr:to>
      <xdr:col>4</xdr:col>
      <xdr:colOff>707458</xdr:colOff>
      <xdr:row>622</xdr:row>
      <xdr:rowOff>95250</xdr:rowOff>
    </xdr:to>
    <xdr:sp macro="" textlink="">
      <xdr:nvSpPr>
        <xdr:cNvPr id="105" name="TextBox 104">
          <a:extLst>
            <a:ext uri="{FF2B5EF4-FFF2-40B4-BE49-F238E27FC236}">
              <a16:creationId xmlns:a16="http://schemas.microsoft.com/office/drawing/2014/main" id="{00000000-0008-0000-0300-000069000000}"/>
            </a:ext>
          </a:extLst>
        </xdr:cNvPr>
        <xdr:cNvSpPr txBox="1"/>
      </xdr:nvSpPr>
      <xdr:spPr>
        <a:xfrm>
          <a:off x="3470275" y="142316200"/>
          <a:ext cx="242830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1317626</xdr:colOff>
      <xdr:row>600</xdr:row>
      <xdr:rowOff>63500</xdr:rowOff>
    </xdr:from>
    <xdr:to>
      <xdr:col>4</xdr:col>
      <xdr:colOff>800555</xdr:colOff>
      <xdr:row>609</xdr:row>
      <xdr:rowOff>127000</xdr:rowOff>
    </xdr:to>
    <xdr:sp macro="" textlink="">
      <xdr:nvSpPr>
        <xdr:cNvPr id="106" name="TextBox 105">
          <a:extLst>
            <a:ext uri="{FF2B5EF4-FFF2-40B4-BE49-F238E27FC236}">
              <a16:creationId xmlns:a16="http://schemas.microsoft.com/office/drawing/2014/main" id="{00000000-0008-0000-0300-00006A000000}"/>
            </a:ext>
          </a:extLst>
        </xdr:cNvPr>
        <xdr:cNvSpPr txBox="1"/>
      </xdr:nvSpPr>
      <xdr:spPr>
        <a:xfrm>
          <a:off x="3254376" y="139668250"/>
          <a:ext cx="2737304" cy="2206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4</xdr:col>
      <xdr:colOff>793750</xdr:colOff>
      <xdr:row>656</xdr:row>
      <xdr:rowOff>91281</xdr:rowOff>
    </xdr:from>
    <xdr:to>
      <xdr:col>4</xdr:col>
      <xdr:colOff>1131887</xdr:colOff>
      <xdr:row>667</xdr:row>
      <xdr:rowOff>198438</xdr:rowOff>
    </xdr:to>
    <xdr:sp macro="" textlink="">
      <xdr:nvSpPr>
        <xdr:cNvPr id="108" name="Right Brace 107">
          <a:extLst>
            <a:ext uri="{FF2B5EF4-FFF2-40B4-BE49-F238E27FC236}">
              <a16:creationId xmlns:a16="http://schemas.microsoft.com/office/drawing/2014/main" id="{00000000-0008-0000-0300-00006C000000}"/>
            </a:ext>
          </a:extLst>
        </xdr:cNvPr>
        <xdr:cNvSpPr/>
      </xdr:nvSpPr>
      <xdr:spPr>
        <a:xfrm>
          <a:off x="5984875" y="152697656"/>
          <a:ext cx="3381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869157</xdr:colOff>
      <xdr:row>645</xdr:row>
      <xdr:rowOff>55563</xdr:rowOff>
    </xdr:from>
    <xdr:to>
      <xdr:col>4</xdr:col>
      <xdr:colOff>1188244</xdr:colOff>
      <xdr:row>654</xdr:row>
      <xdr:rowOff>234156</xdr:rowOff>
    </xdr:to>
    <xdr:sp macro="" textlink="">
      <xdr:nvSpPr>
        <xdr:cNvPr id="109" name="Right Brace 108">
          <a:extLst>
            <a:ext uri="{FF2B5EF4-FFF2-40B4-BE49-F238E27FC236}">
              <a16:creationId xmlns:a16="http://schemas.microsoft.com/office/drawing/2014/main" id="{00000000-0008-0000-0300-00006D000000}"/>
            </a:ext>
          </a:extLst>
        </xdr:cNvPr>
        <xdr:cNvSpPr/>
      </xdr:nvSpPr>
      <xdr:spPr>
        <a:xfrm>
          <a:off x="6060282" y="150074313"/>
          <a:ext cx="31908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1</xdr:col>
      <xdr:colOff>11905</xdr:colOff>
      <xdr:row>627</xdr:row>
      <xdr:rowOff>54428</xdr:rowOff>
    </xdr:from>
    <xdr:to>
      <xdr:col>2</xdr:col>
      <xdr:colOff>1821655</xdr:colOff>
      <xdr:row>627</xdr:row>
      <xdr:rowOff>511968</xdr:rowOff>
    </xdr:to>
    <xdr:sp macro="" textlink="">
      <xdr:nvSpPr>
        <xdr:cNvPr id="110" name="TextBox 109">
          <a:extLst>
            <a:ext uri="{FF2B5EF4-FFF2-40B4-BE49-F238E27FC236}">
              <a16:creationId xmlns:a16="http://schemas.microsoft.com/office/drawing/2014/main" id="{00000000-0008-0000-0300-00006E000000}"/>
            </a:ext>
          </a:extLst>
        </xdr:cNvPr>
        <xdr:cNvSpPr txBox="1"/>
      </xdr:nvSpPr>
      <xdr:spPr>
        <a:xfrm>
          <a:off x="214311" y="147763366"/>
          <a:ext cx="3536157" cy="457540"/>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10/1/2023 - 12-31-2023</a:t>
          </a:r>
        </a:p>
      </xdr:txBody>
    </xdr:sp>
    <xdr:clientData/>
  </xdr:twoCellAnchor>
  <xdr:twoCellAnchor>
    <xdr:from>
      <xdr:col>2</xdr:col>
      <xdr:colOff>1358900</xdr:colOff>
      <xdr:row>656</xdr:row>
      <xdr:rowOff>92075</xdr:rowOff>
    </xdr:from>
    <xdr:to>
      <xdr:col>4</xdr:col>
      <xdr:colOff>532833</xdr:colOff>
      <xdr:row>667</xdr:row>
      <xdr:rowOff>63500</xdr:rowOff>
    </xdr:to>
    <xdr:sp macro="" textlink="">
      <xdr:nvSpPr>
        <xdr:cNvPr id="111" name="TextBox 110">
          <a:extLst>
            <a:ext uri="{FF2B5EF4-FFF2-40B4-BE49-F238E27FC236}">
              <a16:creationId xmlns:a16="http://schemas.microsoft.com/office/drawing/2014/main" id="{00000000-0008-0000-0300-00006F000000}"/>
            </a:ext>
          </a:extLst>
        </xdr:cNvPr>
        <xdr:cNvSpPr txBox="1"/>
      </xdr:nvSpPr>
      <xdr:spPr>
        <a:xfrm>
          <a:off x="3295650" y="152698450"/>
          <a:ext cx="242830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1031876</xdr:colOff>
      <xdr:row>645</xdr:row>
      <xdr:rowOff>15876</xdr:rowOff>
    </xdr:from>
    <xdr:to>
      <xdr:col>4</xdr:col>
      <xdr:colOff>578305</xdr:colOff>
      <xdr:row>654</xdr:row>
      <xdr:rowOff>127001</xdr:rowOff>
    </xdr:to>
    <xdr:sp macro="" textlink="">
      <xdr:nvSpPr>
        <xdr:cNvPr id="112" name="TextBox 111">
          <a:extLst>
            <a:ext uri="{FF2B5EF4-FFF2-40B4-BE49-F238E27FC236}">
              <a16:creationId xmlns:a16="http://schemas.microsoft.com/office/drawing/2014/main" id="{00000000-0008-0000-0300-000070000000}"/>
            </a:ext>
          </a:extLst>
        </xdr:cNvPr>
        <xdr:cNvSpPr txBox="1"/>
      </xdr:nvSpPr>
      <xdr:spPr>
        <a:xfrm>
          <a:off x="2968626" y="150034626"/>
          <a:ext cx="2800804" cy="2254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4</xdr:col>
      <xdr:colOff>809625</xdr:colOff>
      <xdr:row>701</xdr:row>
      <xdr:rowOff>91281</xdr:rowOff>
    </xdr:from>
    <xdr:to>
      <xdr:col>4</xdr:col>
      <xdr:colOff>1147762</xdr:colOff>
      <xdr:row>712</xdr:row>
      <xdr:rowOff>198438</xdr:rowOff>
    </xdr:to>
    <xdr:sp macro="" textlink="">
      <xdr:nvSpPr>
        <xdr:cNvPr id="114" name="Right Brace 113">
          <a:extLst>
            <a:ext uri="{FF2B5EF4-FFF2-40B4-BE49-F238E27FC236}">
              <a16:creationId xmlns:a16="http://schemas.microsoft.com/office/drawing/2014/main" id="{00000000-0008-0000-0300-000072000000}"/>
            </a:ext>
          </a:extLst>
        </xdr:cNvPr>
        <xdr:cNvSpPr/>
      </xdr:nvSpPr>
      <xdr:spPr>
        <a:xfrm>
          <a:off x="6000750" y="163064031"/>
          <a:ext cx="3381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964407</xdr:colOff>
      <xdr:row>690</xdr:row>
      <xdr:rowOff>23813</xdr:rowOff>
    </xdr:from>
    <xdr:to>
      <xdr:col>4</xdr:col>
      <xdr:colOff>1283494</xdr:colOff>
      <xdr:row>699</xdr:row>
      <xdr:rowOff>202406</xdr:rowOff>
    </xdr:to>
    <xdr:sp macro="" textlink="">
      <xdr:nvSpPr>
        <xdr:cNvPr id="115" name="Right Brace 114">
          <a:extLst>
            <a:ext uri="{FF2B5EF4-FFF2-40B4-BE49-F238E27FC236}">
              <a16:creationId xmlns:a16="http://schemas.microsoft.com/office/drawing/2014/main" id="{00000000-0008-0000-0300-000073000000}"/>
            </a:ext>
          </a:extLst>
        </xdr:cNvPr>
        <xdr:cNvSpPr/>
      </xdr:nvSpPr>
      <xdr:spPr>
        <a:xfrm>
          <a:off x="6155532" y="160408938"/>
          <a:ext cx="31908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0</xdr:col>
      <xdr:colOff>202405</xdr:colOff>
      <xdr:row>672</xdr:row>
      <xdr:rowOff>54428</xdr:rowOff>
    </xdr:from>
    <xdr:to>
      <xdr:col>2</xdr:col>
      <xdr:colOff>1940717</xdr:colOff>
      <xdr:row>672</xdr:row>
      <xdr:rowOff>642937</xdr:rowOff>
    </xdr:to>
    <xdr:sp macro="" textlink="">
      <xdr:nvSpPr>
        <xdr:cNvPr id="116" name="TextBox 115">
          <a:extLst>
            <a:ext uri="{FF2B5EF4-FFF2-40B4-BE49-F238E27FC236}">
              <a16:creationId xmlns:a16="http://schemas.microsoft.com/office/drawing/2014/main" id="{00000000-0008-0000-0300-000074000000}"/>
            </a:ext>
          </a:extLst>
        </xdr:cNvPr>
        <xdr:cNvSpPr txBox="1"/>
      </xdr:nvSpPr>
      <xdr:spPr>
        <a:xfrm>
          <a:off x="202405" y="158359928"/>
          <a:ext cx="3667125" cy="588509"/>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1/1/2024 - 3/31/2024</a:t>
          </a:r>
        </a:p>
      </xdr:txBody>
    </xdr:sp>
    <xdr:clientData/>
  </xdr:twoCellAnchor>
  <xdr:twoCellAnchor>
    <xdr:from>
      <xdr:col>2</xdr:col>
      <xdr:colOff>1327150</xdr:colOff>
      <xdr:row>701</xdr:row>
      <xdr:rowOff>107950</xdr:rowOff>
    </xdr:from>
    <xdr:to>
      <xdr:col>4</xdr:col>
      <xdr:colOff>501083</xdr:colOff>
      <xdr:row>712</xdr:row>
      <xdr:rowOff>79375</xdr:rowOff>
    </xdr:to>
    <xdr:sp macro="" textlink="">
      <xdr:nvSpPr>
        <xdr:cNvPr id="117" name="TextBox 116">
          <a:extLst>
            <a:ext uri="{FF2B5EF4-FFF2-40B4-BE49-F238E27FC236}">
              <a16:creationId xmlns:a16="http://schemas.microsoft.com/office/drawing/2014/main" id="{00000000-0008-0000-0300-000075000000}"/>
            </a:ext>
          </a:extLst>
        </xdr:cNvPr>
        <xdr:cNvSpPr txBox="1"/>
      </xdr:nvSpPr>
      <xdr:spPr>
        <a:xfrm>
          <a:off x="3263900" y="163080700"/>
          <a:ext cx="242830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1158875</xdr:colOff>
      <xdr:row>690</xdr:row>
      <xdr:rowOff>31750</xdr:rowOff>
    </xdr:from>
    <xdr:to>
      <xdr:col>4</xdr:col>
      <xdr:colOff>784679</xdr:colOff>
      <xdr:row>699</xdr:row>
      <xdr:rowOff>95250</xdr:rowOff>
    </xdr:to>
    <xdr:sp macro="" textlink="">
      <xdr:nvSpPr>
        <xdr:cNvPr id="118" name="TextBox 117">
          <a:extLst>
            <a:ext uri="{FF2B5EF4-FFF2-40B4-BE49-F238E27FC236}">
              <a16:creationId xmlns:a16="http://schemas.microsoft.com/office/drawing/2014/main" id="{00000000-0008-0000-0300-000076000000}"/>
            </a:ext>
          </a:extLst>
        </xdr:cNvPr>
        <xdr:cNvSpPr txBox="1"/>
      </xdr:nvSpPr>
      <xdr:spPr>
        <a:xfrm>
          <a:off x="3095625" y="160416875"/>
          <a:ext cx="2880179" cy="2206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4</xdr:col>
      <xdr:colOff>904875</xdr:colOff>
      <xdr:row>746</xdr:row>
      <xdr:rowOff>75406</xdr:rowOff>
    </xdr:from>
    <xdr:to>
      <xdr:col>4</xdr:col>
      <xdr:colOff>1243012</xdr:colOff>
      <xdr:row>757</xdr:row>
      <xdr:rowOff>182563</xdr:rowOff>
    </xdr:to>
    <xdr:sp macro="" textlink="">
      <xdr:nvSpPr>
        <xdr:cNvPr id="120" name="Right Brace 119">
          <a:extLst>
            <a:ext uri="{FF2B5EF4-FFF2-40B4-BE49-F238E27FC236}">
              <a16:creationId xmlns:a16="http://schemas.microsoft.com/office/drawing/2014/main" id="{00000000-0008-0000-0300-000078000000}"/>
            </a:ext>
          </a:extLst>
        </xdr:cNvPr>
        <xdr:cNvSpPr/>
      </xdr:nvSpPr>
      <xdr:spPr>
        <a:xfrm>
          <a:off x="6096000" y="173414531"/>
          <a:ext cx="3381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964407</xdr:colOff>
      <xdr:row>735</xdr:row>
      <xdr:rowOff>23813</xdr:rowOff>
    </xdr:from>
    <xdr:to>
      <xdr:col>4</xdr:col>
      <xdr:colOff>1283494</xdr:colOff>
      <xdr:row>744</xdr:row>
      <xdr:rowOff>202406</xdr:rowOff>
    </xdr:to>
    <xdr:sp macro="" textlink="">
      <xdr:nvSpPr>
        <xdr:cNvPr id="121" name="Right Brace 120">
          <a:extLst>
            <a:ext uri="{FF2B5EF4-FFF2-40B4-BE49-F238E27FC236}">
              <a16:creationId xmlns:a16="http://schemas.microsoft.com/office/drawing/2014/main" id="{00000000-0008-0000-0300-000079000000}"/>
            </a:ext>
          </a:extLst>
        </xdr:cNvPr>
        <xdr:cNvSpPr/>
      </xdr:nvSpPr>
      <xdr:spPr>
        <a:xfrm>
          <a:off x="6155532" y="170775313"/>
          <a:ext cx="31908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1</xdr:col>
      <xdr:colOff>273844</xdr:colOff>
      <xdr:row>717</xdr:row>
      <xdr:rowOff>54428</xdr:rowOff>
    </xdr:from>
    <xdr:to>
      <xdr:col>2</xdr:col>
      <xdr:colOff>1881187</xdr:colOff>
      <xdr:row>718</xdr:row>
      <xdr:rowOff>95250</xdr:rowOff>
    </xdr:to>
    <xdr:sp macro="" textlink="">
      <xdr:nvSpPr>
        <xdr:cNvPr id="122" name="TextBox 121">
          <a:extLst>
            <a:ext uri="{FF2B5EF4-FFF2-40B4-BE49-F238E27FC236}">
              <a16:creationId xmlns:a16="http://schemas.microsoft.com/office/drawing/2014/main" id="{00000000-0008-0000-0300-00007A000000}"/>
            </a:ext>
          </a:extLst>
        </xdr:cNvPr>
        <xdr:cNvSpPr txBox="1"/>
      </xdr:nvSpPr>
      <xdr:spPr>
        <a:xfrm>
          <a:off x="476250" y="169027928"/>
          <a:ext cx="3333750" cy="564697"/>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4/1/2024 -6/30/2024.</a:t>
          </a:r>
        </a:p>
      </xdr:txBody>
    </xdr:sp>
    <xdr:clientData/>
  </xdr:twoCellAnchor>
  <xdr:twoCellAnchor>
    <xdr:from>
      <xdr:col>2</xdr:col>
      <xdr:colOff>1311275</xdr:colOff>
      <xdr:row>746</xdr:row>
      <xdr:rowOff>155575</xdr:rowOff>
    </xdr:from>
    <xdr:to>
      <xdr:col>4</xdr:col>
      <xdr:colOff>485208</xdr:colOff>
      <xdr:row>757</xdr:row>
      <xdr:rowOff>127000</xdr:rowOff>
    </xdr:to>
    <xdr:sp macro="" textlink="">
      <xdr:nvSpPr>
        <xdr:cNvPr id="123" name="TextBox 122">
          <a:extLst>
            <a:ext uri="{FF2B5EF4-FFF2-40B4-BE49-F238E27FC236}">
              <a16:creationId xmlns:a16="http://schemas.microsoft.com/office/drawing/2014/main" id="{00000000-0008-0000-0300-00007B000000}"/>
            </a:ext>
          </a:extLst>
        </xdr:cNvPr>
        <xdr:cNvSpPr txBox="1"/>
      </xdr:nvSpPr>
      <xdr:spPr>
        <a:xfrm>
          <a:off x="3248025" y="173494700"/>
          <a:ext cx="242830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1254126</xdr:colOff>
      <xdr:row>735</xdr:row>
      <xdr:rowOff>47625</xdr:rowOff>
    </xdr:from>
    <xdr:to>
      <xdr:col>4</xdr:col>
      <xdr:colOff>832305</xdr:colOff>
      <xdr:row>744</xdr:row>
      <xdr:rowOff>79375</xdr:rowOff>
    </xdr:to>
    <xdr:sp macro="" textlink="">
      <xdr:nvSpPr>
        <xdr:cNvPr id="124" name="TextBox 123">
          <a:extLst>
            <a:ext uri="{FF2B5EF4-FFF2-40B4-BE49-F238E27FC236}">
              <a16:creationId xmlns:a16="http://schemas.microsoft.com/office/drawing/2014/main" id="{00000000-0008-0000-0300-00007C000000}"/>
            </a:ext>
          </a:extLst>
        </xdr:cNvPr>
        <xdr:cNvSpPr txBox="1"/>
      </xdr:nvSpPr>
      <xdr:spPr>
        <a:xfrm>
          <a:off x="3190876" y="170799125"/>
          <a:ext cx="2832554" cy="2174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4</xdr:col>
      <xdr:colOff>809625</xdr:colOff>
      <xdr:row>792</xdr:row>
      <xdr:rowOff>75406</xdr:rowOff>
    </xdr:from>
    <xdr:to>
      <xdr:col>4</xdr:col>
      <xdr:colOff>1147762</xdr:colOff>
      <xdr:row>803</xdr:row>
      <xdr:rowOff>182563</xdr:rowOff>
    </xdr:to>
    <xdr:sp macro="" textlink="">
      <xdr:nvSpPr>
        <xdr:cNvPr id="126" name="Right Brace 125">
          <a:extLst>
            <a:ext uri="{FF2B5EF4-FFF2-40B4-BE49-F238E27FC236}">
              <a16:creationId xmlns:a16="http://schemas.microsoft.com/office/drawing/2014/main" id="{00000000-0008-0000-0300-00007E000000}"/>
            </a:ext>
          </a:extLst>
        </xdr:cNvPr>
        <xdr:cNvSpPr/>
      </xdr:nvSpPr>
      <xdr:spPr>
        <a:xfrm>
          <a:off x="6000750" y="183892031"/>
          <a:ext cx="3381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980282</xdr:colOff>
      <xdr:row>780</xdr:row>
      <xdr:rowOff>246063</xdr:rowOff>
    </xdr:from>
    <xdr:to>
      <xdr:col>4</xdr:col>
      <xdr:colOff>1299369</xdr:colOff>
      <xdr:row>790</xdr:row>
      <xdr:rowOff>170656</xdr:rowOff>
    </xdr:to>
    <xdr:sp macro="" textlink="">
      <xdr:nvSpPr>
        <xdr:cNvPr id="127" name="Right Brace 126">
          <a:extLst>
            <a:ext uri="{FF2B5EF4-FFF2-40B4-BE49-F238E27FC236}">
              <a16:creationId xmlns:a16="http://schemas.microsoft.com/office/drawing/2014/main" id="{00000000-0008-0000-0300-00007F000000}"/>
            </a:ext>
          </a:extLst>
        </xdr:cNvPr>
        <xdr:cNvSpPr/>
      </xdr:nvSpPr>
      <xdr:spPr>
        <a:xfrm>
          <a:off x="6171407" y="181221063"/>
          <a:ext cx="31908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1</xdr:col>
      <xdr:colOff>202406</xdr:colOff>
      <xdr:row>763</xdr:row>
      <xdr:rowOff>54428</xdr:rowOff>
    </xdr:from>
    <xdr:to>
      <xdr:col>2</xdr:col>
      <xdr:colOff>1869281</xdr:colOff>
      <xdr:row>763</xdr:row>
      <xdr:rowOff>642938</xdr:rowOff>
    </xdr:to>
    <xdr:sp macro="" textlink="">
      <xdr:nvSpPr>
        <xdr:cNvPr id="128" name="TextBox 127">
          <a:extLst>
            <a:ext uri="{FF2B5EF4-FFF2-40B4-BE49-F238E27FC236}">
              <a16:creationId xmlns:a16="http://schemas.microsoft.com/office/drawing/2014/main" id="{00000000-0008-0000-0300-000080000000}"/>
            </a:ext>
          </a:extLst>
        </xdr:cNvPr>
        <xdr:cNvSpPr txBox="1"/>
      </xdr:nvSpPr>
      <xdr:spPr>
        <a:xfrm>
          <a:off x="404812" y="179755459"/>
          <a:ext cx="3393282" cy="588510"/>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7/1/2024-9/30/2024</a:t>
          </a:r>
        </a:p>
      </xdr:txBody>
    </xdr:sp>
    <xdr:clientData/>
  </xdr:twoCellAnchor>
  <xdr:twoCellAnchor>
    <xdr:from>
      <xdr:col>2</xdr:col>
      <xdr:colOff>1485900</xdr:colOff>
      <xdr:row>792</xdr:row>
      <xdr:rowOff>155575</xdr:rowOff>
    </xdr:from>
    <xdr:to>
      <xdr:col>4</xdr:col>
      <xdr:colOff>659833</xdr:colOff>
      <xdr:row>803</xdr:row>
      <xdr:rowOff>127000</xdr:rowOff>
    </xdr:to>
    <xdr:sp macro="" textlink="">
      <xdr:nvSpPr>
        <xdr:cNvPr id="129" name="TextBox 128">
          <a:extLst>
            <a:ext uri="{FF2B5EF4-FFF2-40B4-BE49-F238E27FC236}">
              <a16:creationId xmlns:a16="http://schemas.microsoft.com/office/drawing/2014/main" id="{00000000-0008-0000-0300-000081000000}"/>
            </a:ext>
          </a:extLst>
        </xdr:cNvPr>
        <xdr:cNvSpPr txBox="1"/>
      </xdr:nvSpPr>
      <xdr:spPr>
        <a:xfrm>
          <a:off x="3422650" y="183972200"/>
          <a:ext cx="242830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1508125</xdr:colOff>
      <xdr:row>781</xdr:row>
      <xdr:rowOff>31750</xdr:rowOff>
    </xdr:from>
    <xdr:to>
      <xdr:col>4</xdr:col>
      <xdr:colOff>848179</xdr:colOff>
      <xdr:row>790</xdr:row>
      <xdr:rowOff>155916</xdr:rowOff>
    </xdr:to>
    <xdr:sp macro="" textlink="">
      <xdr:nvSpPr>
        <xdr:cNvPr id="130" name="TextBox 129">
          <a:extLst>
            <a:ext uri="{FF2B5EF4-FFF2-40B4-BE49-F238E27FC236}">
              <a16:creationId xmlns:a16="http://schemas.microsoft.com/office/drawing/2014/main" id="{00000000-0008-0000-0300-000082000000}"/>
            </a:ext>
          </a:extLst>
        </xdr:cNvPr>
        <xdr:cNvSpPr txBox="1"/>
      </xdr:nvSpPr>
      <xdr:spPr>
        <a:xfrm>
          <a:off x="3444875" y="181260750"/>
          <a:ext cx="2594429" cy="2267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666750</xdr:colOff>
      <xdr:row>16</xdr:row>
      <xdr:rowOff>1200150</xdr:rowOff>
    </xdr:from>
    <xdr:to>
      <xdr:col>5</xdr:col>
      <xdr:colOff>71437</xdr:colOff>
      <xdr:row>26</xdr:row>
      <xdr:rowOff>23812</xdr:rowOff>
    </xdr:to>
    <xdr:sp macro="" textlink="">
      <xdr:nvSpPr>
        <xdr:cNvPr id="179" name="TextBox 178">
          <a:extLst>
            <a:ext uri="{FF2B5EF4-FFF2-40B4-BE49-F238E27FC236}">
              <a16:creationId xmlns:a16="http://schemas.microsoft.com/office/drawing/2014/main" id="{00000000-0008-0000-0400-0000B3000000}"/>
            </a:ext>
          </a:extLst>
        </xdr:cNvPr>
        <xdr:cNvSpPr txBox="1"/>
      </xdr:nvSpPr>
      <xdr:spPr>
        <a:xfrm>
          <a:off x="6762750" y="4724400"/>
          <a:ext cx="1976437" cy="25003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 in green column G.</a:t>
          </a:r>
          <a:endParaRPr lang="en-US" sz="1400">
            <a:solidFill>
              <a:srgbClr val="FF0000"/>
            </a:solidFill>
          </a:endParaRPr>
        </a:p>
      </xdr:txBody>
    </xdr:sp>
    <xdr:clientData/>
  </xdr:twoCellAnchor>
  <xdr:twoCellAnchor>
    <xdr:from>
      <xdr:col>5</xdr:col>
      <xdr:colOff>142875</xdr:colOff>
      <xdr:row>16</xdr:row>
      <xdr:rowOff>1166813</xdr:rowOff>
    </xdr:from>
    <xdr:to>
      <xdr:col>5</xdr:col>
      <xdr:colOff>595312</xdr:colOff>
      <xdr:row>26</xdr:row>
      <xdr:rowOff>83343</xdr:rowOff>
    </xdr:to>
    <xdr:sp macro="" textlink="">
      <xdr:nvSpPr>
        <xdr:cNvPr id="180" name="Right Brace 179">
          <a:extLst>
            <a:ext uri="{FF2B5EF4-FFF2-40B4-BE49-F238E27FC236}">
              <a16:creationId xmlns:a16="http://schemas.microsoft.com/office/drawing/2014/main" id="{00000000-0008-0000-0400-0000B4000000}"/>
            </a:ext>
          </a:extLst>
        </xdr:cNvPr>
        <xdr:cNvSpPr/>
      </xdr:nvSpPr>
      <xdr:spPr>
        <a:xfrm>
          <a:off x="8782050" y="4643438"/>
          <a:ext cx="452437" cy="2497930"/>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1</xdr:col>
      <xdr:colOff>68038</xdr:colOff>
      <xdr:row>2</xdr:row>
      <xdr:rowOff>40819</xdr:rowOff>
    </xdr:from>
    <xdr:to>
      <xdr:col>2</xdr:col>
      <xdr:colOff>142875</xdr:colOff>
      <xdr:row>3</xdr:row>
      <xdr:rowOff>71438</xdr:rowOff>
    </xdr:to>
    <xdr:sp macro="" textlink="">
      <xdr:nvSpPr>
        <xdr:cNvPr id="193" name="TextBox 192">
          <a:extLst>
            <a:ext uri="{FF2B5EF4-FFF2-40B4-BE49-F238E27FC236}">
              <a16:creationId xmlns:a16="http://schemas.microsoft.com/office/drawing/2014/main" id="{00000000-0008-0000-0400-0000C1000000}"/>
            </a:ext>
          </a:extLst>
        </xdr:cNvPr>
        <xdr:cNvSpPr txBox="1"/>
      </xdr:nvSpPr>
      <xdr:spPr>
        <a:xfrm>
          <a:off x="270444" y="552788"/>
          <a:ext cx="1801244" cy="7211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accent1"/>
              </a:solidFill>
            </a:rPr>
            <a:t>Fun a Fiscal 03 for 2019/20 each resource (7388, 3220)</a:t>
          </a:r>
          <a:r>
            <a:rPr lang="en-US" sz="1000" b="1" baseline="0">
              <a:solidFill>
                <a:schemeClr val="accent1"/>
              </a:solidFill>
            </a:rPr>
            <a:t> to enter expenditures</a:t>
          </a:r>
          <a:endParaRPr lang="en-US" sz="1000" b="1">
            <a:solidFill>
              <a:schemeClr val="accent1"/>
            </a:solidFill>
          </a:endParaRPr>
        </a:p>
      </xdr:txBody>
    </xdr:sp>
    <xdr:clientData/>
  </xdr:twoCellAnchor>
  <xdr:twoCellAnchor>
    <xdr:from>
      <xdr:col>3</xdr:col>
      <xdr:colOff>1031876</xdr:colOff>
      <xdr:row>16</xdr:row>
      <xdr:rowOff>1158875</xdr:rowOff>
    </xdr:from>
    <xdr:to>
      <xdr:col>5</xdr:col>
      <xdr:colOff>71438</xdr:colOff>
      <xdr:row>26</xdr:row>
      <xdr:rowOff>23812</xdr:rowOff>
    </xdr:to>
    <xdr:sp macro="" textlink="">
      <xdr:nvSpPr>
        <xdr:cNvPr id="103" name="TextBox 102">
          <a:extLst>
            <a:ext uri="{FF2B5EF4-FFF2-40B4-BE49-F238E27FC236}">
              <a16:creationId xmlns:a16="http://schemas.microsoft.com/office/drawing/2014/main" id="{00000000-0008-0000-0400-000067000000}"/>
            </a:ext>
          </a:extLst>
        </xdr:cNvPr>
        <xdr:cNvSpPr txBox="1"/>
      </xdr:nvSpPr>
      <xdr:spPr>
        <a:xfrm>
          <a:off x="4937126" y="4892675"/>
          <a:ext cx="2030412" cy="244633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 in green column G.</a:t>
          </a:r>
          <a:endParaRPr lang="en-US" sz="1400">
            <a:solidFill>
              <a:srgbClr val="FF0000"/>
            </a:solidFill>
          </a:endParaRPr>
        </a:p>
      </xdr:txBody>
    </xdr:sp>
    <xdr:clientData/>
  </xdr:twoCellAnchor>
  <xdr:twoCellAnchor>
    <xdr:from>
      <xdr:col>5</xdr:col>
      <xdr:colOff>142875</xdr:colOff>
      <xdr:row>16</xdr:row>
      <xdr:rowOff>1166813</xdr:rowOff>
    </xdr:from>
    <xdr:to>
      <xdr:col>5</xdr:col>
      <xdr:colOff>595312</xdr:colOff>
      <xdr:row>26</xdr:row>
      <xdr:rowOff>83343</xdr:rowOff>
    </xdr:to>
    <xdr:sp macro="" textlink="">
      <xdr:nvSpPr>
        <xdr:cNvPr id="104" name="Right Brace 103">
          <a:extLst>
            <a:ext uri="{FF2B5EF4-FFF2-40B4-BE49-F238E27FC236}">
              <a16:creationId xmlns:a16="http://schemas.microsoft.com/office/drawing/2014/main" id="{00000000-0008-0000-0400-000068000000}"/>
            </a:ext>
          </a:extLst>
        </xdr:cNvPr>
        <xdr:cNvSpPr/>
      </xdr:nvSpPr>
      <xdr:spPr>
        <a:xfrm>
          <a:off x="7038975" y="4900613"/>
          <a:ext cx="452437" cy="2497930"/>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952500</xdr:colOff>
      <xdr:row>52</xdr:row>
      <xdr:rowOff>115093</xdr:rowOff>
    </xdr:from>
    <xdr:to>
      <xdr:col>4</xdr:col>
      <xdr:colOff>1290637</xdr:colOff>
      <xdr:row>61</xdr:row>
      <xdr:rowOff>174624</xdr:rowOff>
    </xdr:to>
    <xdr:sp macro="" textlink="">
      <xdr:nvSpPr>
        <xdr:cNvPr id="105" name="Right Brace 104">
          <a:extLst>
            <a:ext uri="{FF2B5EF4-FFF2-40B4-BE49-F238E27FC236}">
              <a16:creationId xmlns:a16="http://schemas.microsoft.com/office/drawing/2014/main" id="{00000000-0008-0000-0400-000069000000}"/>
            </a:ext>
          </a:extLst>
        </xdr:cNvPr>
        <xdr:cNvSpPr/>
      </xdr:nvSpPr>
      <xdr:spPr>
        <a:xfrm>
          <a:off x="6134100" y="13288168"/>
          <a:ext cx="338137" cy="2155031"/>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865187</xdr:colOff>
      <xdr:row>63</xdr:row>
      <xdr:rowOff>218281</xdr:rowOff>
    </xdr:from>
    <xdr:to>
      <xdr:col>4</xdr:col>
      <xdr:colOff>1269999</xdr:colOff>
      <xdr:row>73</xdr:row>
      <xdr:rowOff>123031</xdr:rowOff>
    </xdr:to>
    <xdr:sp macro="" textlink="">
      <xdr:nvSpPr>
        <xdr:cNvPr id="106" name="Right Brace 105">
          <a:extLst>
            <a:ext uri="{FF2B5EF4-FFF2-40B4-BE49-F238E27FC236}">
              <a16:creationId xmlns:a16="http://schemas.microsoft.com/office/drawing/2014/main" id="{00000000-0008-0000-0400-00006A000000}"/>
            </a:ext>
          </a:extLst>
        </xdr:cNvPr>
        <xdr:cNvSpPr/>
      </xdr:nvSpPr>
      <xdr:spPr>
        <a:xfrm>
          <a:off x="6046787" y="15925006"/>
          <a:ext cx="404812" cy="2200275"/>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968375</xdr:colOff>
      <xdr:row>99</xdr:row>
      <xdr:rowOff>11906</xdr:rowOff>
    </xdr:from>
    <xdr:to>
      <xdr:col>4</xdr:col>
      <xdr:colOff>1306512</xdr:colOff>
      <xdr:row>108</xdr:row>
      <xdr:rowOff>83344</xdr:rowOff>
    </xdr:to>
    <xdr:sp macro="" textlink="">
      <xdr:nvSpPr>
        <xdr:cNvPr id="108" name="Right Brace 107">
          <a:extLst>
            <a:ext uri="{FF2B5EF4-FFF2-40B4-BE49-F238E27FC236}">
              <a16:creationId xmlns:a16="http://schemas.microsoft.com/office/drawing/2014/main" id="{00000000-0008-0000-0400-00006C000000}"/>
            </a:ext>
          </a:extLst>
        </xdr:cNvPr>
        <xdr:cNvSpPr/>
      </xdr:nvSpPr>
      <xdr:spPr>
        <a:xfrm>
          <a:off x="6149975" y="23938706"/>
          <a:ext cx="338137" cy="2214563"/>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996156</xdr:colOff>
      <xdr:row>110</xdr:row>
      <xdr:rowOff>134938</xdr:rowOff>
    </xdr:from>
    <xdr:to>
      <xdr:col>4</xdr:col>
      <xdr:colOff>1315243</xdr:colOff>
      <xdr:row>121</xdr:row>
      <xdr:rowOff>131536</xdr:rowOff>
    </xdr:to>
    <xdr:sp macro="" textlink="">
      <xdr:nvSpPr>
        <xdr:cNvPr id="109" name="Right Brace 108">
          <a:extLst>
            <a:ext uri="{FF2B5EF4-FFF2-40B4-BE49-F238E27FC236}">
              <a16:creationId xmlns:a16="http://schemas.microsoft.com/office/drawing/2014/main" id="{00000000-0008-0000-0400-00006D000000}"/>
            </a:ext>
          </a:extLst>
        </xdr:cNvPr>
        <xdr:cNvSpPr/>
      </xdr:nvSpPr>
      <xdr:spPr>
        <a:xfrm>
          <a:off x="6177756" y="26643013"/>
          <a:ext cx="319087" cy="2615973"/>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936625</xdr:colOff>
      <xdr:row>147</xdr:row>
      <xdr:rowOff>19844</xdr:rowOff>
    </xdr:from>
    <xdr:to>
      <xdr:col>4</xdr:col>
      <xdr:colOff>1274762</xdr:colOff>
      <xdr:row>156</xdr:row>
      <xdr:rowOff>198437</xdr:rowOff>
    </xdr:to>
    <xdr:sp macro="" textlink="">
      <xdr:nvSpPr>
        <xdr:cNvPr id="110" name="Right Brace 109">
          <a:extLst>
            <a:ext uri="{FF2B5EF4-FFF2-40B4-BE49-F238E27FC236}">
              <a16:creationId xmlns:a16="http://schemas.microsoft.com/office/drawing/2014/main" id="{00000000-0008-0000-0400-00006E000000}"/>
            </a:ext>
          </a:extLst>
        </xdr:cNvPr>
        <xdr:cNvSpPr/>
      </xdr:nvSpPr>
      <xdr:spPr>
        <a:xfrm>
          <a:off x="6118225" y="34757519"/>
          <a:ext cx="33813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924719</xdr:colOff>
      <xdr:row>158</xdr:row>
      <xdr:rowOff>83345</xdr:rowOff>
    </xdr:from>
    <xdr:to>
      <xdr:col>4</xdr:col>
      <xdr:colOff>1272381</xdr:colOff>
      <xdr:row>169</xdr:row>
      <xdr:rowOff>154782</xdr:rowOff>
    </xdr:to>
    <xdr:sp macro="" textlink="">
      <xdr:nvSpPr>
        <xdr:cNvPr id="111" name="Right Brace 110">
          <a:extLst>
            <a:ext uri="{FF2B5EF4-FFF2-40B4-BE49-F238E27FC236}">
              <a16:creationId xmlns:a16="http://schemas.microsoft.com/office/drawing/2014/main" id="{00000000-0008-0000-0400-00006F000000}"/>
            </a:ext>
          </a:extLst>
        </xdr:cNvPr>
        <xdr:cNvSpPr/>
      </xdr:nvSpPr>
      <xdr:spPr>
        <a:xfrm>
          <a:off x="6106319" y="37402295"/>
          <a:ext cx="347662" cy="269081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968375</xdr:colOff>
      <xdr:row>203</xdr:row>
      <xdr:rowOff>75406</xdr:rowOff>
    </xdr:from>
    <xdr:to>
      <xdr:col>4</xdr:col>
      <xdr:colOff>1306512</xdr:colOff>
      <xdr:row>214</xdr:row>
      <xdr:rowOff>182563</xdr:rowOff>
    </xdr:to>
    <xdr:sp macro="" textlink="">
      <xdr:nvSpPr>
        <xdr:cNvPr id="112" name="Right Brace 111">
          <a:extLst>
            <a:ext uri="{FF2B5EF4-FFF2-40B4-BE49-F238E27FC236}">
              <a16:creationId xmlns:a16="http://schemas.microsoft.com/office/drawing/2014/main" id="{00000000-0008-0000-0400-000070000000}"/>
            </a:ext>
          </a:extLst>
        </xdr:cNvPr>
        <xdr:cNvSpPr/>
      </xdr:nvSpPr>
      <xdr:spPr>
        <a:xfrm>
          <a:off x="6149975" y="47995681"/>
          <a:ext cx="3381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885032</xdr:colOff>
      <xdr:row>191</xdr:row>
      <xdr:rowOff>246063</xdr:rowOff>
    </xdr:from>
    <xdr:to>
      <xdr:col>4</xdr:col>
      <xdr:colOff>1204119</xdr:colOff>
      <xdr:row>201</xdr:row>
      <xdr:rowOff>170656</xdr:rowOff>
    </xdr:to>
    <xdr:sp macro="" textlink="">
      <xdr:nvSpPr>
        <xdr:cNvPr id="113" name="Right Brace 112">
          <a:extLst>
            <a:ext uri="{FF2B5EF4-FFF2-40B4-BE49-F238E27FC236}">
              <a16:creationId xmlns:a16="http://schemas.microsoft.com/office/drawing/2014/main" id="{00000000-0008-0000-0400-000071000000}"/>
            </a:ext>
          </a:extLst>
        </xdr:cNvPr>
        <xdr:cNvSpPr/>
      </xdr:nvSpPr>
      <xdr:spPr>
        <a:xfrm>
          <a:off x="6066632" y="45337413"/>
          <a:ext cx="319087" cy="231536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904875</xdr:colOff>
      <xdr:row>249</xdr:row>
      <xdr:rowOff>91281</xdr:rowOff>
    </xdr:from>
    <xdr:to>
      <xdr:col>4</xdr:col>
      <xdr:colOff>1243012</xdr:colOff>
      <xdr:row>260</xdr:row>
      <xdr:rowOff>198438</xdr:rowOff>
    </xdr:to>
    <xdr:sp macro="" textlink="">
      <xdr:nvSpPr>
        <xdr:cNvPr id="114" name="Right Brace 113">
          <a:extLst>
            <a:ext uri="{FF2B5EF4-FFF2-40B4-BE49-F238E27FC236}">
              <a16:creationId xmlns:a16="http://schemas.microsoft.com/office/drawing/2014/main" id="{00000000-0008-0000-0400-000072000000}"/>
            </a:ext>
          </a:extLst>
        </xdr:cNvPr>
        <xdr:cNvSpPr/>
      </xdr:nvSpPr>
      <xdr:spPr>
        <a:xfrm>
          <a:off x="6086475" y="58698606"/>
          <a:ext cx="3381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789782</xdr:colOff>
      <xdr:row>237</xdr:row>
      <xdr:rowOff>246063</xdr:rowOff>
    </xdr:from>
    <xdr:to>
      <xdr:col>4</xdr:col>
      <xdr:colOff>1108869</xdr:colOff>
      <xdr:row>247</xdr:row>
      <xdr:rowOff>170656</xdr:rowOff>
    </xdr:to>
    <xdr:sp macro="" textlink="">
      <xdr:nvSpPr>
        <xdr:cNvPr id="115" name="Right Brace 114">
          <a:extLst>
            <a:ext uri="{FF2B5EF4-FFF2-40B4-BE49-F238E27FC236}">
              <a16:creationId xmlns:a16="http://schemas.microsoft.com/office/drawing/2014/main" id="{00000000-0008-0000-0400-000073000000}"/>
            </a:ext>
          </a:extLst>
        </xdr:cNvPr>
        <xdr:cNvSpPr/>
      </xdr:nvSpPr>
      <xdr:spPr>
        <a:xfrm>
          <a:off x="5971382" y="56024463"/>
          <a:ext cx="319087" cy="231536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1</xdr:col>
      <xdr:colOff>68036</xdr:colOff>
      <xdr:row>32</xdr:row>
      <xdr:rowOff>40820</xdr:rowOff>
    </xdr:from>
    <xdr:to>
      <xdr:col>2</xdr:col>
      <xdr:colOff>369093</xdr:colOff>
      <xdr:row>34</xdr:row>
      <xdr:rowOff>1</xdr:rowOff>
    </xdr:to>
    <xdr:sp macro="" textlink="">
      <xdr:nvSpPr>
        <xdr:cNvPr id="117" name="TextBox 116">
          <a:extLst>
            <a:ext uri="{FF2B5EF4-FFF2-40B4-BE49-F238E27FC236}">
              <a16:creationId xmlns:a16="http://schemas.microsoft.com/office/drawing/2014/main" id="{00000000-0008-0000-0400-000075000000}"/>
            </a:ext>
          </a:extLst>
        </xdr:cNvPr>
        <xdr:cNvSpPr txBox="1"/>
      </xdr:nvSpPr>
      <xdr:spPr>
        <a:xfrm>
          <a:off x="270442" y="8851445"/>
          <a:ext cx="2027464" cy="7807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a:solidFill>
                <a:schemeClr val="accent1"/>
              </a:solidFill>
            </a:rPr>
            <a:t>Run a Fiscal 03 for 7/1/20</a:t>
          </a:r>
          <a:r>
            <a:rPr lang="en-US" sz="1050" b="1" baseline="0">
              <a:solidFill>
                <a:schemeClr val="accent1"/>
              </a:solidFill>
            </a:rPr>
            <a:t> - 9/30/20 for Resource 7388, 7420, 3220, 3215, 3210 &amp; 3212 </a:t>
          </a:r>
          <a:endParaRPr lang="en-US" sz="1050" b="1">
            <a:solidFill>
              <a:schemeClr val="accent1"/>
            </a:solidFill>
          </a:endParaRPr>
        </a:p>
      </xdr:txBody>
    </xdr:sp>
    <xdr:clientData/>
  </xdr:twoCellAnchor>
  <xdr:twoCellAnchor>
    <xdr:from>
      <xdr:col>0</xdr:col>
      <xdr:colOff>193902</xdr:colOff>
      <xdr:row>80</xdr:row>
      <xdr:rowOff>17011</xdr:rowOff>
    </xdr:from>
    <xdr:to>
      <xdr:col>2</xdr:col>
      <xdr:colOff>1964531</xdr:colOff>
      <xdr:row>80</xdr:row>
      <xdr:rowOff>511969</xdr:rowOff>
    </xdr:to>
    <xdr:sp macro="" textlink="">
      <xdr:nvSpPr>
        <xdr:cNvPr id="118" name="TextBox 117">
          <a:extLst>
            <a:ext uri="{FF2B5EF4-FFF2-40B4-BE49-F238E27FC236}">
              <a16:creationId xmlns:a16="http://schemas.microsoft.com/office/drawing/2014/main" id="{00000000-0008-0000-0400-000076000000}"/>
            </a:ext>
          </a:extLst>
        </xdr:cNvPr>
        <xdr:cNvSpPr txBox="1"/>
      </xdr:nvSpPr>
      <xdr:spPr>
        <a:xfrm>
          <a:off x="193902" y="19781386"/>
          <a:ext cx="3699442" cy="4949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a:solidFill>
                <a:schemeClr val="accent1"/>
              </a:solidFill>
            </a:rPr>
            <a:t>Run a Fiscal 03 for all resources to</a:t>
          </a:r>
          <a:r>
            <a:rPr lang="en-US" sz="1050" b="1" baseline="0">
              <a:solidFill>
                <a:schemeClr val="accent1"/>
              </a:solidFill>
            </a:rPr>
            <a:t> report expenditures during the period of 10/1/2020-12/31/2020.</a:t>
          </a:r>
          <a:endParaRPr lang="en-US" sz="1050" b="1">
            <a:solidFill>
              <a:schemeClr val="accent1"/>
            </a:solidFill>
          </a:endParaRPr>
        </a:p>
      </xdr:txBody>
    </xdr:sp>
    <xdr:clientData/>
  </xdr:twoCellAnchor>
  <xdr:twoCellAnchor>
    <xdr:from>
      <xdr:col>1</xdr:col>
      <xdr:colOff>10204</xdr:colOff>
      <xdr:row>125</xdr:row>
      <xdr:rowOff>381001</xdr:rowOff>
    </xdr:from>
    <xdr:to>
      <xdr:col>3</xdr:col>
      <xdr:colOff>119062</xdr:colOff>
      <xdr:row>126</xdr:row>
      <xdr:rowOff>500063</xdr:rowOff>
    </xdr:to>
    <xdr:sp macro="" textlink="">
      <xdr:nvSpPr>
        <xdr:cNvPr id="119" name="TextBox 118">
          <a:extLst>
            <a:ext uri="{FF2B5EF4-FFF2-40B4-BE49-F238E27FC236}">
              <a16:creationId xmlns:a16="http://schemas.microsoft.com/office/drawing/2014/main" id="{00000000-0008-0000-0400-000077000000}"/>
            </a:ext>
          </a:extLst>
        </xdr:cNvPr>
        <xdr:cNvSpPr txBox="1"/>
      </xdr:nvSpPr>
      <xdr:spPr>
        <a:xfrm>
          <a:off x="212610" y="30444282"/>
          <a:ext cx="3811702" cy="5595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accent1"/>
              </a:solidFill>
            </a:rPr>
            <a:t>Run a Fiscal 03 for the</a:t>
          </a:r>
          <a:r>
            <a:rPr lang="en-US" sz="1000" b="1" baseline="0">
              <a:solidFill>
                <a:schemeClr val="accent1"/>
              </a:solidFill>
            </a:rPr>
            <a:t> period of 1/01/21 - 03/31/21 for resources 7388, 7420, 3220, 3215,3210, 3212. For ESSER III and resources 7422, 7425, &amp; 7426, expenditures can be dated back to </a:t>
          </a:r>
          <a:r>
            <a:rPr lang="en-US" sz="1000" b="1" u="sng" baseline="0">
              <a:solidFill>
                <a:schemeClr val="accent1"/>
              </a:solidFill>
            </a:rPr>
            <a:t>3/11/2021</a:t>
          </a:r>
          <a:r>
            <a:rPr lang="en-US" sz="1000" b="1" baseline="0">
              <a:solidFill>
                <a:schemeClr val="accent1"/>
              </a:solidFill>
            </a:rPr>
            <a:t> only.</a:t>
          </a:r>
          <a:endParaRPr lang="en-US" sz="1000" b="1">
            <a:solidFill>
              <a:schemeClr val="accent1"/>
            </a:solidFill>
          </a:endParaRPr>
        </a:p>
      </xdr:txBody>
    </xdr:sp>
    <xdr:clientData/>
  </xdr:twoCellAnchor>
  <xdr:twoCellAnchor>
    <xdr:from>
      <xdr:col>0</xdr:col>
      <xdr:colOff>178593</xdr:colOff>
      <xdr:row>174</xdr:row>
      <xdr:rowOff>54431</xdr:rowOff>
    </xdr:from>
    <xdr:to>
      <xdr:col>2</xdr:col>
      <xdr:colOff>1940717</xdr:colOff>
      <xdr:row>174</xdr:row>
      <xdr:rowOff>523875</xdr:rowOff>
    </xdr:to>
    <xdr:sp macro="" textlink="">
      <xdr:nvSpPr>
        <xdr:cNvPr id="120" name="TextBox 119">
          <a:extLst>
            <a:ext uri="{FF2B5EF4-FFF2-40B4-BE49-F238E27FC236}">
              <a16:creationId xmlns:a16="http://schemas.microsoft.com/office/drawing/2014/main" id="{00000000-0008-0000-0400-000078000000}"/>
            </a:ext>
          </a:extLst>
        </xdr:cNvPr>
        <xdr:cNvSpPr txBox="1"/>
      </xdr:nvSpPr>
      <xdr:spPr>
        <a:xfrm>
          <a:off x="178593" y="41654869"/>
          <a:ext cx="3690937" cy="469444"/>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4/1/21 - 6/30/21.</a:t>
          </a:r>
        </a:p>
      </xdr:txBody>
    </xdr:sp>
    <xdr:clientData/>
  </xdr:twoCellAnchor>
  <xdr:twoCellAnchor>
    <xdr:from>
      <xdr:col>0</xdr:col>
      <xdr:colOff>190500</xdr:colOff>
      <xdr:row>219</xdr:row>
      <xdr:rowOff>421822</xdr:rowOff>
    </xdr:from>
    <xdr:to>
      <xdr:col>2</xdr:col>
      <xdr:colOff>1595437</xdr:colOff>
      <xdr:row>220</xdr:row>
      <xdr:rowOff>523875</xdr:rowOff>
    </xdr:to>
    <xdr:sp macro="" textlink="">
      <xdr:nvSpPr>
        <xdr:cNvPr id="121" name="TextBox 120">
          <a:extLst>
            <a:ext uri="{FF2B5EF4-FFF2-40B4-BE49-F238E27FC236}">
              <a16:creationId xmlns:a16="http://schemas.microsoft.com/office/drawing/2014/main" id="{00000000-0008-0000-0400-000079000000}"/>
            </a:ext>
          </a:extLst>
        </xdr:cNvPr>
        <xdr:cNvSpPr txBox="1"/>
      </xdr:nvSpPr>
      <xdr:spPr>
        <a:xfrm>
          <a:off x="190500" y="52178291"/>
          <a:ext cx="3333750" cy="542584"/>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7/1/21 - 9/30/21.</a:t>
          </a:r>
        </a:p>
      </xdr:txBody>
    </xdr:sp>
    <xdr:clientData/>
  </xdr:twoCellAnchor>
  <xdr:twoCellAnchor>
    <xdr:from>
      <xdr:col>2</xdr:col>
      <xdr:colOff>1301750</xdr:colOff>
      <xdr:row>99</xdr:row>
      <xdr:rowOff>54430</xdr:rowOff>
    </xdr:from>
    <xdr:to>
      <xdr:col>4</xdr:col>
      <xdr:colOff>839109</xdr:colOff>
      <xdr:row>108</xdr:row>
      <xdr:rowOff>127001</xdr:rowOff>
    </xdr:to>
    <xdr:sp macro="" textlink="">
      <xdr:nvSpPr>
        <xdr:cNvPr id="122" name="TextBox 121">
          <a:extLst>
            <a:ext uri="{FF2B5EF4-FFF2-40B4-BE49-F238E27FC236}">
              <a16:creationId xmlns:a16="http://schemas.microsoft.com/office/drawing/2014/main" id="{00000000-0008-0000-0400-00007A000000}"/>
            </a:ext>
          </a:extLst>
        </xdr:cNvPr>
        <xdr:cNvSpPr txBox="1"/>
      </xdr:nvSpPr>
      <xdr:spPr>
        <a:xfrm>
          <a:off x="3225800" y="23981230"/>
          <a:ext cx="2794909" cy="22156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2</xdr:col>
      <xdr:colOff>1576160</xdr:colOff>
      <xdr:row>110</xdr:row>
      <xdr:rowOff>158749</xdr:rowOff>
    </xdr:from>
    <xdr:to>
      <xdr:col>4</xdr:col>
      <xdr:colOff>750093</xdr:colOff>
      <xdr:row>121</xdr:row>
      <xdr:rowOff>15875</xdr:rowOff>
    </xdr:to>
    <xdr:sp macro="" textlink="">
      <xdr:nvSpPr>
        <xdr:cNvPr id="123" name="TextBox 122">
          <a:extLst>
            <a:ext uri="{FF2B5EF4-FFF2-40B4-BE49-F238E27FC236}">
              <a16:creationId xmlns:a16="http://schemas.microsoft.com/office/drawing/2014/main" id="{00000000-0008-0000-0400-00007B000000}"/>
            </a:ext>
          </a:extLst>
        </xdr:cNvPr>
        <xdr:cNvSpPr txBox="1"/>
      </xdr:nvSpPr>
      <xdr:spPr>
        <a:xfrm>
          <a:off x="3500210" y="26666824"/>
          <a:ext cx="2431483" cy="24765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1349375</xdr:colOff>
      <xdr:row>52</xdr:row>
      <xdr:rowOff>73025</xdr:rowOff>
    </xdr:from>
    <xdr:to>
      <xdr:col>4</xdr:col>
      <xdr:colOff>758373</xdr:colOff>
      <xdr:row>61</xdr:row>
      <xdr:rowOff>222250</xdr:rowOff>
    </xdr:to>
    <xdr:sp macro="" textlink="">
      <xdr:nvSpPr>
        <xdr:cNvPr id="124" name="TextBox 123">
          <a:extLst>
            <a:ext uri="{FF2B5EF4-FFF2-40B4-BE49-F238E27FC236}">
              <a16:creationId xmlns:a16="http://schemas.microsoft.com/office/drawing/2014/main" id="{00000000-0008-0000-0400-00007C000000}"/>
            </a:ext>
          </a:extLst>
        </xdr:cNvPr>
        <xdr:cNvSpPr txBox="1"/>
      </xdr:nvSpPr>
      <xdr:spPr>
        <a:xfrm>
          <a:off x="3273425" y="13246100"/>
          <a:ext cx="2666548" cy="2244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2</xdr:col>
      <xdr:colOff>1175656</xdr:colOff>
      <xdr:row>63</xdr:row>
      <xdr:rowOff>193221</xdr:rowOff>
    </xdr:from>
    <xdr:to>
      <xdr:col>4</xdr:col>
      <xdr:colOff>597354</xdr:colOff>
      <xdr:row>73</xdr:row>
      <xdr:rowOff>222136</xdr:rowOff>
    </xdr:to>
    <xdr:sp macro="" textlink="">
      <xdr:nvSpPr>
        <xdr:cNvPr id="125" name="TextBox 124">
          <a:extLst>
            <a:ext uri="{FF2B5EF4-FFF2-40B4-BE49-F238E27FC236}">
              <a16:creationId xmlns:a16="http://schemas.microsoft.com/office/drawing/2014/main" id="{00000000-0008-0000-0400-00007D000000}"/>
            </a:ext>
          </a:extLst>
        </xdr:cNvPr>
        <xdr:cNvSpPr txBox="1"/>
      </xdr:nvSpPr>
      <xdr:spPr>
        <a:xfrm>
          <a:off x="3099706" y="15899946"/>
          <a:ext cx="2679248" cy="23244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2</xdr:col>
      <xdr:colOff>1158875</xdr:colOff>
      <xdr:row>146</xdr:row>
      <xdr:rowOff>244475</xdr:rowOff>
    </xdr:from>
    <xdr:to>
      <xdr:col>4</xdr:col>
      <xdr:colOff>714829</xdr:colOff>
      <xdr:row>155</xdr:row>
      <xdr:rowOff>222250</xdr:rowOff>
    </xdr:to>
    <xdr:sp macro="" textlink="">
      <xdr:nvSpPr>
        <xdr:cNvPr id="126" name="TextBox 125">
          <a:extLst>
            <a:ext uri="{FF2B5EF4-FFF2-40B4-BE49-F238E27FC236}">
              <a16:creationId xmlns:a16="http://schemas.microsoft.com/office/drawing/2014/main" id="{00000000-0008-0000-0400-00007E000000}"/>
            </a:ext>
          </a:extLst>
        </xdr:cNvPr>
        <xdr:cNvSpPr txBox="1"/>
      </xdr:nvSpPr>
      <xdr:spPr>
        <a:xfrm>
          <a:off x="3082925" y="34734500"/>
          <a:ext cx="2813504" cy="2130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2</xdr:col>
      <xdr:colOff>1552575</xdr:colOff>
      <xdr:row>158</xdr:row>
      <xdr:rowOff>101600</xdr:rowOff>
    </xdr:from>
    <xdr:to>
      <xdr:col>4</xdr:col>
      <xdr:colOff>726508</xdr:colOff>
      <xdr:row>168</xdr:row>
      <xdr:rowOff>196851</xdr:rowOff>
    </xdr:to>
    <xdr:sp macro="" textlink="">
      <xdr:nvSpPr>
        <xdr:cNvPr id="127" name="TextBox 126">
          <a:extLst>
            <a:ext uri="{FF2B5EF4-FFF2-40B4-BE49-F238E27FC236}">
              <a16:creationId xmlns:a16="http://schemas.microsoft.com/office/drawing/2014/main" id="{00000000-0008-0000-0400-00007F000000}"/>
            </a:ext>
          </a:extLst>
        </xdr:cNvPr>
        <xdr:cNvSpPr txBox="1"/>
      </xdr:nvSpPr>
      <xdr:spPr>
        <a:xfrm>
          <a:off x="3476625" y="37420550"/>
          <a:ext cx="2431483" cy="24765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1079500</xdr:colOff>
      <xdr:row>192</xdr:row>
      <xdr:rowOff>1</xdr:rowOff>
    </xdr:from>
    <xdr:to>
      <xdr:col>4</xdr:col>
      <xdr:colOff>600529</xdr:colOff>
      <xdr:row>201</xdr:row>
      <xdr:rowOff>111126</xdr:rowOff>
    </xdr:to>
    <xdr:sp macro="" textlink="">
      <xdr:nvSpPr>
        <xdr:cNvPr id="128" name="TextBox 127">
          <a:extLst>
            <a:ext uri="{FF2B5EF4-FFF2-40B4-BE49-F238E27FC236}">
              <a16:creationId xmlns:a16="http://schemas.microsoft.com/office/drawing/2014/main" id="{00000000-0008-0000-0400-000080000000}"/>
            </a:ext>
          </a:extLst>
        </xdr:cNvPr>
        <xdr:cNvSpPr txBox="1"/>
      </xdr:nvSpPr>
      <xdr:spPr>
        <a:xfrm>
          <a:off x="3003550" y="45339001"/>
          <a:ext cx="2778579" cy="2254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2</xdr:col>
      <xdr:colOff>1616075</xdr:colOff>
      <xdr:row>203</xdr:row>
      <xdr:rowOff>101600</xdr:rowOff>
    </xdr:from>
    <xdr:to>
      <xdr:col>4</xdr:col>
      <xdr:colOff>790008</xdr:colOff>
      <xdr:row>214</xdr:row>
      <xdr:rowOff>47625</xdr:rowOff>
    </xdr:to>
    <xdr:sp macro="" textlink="">
      <xdr:nvSpPr>
        <xdr:cNvPr id="129" name="TextBox 128">
          <a:extLst>
            <a:ext uri="{FF2B5EF4-FFF2-40B4-BE49-F238E27FC236}">
              <a16:creationId xmlns:a16="http://schemas.microsoft.com/office/drawing/2014/main" id="{00000000-0008-0000-0400-000081000000}"/>
            </a:ext>
          </a:extLst>
        </xdr:cNvPr>
        <xdr:cNvSpPr txBox="1"/>
      </xdr:nvSpPr>
      <xdr:spPr>
        <a:xfrm>
          <a:off x="3540125" y="48021875"/>
          <a:ext cx="2431483" cy="2565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1597025</xdr:colOff>
      <xdr:row>249</xdr:row>
      <xdr:rowOff>171450</xdr:rowOff>
    </xdr:from>
    <xdr:to>
      <xdr:col>4</xdr:col>
      <xdr:colOff>770958</xdr:colOff>
      <xdr:row>260</xdr:row>
      <xdr:rowOff>142875</xdr:rowOff>
    </xdr:to>
    <xdr:sp macro="" textlink="">
      <xdr:nvSpPr>
        <xdr:cNvPr id="130" name="TextBox 129">
          <a:extLst>
            <a:ext uri="{FF2B5EF4-FFF2-40B4-BE49-F238E27FC236}">
              <a16:creationId xmlns:a16="http://schemas.microsoft.com/office/drawing/2014/main" id="{00000000-0008-0000-0400-000082000000}"/>
            </a:ext>
          </a:extLst>
        </xdr:cNvPr>
        <xdr:cNvSpPr txBox="1"/>
      </xdr:nvSpPr>
      <xdr:spPr>
        <a:xfrm>
          <a:off x="3521075" y="58778775"/>
          <a:ext cx="2431483"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920751</xdr:colOff>
      <xdr:row>238</xdr:row>
      <xdr:rowOff>63501</xdr:rowOff>
    </xdr:from>
    <xdr:to>
      <xdr:col>4</xdr:col>
      <xdr:colOff>530680</xdr:colOff>
      <xdr:row>247</xdr:row>
      <xdr:rowOff>47626</xdr:rowOff>
    </xdr:to>
    <xdr:sp macro="" textlink="">
      <xdr:nvSpPr>
        <xdr:cNvPr id="131" name="TextBox 130">
          <a:extLst>
            <a:ext uri="{FF2B5EF4-FFF2-40B4-BE49-F238E27FC236}">
              <a16:creationId xmlns:a16="http://schemas.microsoft.com/office/drawing/2014/main" id="{00000000-0008-0000-0400-000083000000}"/>
            </a:ext>
          </a:extLst>
        </xdr:cNvPr>
        <xdr:cNvSpPr txBox="1"/>
      </xdr:nvSpPr>
      <xdr:spPr>
        <a:xfrm>
          <a:off x="2844801" y="56089551"/>
          <a:ext cx="2867479" cy="2127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4</xdr:col>
      <xdr:colOff>889000</xdr:colOff>
      <xdr:row>294</xdr:row>
      <xdr:rowOff>59531</xdr:rowOff>
    </xdr:from>
    <xdr:to>
      <xdr:col>4</xdr:col>
      <xdr:colOff>1227137</xdr:colOff>
      <xdr:row>305</xdr:row>
      <xdr:rowOff>166688</xdr:rowOff>
    </xdr:to>
    <xdr:sp macro="" textlink="">
      <xdr:nvSpPr>
        <xdr:cNvPr id="132" name="Right Brace 131">
          <a:extLst>
            <a:ext uri="{FF2B5EF4-FFF2-40B4-BE49-F238E27FC236}">
              <a16:creationId xmlns:a16="http://schemas.microsoft.com/office/drawing/2014/main" id="{00000000-0008-0000-0400-000084000000}"/>
            </a:ext>
          </a:extLst>
        </xdr:cNvPr>
        <xdr:cNvSpPr/>
      </xdr:nvSpPr>
      <xdr:spPr>
        <a:xfrm>
          <a:off x="6070600" y="69144356"/>
          <a:ext cx="3381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869157</xdr:colOff>
      <xdr:row>283</xdr:row>
      <xdr:rowOff>23813</xdr:rowOff>
    </xdr:from>
    <xdr:to>
      <xdr:col>4</xdr:col>
      <xdr:colOff>1188244</xdr:colOff>
      <xdr:row>292</xdr:row>
      <xdr:rowOff>202406</xdr:rowOff>
    </xdr:to>
    <xdr:sp macro="" textlink="">
      <xdr:nvSpPr>
        <xdr:cNvPr id="133" name="Right Brace 132">
          <a:extLst>
            <a:ext uri="{FF2B5EF4-FFF2-40B4-BE49-F238E27FC236}">
              <a16:creationId xmlns:a16="http://schemas.microsoft.com/office/drawing/2014/main" id="{00000000-0008-0000-0400-000085000000}"/>
            </a:ext>
          </a:extLst>
        </xdr:cNvPr>
        <xdr:cNvSpPr/>
      </xdr:nvSpPr>
      <xdr:spPr>
        <a:xfrm>
          <a:off x="6050757" y="66527363"/>
          <a:ext cx="31908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1</xdr:col>
      <xdr:colOff>178594</xdr:colOff>
      <xdr:row>265</xdr:row>
      <xdr:rowOff>54429</xdr:rowOff>
    </xdr:from>
    <xdr:to>
      <xdr:col>2</xdr:col>
      <xdr:colOff>1797843</xdr:colOff>
      <xdr:row>266</xdr:row>
      <xdr:rowOff>130968</xdr:rowOff>
    </xdr:to>
    <xdr:sp macro="" textlink="">
      <xdr:nvSpPr>
        <xdr:cNvPr id="134" name="TextBox 133">
          <a:extLst>
            <a:ext uri="{FF2B5EF4-FFF2-40B4-BE49-F238E27FC236}">
              <a16:creationId xmlns:a16="http://schemas.microsoft.com/office/drawing/2014/main" id="{00000000-0008-0000-0400-000086000000}"/>
            </a:ext>
          </a:extLst>
        </xdr:cNvPr>
        <xdr:cNvSpPr txBox="1"/>
      </xdr:nvSpPr>
      <xdr:spPr>
        <a:xfrm>
          <a:off x="381000" y="62847992"/>
          <a:ext cx="3345656" cy="564695"/>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10/1/21 - 12/31/21.</a:t>
          </a:r>
        </a:p>
      </xdr:txBody>
    </xdr:sp>
    <xdr:clientData/>
  </xdr:twoCellAnchor>
  <xdr:twoCellAnchor>
    <xdr:from>
      <xdr:col>2</xdr:col>
      <xdr:colOff>1311275</xdr:colOff>
      <xdr:row>294</xdr:row>
      <xdr:rowOff>155575</xdr:rowOff>
    </xdr:from>
    <xdr:to>
      <xdr:col>4</xdr:col>
      <xdr:colOff>485208</xdr:colOff>
      <xdr:row>305</xdr:row>
      <xdr:rowOff>127000</xdr:rowOff>
    </xdr:to>
    <xdr:sp macro="" textlink="">
      <xdr:nvSpPr>
        <xdr:cNvPr id="135" name="TextBox 134">
          <a:extLst>
            <a:ext uri="{FF2B5EF4-FFF2-40B4-BE49-F238E27FC236}">
              <a16:creationId xmlns:a16="http://schemas.microsoft.com/office/drawing/2014/main" id="{00000000-0008-0000-0400-000087000000}"/>
            </a:ext>
          </a:extLst>
        </xdr:cNvPr>
        <xdr:cNvSpPr txBox="1"/>
      </xdr:nvSpPr>
      <xdr:spPr>
        <a:xfrm>
          <a:off x="3235325" y="69240400"/>
          <a:ext cx="2431483"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1143001</xdr:colOff>
      <xdr:row>283</xdr:row>
      <xdr:rowOff>31750</xdr:rowOff>
    </xdr:from>
    <xdr:to>
      <xdr:col>4</xdr:col>
      <xdr:colOff>657680</xdr:colOff>
      <xdr:row>292</xdr:row>
      <xdr:rowOff>63500</xdr:rowOff>
    </xdr:to>
    <xdr:sp macro="" textlink="">
      <xdr:nvSpPr>
        <xdr:cNvPr id="136" name="TextBox 135">
          <a:extLst>
            <a:ext uri="{FF2B5EF4-FFF2-40B4-BE49-F238E27FC236}">
              <a16:creationId xmlns:a16="http://schemas.microsoft.com/office/drawing/2014/main" id="{00000000-0008-0000-0400-000088000000}"/>
            </a:ext>
          </a:extLst>
        </xdr:cNvPr>
        <xdr:cNvSpPr txBox="1"/>
      </xdr:nvSpPr>
      <xdr:spPr>
        <a:xfrm>
          <a:off x="3067051" y="66535300"/>
          <a:ext cx="2772229" cy="2174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4</xdr:col>
      <xdr:colOff>857250</xdr:colOff>
      <xdr:row>339</xdr:row>
      <xdr:rowOff>91281</xdr:rowOff>
    </xdr:from>
    <xdr:to>
      <xdr:col>4</xdr:col>
      <xdr:colOff>1195387</xdr:colOff>
      <xdr:row>350</xdr:row>
      <xdr:rowOff>198438</xdr:rowOff>
    </xdr:to>
    <xdr:sp macro="" textlink="">
      <xdr:nvSpPr>
        <xdr:cNvPr id="137" name="Right Brace 136">
          <a:extLst>
            <a:ext uri="{FF2B5EF4-FFF2-40B4-BE49-F238E27FC236}">
              <a16:creationId xmlns:a16="http://schemas.microsoft.com/office/drawing/2014/main" id="{00000000-0008-0000-0400-000089000000}"/>
            </a:ext>
          </a:extLst>
        </xdr:cNvPr>
        <xdr:cNvSpPr/>
      </xdr:nvSpPr>
      <xdr:spPr>
        <a:xfrm>
          <a:off x="6038850" y="79806006"/>
          <a:ext cx="3381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885032</xdr:colOff>
      <xdr:row>328</xdr:row>
      <xdr:rowOff>23813</xdr:rowOff>
    </xdr:from>
    <xdr:to>
      <xdr:col>4</xdr:col>
      <xdr:colOff>1204119</xdr:colOff>
      <xdr:row>337</xdr:row>
      <xdr:rowOff>202406</xdr:rowOff>
    </xdr:to>
    <xdr:sp macro="" textlink="">
      <xdr:nvSpPr>
        <xdr:cNvPr id="138" name="Right Brace 137">
          <a:extLst>
            <a:ext uri="{FF2B5EF4-FFF2-40B4-BE49-F238E27FC236}">
              <a16:creationId xmlns:a16="http://schemas.microsoft.com/office/drawing/2014/main" id="{00000000-0008-0000-0400-00008A000000}"/>
            </a:ext>
          </a:extLst>
        </xdr:cNvPr>
        <xdr:cNvSpPr/>
      </xdr:nvSpPr>
      <xdr:spPr>
        <a:xfrm>
          <a:off x="6066632" y="77157263"/>
          <a:ext cx="31908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1</xdr:col>
      <xdr:colOff>107156</xdr:colOff>
      <xdr:row>310</xdr:row>
      <xdr:rowOff>54429</xdr:rowOff>
    </xdr:from>
    <xdr:to>
      <xdr:col>3</xdr:col>
      <xdr:colOff>11906</xdr:colOff>
      <xdr:row>310</xdr:row>
      <xdr:rowOff>583407</xdr:rowOff>
    </xdr:to>
    <xdr:sp macro="" textlink="">
      <xdr:nvSpPr>
        <xdr:cNvPr id="139" name="TextBox 138">
          <a:extLst>
            <a:ext uri="{FF2B5EF4-FFF2-40B4-BE49-F238E27FC236}">
              <a16:creationId xmlns:a16="http://schemas.microsoft.com/office/drawing/2014/main" id="{00000000-0008-0000-0400-00008B000000}"/>
            </a:ext>
          </a:extLst>
        </xdr:cNvPr>
        <xdr:cNvSpPr txBox="1"/>
      </xdr:nvSpPr>
      <xdr:spPr>
        <a:xfrm>
          <a:off x="309562" y="73361210"/>
          <a:ext cx="3607594" cy="528978"/>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1/1/2022 - 3/31/2022.</a:t>
          </a:r>
        </a:p>
      </xdr:txBody>
    </xdr:sp>
    <xdr:clientData/>
  </xdr:twoCellAnchor>
  <xdr:twoCellAnchor>
    <xdr:from>
      <xdr:col>2</xdr:col>
      <xdr:colOff>1660525</xdr:colOff>
      <xdr:row>339</xdr:row>
      <xdr:rowOff>107950</xdr:rowOff>
    </xdr:from>
    <xdr:to>
      <xdr:col>4</xdr:col>
      <xdr:colOff>834458</xdr:colOff>
      <xdr:row>350</xdr:row>
      <xdr:rowOff>79375</xdr:rowOff>
    </xdr:to>
    <xdr:sp macro="" textlink="">
      <xdr:nvSpPr>
        <xdr:cNvPr id="140" name="TextBox 139">
          <a:extLst>
            <a:ext uri="{FF2B5EF4-FFF2-40B4-BE49-F238E27FC236}">
              <a16:creationId xmlns:a16="http://schemas.microsoft.com/office/drawing/2014/main" id="{00000000-0008-0000-0400-00008C000000}"/>
            </a:ext>
          </a:extLst>
        </xdr:cNvPr>
        <xdr:cNvSpPr txBox="1"/>
      </xdr:nvSpPr>
      <xdr:spPr>
        <a:xfrm>
          <a:off x="3584575" y="79822675"/>
          <a:ext cx="2431483"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1333501</xdr:colOff>
      <xdr:row>328</xdr:row>
      <xdr:rowOff>63500</xdr:rowOff>
    </xdr:from>
    <xdr:to>
      <xdr:col>4</xdr:col>
      <xdr:colOff>816430</xdr:colOff>
      <xdr:row>336</xdr:row>
      <xdr:rowOff>206375</xdr:rowOff>
    </xdr:to>
    <xdr:sp macro="" textlink="">
      <xdr:nvSpPr>
        <xdr:cNvPr id="141" name="TextBox 140">
          <a:extLst>
            <a:ext uri="{FF2B5EF4-FFF2-40B4-BE49-F238E27FC236}">
              <a16:creationId xmlns:a16="http://schemas.microsoft.com/office/drawing/2014/main" id="{00000000-0008-0000-0400-00008D000000}"/>
            </a:ext>
          </a:extLst>
        </xdr:cNvPr>
        <xdr:cNvSpPr txBox="1"/>
      </xdr:nvSpPr>
      <xdr:spPr>
        <a:xfrm>
          <a:off x="3257551" y="77196950"/>
          <a:ext cx="2740479" cy="2047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4</xdr:col>
      <xdr:colOff>793750</xdr:colOff>
      <xdr:row>384</xdr:row>
      <xdr:rowOff>138906</xdr:rowOff>
    </xdr:from>
    <xdr:to>
      <xdr:col>4</xdr:col>
      <xdr:colOff>1131887</xdr:colOff>
      <xdr:row>395</xdr:row>
      <xdr:rowOff>246063</xdr:rowOff>
    </xdr:to>
    <xdr:sp macro="" textlink="">
      <xdr:nvSpPr>
        <xdr:cNvPr id="142" name="Right Brace 141">
          <a:extLst>
            <a:ext uri="{FF2B5EF4-FFF2-40B4-BE49-F238E27FC236}">
              <a16:creationId xmlns:a16="http://schemas.microsoft.com/office/drawing/2014/main" id="{00000000-0008-0000-0400-00008E000000}"/>
            </a:ext>
          </a:extLst>
        </xdr:cNvPr>
        <xdr:cNvSpPr/>
      </xdr:nvSpPr>
      <xdr:spPr>
        <a:xfrm>
          <a:off x="5975350" y="90350181"/>
          <a:ext cx="3381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1012032</xdr:colOff>
      <xdr:row>373</xdr:row>
      <xdr:rowOff>55563</xdr:rowOff>
    </xdr:from>
    <xdr:to>
      <xdr:col>4</xdr:col>
      <xdr:colOff>1331119</xdr:colOff>
      <xdr:row>382</xdr:row>
      <xdr:rowOff>234156</xdr:rowOff>
    </xdr:to>
    <xdr:sp macro="" textlink="">
      <xdr:nvSpPr>
        <xdr:cNvPr id="143" name="Right Brace 142">
          <a:extLst>
            <a:ext uri="{FF2B5EF4-FFF2-40B4-BE49-F238E27FC236}">
              <a16:creationId xmlns:a16="http://schemas.microsoft.com/office/drawing/2014/main" id="{00000000-0008-0000-0400-00008F000000}"/>
            </a:ext>
          </a:extLst>
        </xdr:cNvPr>
        <xdr:cNvSpPr/>
      </xdr:nvSpPr>
      <xdr:spPr>
        <a:xfrm>
          <a:off x="6193632" y="87685563"/>
          <a:ext cx="31908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1</xdr:col>
      <xdr:colOff>23813</xdr:colOff>
      <xdr:row>355</xdr:row>
      <xdr:rowOff>54427</xdr:rowOff>
    </xdr:from>
    <xdr:to>
      <xdr:col>2</xdr:col>
      <xdr:colOff>1869281</xdr:colOff>
      <xdr:row>355</xdr:row>
      <xdr:rowOff>571500</xdr:rowOff>
    </xdr:to>
    <xdr:sp macro="" textlink="">
      <xdr:nvSpPr>
        <xdr:cNvPr id="144" name="TextBox 143">
          <a:extLst>
            <a:ext uri="{FF2B5EF4-FFF2-40B4-BE49-F238E27FC236}">
              <a16:creationId xmlns:a16="http://schemas.microsoft.com/office/drawing/2014/main" id="{00000000-0008-0000-0400-000090000000}"/>
            </a:ext>
          </a:extLst>
        </xdr:cNvPr>
        <xdr:cNvSpPr txBox="1"/>
      </xdr:nvSpPr>
      <xdr:spPr>
        <a:xfrm>
          <a:off x="226219" y="84029208"/>
          <a:ext cx="3571875" cy="517073"/>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4/1/2022 - 6/30/2022.</a:t>
          </a:r>
        </a:p>
      </xdr:txBody>
    </xdr:sp>
    <xdr:clientData/>
  </xdr:twoCellAnchor>
  <xdr:twoCellAnchor>
    <xdr:from>
      <xdr:col>2</xdr:col>
      <xdr:colOff>1311275</xdr:colOff>
      <xdr:row>384</xdr:row>
      <xdr:rowOff>139700</xdr:rowOff>
    </xdr:from>
    <xdr:to>
      <xdr:col>4</xdr:col>
      <xdr:colOff>485208</xdr:colOff>
      <xdr:row>395</xdr:row>
      <xdr:rowOff>111125</xdr:rowOff>
    </xdr:to>
    <xdr:sp macro="" textlink="">
      <xdr:nvSpPr>
        <xdr:cNvPr id="145" name="TextBox 144">
          <a:extLst>
            <a:ext uri="{FF2B5EF4-FFF2-40B4-BE49-F238E27FC236}">
              <a16:creationId xmlns:a16="http://schemas.microsoft.com/office/drawing/2014/main" id="{00000000-0008-0000-0400-000091000000}"/>
            </a:ext>
          </a:extLst>
        </xdr:cNvPr>
        <xdr:cNvSpPr txBox="1"/>
      </xdr:nvSpPr>
      <xdr:spPr>
        <a:xfrm>
          <a:off x="3235325" y="90350975"/>
          <a:ext cx="2431483"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1174751</xdr:colOff>
      <xdr:row>373</xdr:row>
      <xdr:rowOff>15875</xdr:rowOff>
    </xdr:from>
    <xdr:to>
      <xdr:col>4</xdr:col>
      <xdr:colOff>689430</xdr:colOff>
      <xdr:row>383</xdr:row>
      <xdr:rowOff>31750</xdr:rowOff>
    </xdr:to>
    <xdr:sp macro="" textlink="">
      <xdr:nvSpPr>
        <xdr:cNvPr id="146" name="TextBox 145">
          <a:extLst>
            <a:ext uri="{FF2B5EF4-FFF2-40B4-BE49-F238E27FC236}">
              <a16:creationId xmlns:a16="http://schemas.microsoft.com/office/drawing/2014/main" id="{00000000-0008-0000-0400-000092000000}"/>
            </a:ext>
          </a:extLst>
        </xdr:cNvPr>
        <xdr:cNvSpPr txBox="1"/>
      </xdr:nvSpPr>
      <xdr:spPr>
        <a:xfrm>
          <a:off x="3098801" y="87645875"/>
          <a:ext cx="2772229" cy="2397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4</xdr:col>
      <xdr:colOff>857250</xdr:colOff>
      <xdr:row>430</xdr:row>
      <xdr:rowOff>91281</xdr:rowOff>
    </xdr:from>
    <xdr:to>
      <xdr:col>4</xdr:col>
      <xdr:colOff>1195387</xdr:colOff>
      <xdr:row>441</xdr:row>
      <xdr:rowOff>198438</xdr:rowOff>
    </xdr:to>
    <xdr:sp macro="" textlink="">
      <xdr:nvSpPr>
        <xdr:cNvPr id="147" name="Right Brace 146">
          <a:extLst>
            <a:ext uri="{FF2B5EF4-FFF2-40B4-BE49-F238E27FC236}">
              <a16:creationId xmlns:a16="http://schemas.microsoft.com/office/drawing/2014/main" id="{00000000-0008-0000-0400-000093000000}"/>
            </a:ext>
          </a:extLst>
        </xdr:cNvPr>
        <xdr:cNvSpPr/>
      </xdr:nvSpPr>
      <xdr:spPr>
        <a:xfrm>
          <a:off x="6038850" y="100875306"/>
          <a:ext cx="3381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948532</xdr:colOff>
      <xdr:row>419</xdr:row>
      <xdr:rowOff>23813</xdr:rowOff>
    </xdr:from>
    <xdr:to>
      <xdr:col>4</xdr:col>
      <xdr:colOff>1267619</xdr:colOff>
      <xdr:row>428</xdr:row>
      <xdr:rowOff>202406</xdr:rowOff>
    </xdr:to>
    <xdr:sp macro="" textlink="">
      <xdr:nvSpPr>
        <xdr:cNvPr id="148" name="Right Brace 147">
          <a:extLst>
            <a:ext uri="{FF2B5EF4-FFF2-40B4-BE49-F238E27FC236}">
              <a16:creationId xmlns:a16="http://schemas.microsoft.com/office/drawing/2014/main" id="{00000000-0008-0000-0400-000094000000}"/>
            </a:ext>
          </a:extLst>
        </xdr:cNvPr>
        <xdr:cNvSpPr/>
      </xdr:nvSpPr>
      <xdr:spPr>
        <a:xfrm>
          <a:off x="6130132" y="98226563"/>
          <a:ext cx="31908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0</xdr:col>
      <xdr:colOff>163285</xdr:colOff>
      <xdr:row>401</xdr:row>
      <xdr:rowOff>54429</xdr:rowOff>
    </xdr:from>
    <xdr:to>
      <xdr:col>2</xdr:col>
      <xdr:colOff>333373</xdr:colOff>
      <xdr:row>402</xdr:row>
      <xdr:rowOff>59531</xdr:rowOff>
    </xdr:to>
    <xdr:sp macro="" textlink="">
      <xdr:nvSpPr>
        <xdr:cNvPr id="149" name="TextBox 148">
          <a:extLst>
            <a:ext uri="{FF2B5EF4-FFF2-40B4-BE49-F238E27FC236}">
              <a16:creationId xmlns:a16="http://schemas.microsoft.com/office/drawing/2014/main" id="{00000000-0008-0000-0400-000095000000}"/>
            </a:ext>
          </a:extLst>
        </xdr:cNvPr>
        <xdr:cNvSpPr txBox="1"/>
      </xdr:nvSpPr>
      <xdr:spPr>
        <a:xfrm>
          <a:off x="163285" y="94554335"/>
          <a:ext cx="2098901" cy="600415"/>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7/1/2022 - 9/30/2022</a:t>
          </a:r>
        </a:p>
      </xdr:txBody>
    </xdr:sp>
    <xdr:clientData/>
  </xdr:twoCellAnchor>
  <xdr:twoCellAnchor>
    <xdr:from>
      <xdr:col>2</xdr:col>
      <xdr:colOff>1358900</xdr:colOff>
      <xdr:row>430</xdr:row>
      <xdr:rowOff>123825</xdr:rowOff>
    </xdr:from>
    <xdr:to>
      <xdr:col>4</xdr:col>
      <xdr:colOff>532833</xdr:colOff>
      <xdr:row>441</xdr:row>
      <xdr:rowOff>95250</xdr:rowOff>
    </xdr:to>
    <xdr:sp macro="" textlink="">
      <xdr:nvSpPr>
        <xdr:cNvPr id="150" name="TextBox 149">
          <a:extLst>
            <a:ext uri="{FF2B5EF4-FFF2-40B4-BE49-F238E27FC236}">
              <a16:creationId xmlns:a16="http://schemas.microsoft.com/office/drawing/2014/main" id="{00000000-0008-0000-0400-000096000000}"/>
            </a:ext>
          </a:extLst>
        </xdr:cNvPr>
        <xdr:cNvSpPr txBox="1"/>
      </xdr:nvSpPr>
      <xdr:spPr>
        <a:xfrm>
          <a:off x="3282950" y="100907850"/>
          <a:ext cx="2431483"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1365251</xdr:colOff>
      <xdr:row>419</xdr:row>
      <xdr:rowOff>47625</xdr:rowOff>
    </xdr:from>
    <xdr:to>
      <xdr:col>4</xdr:col>
      <xdr:colOff>848180</xdr:colOff>
      <xdr:row>428</xdr:row>
      <xdr:rowOff>15875</xdr:rowOff>
    </xdr:to>
    <xdr:sp macro="" textlink="">
      <xdr:nvSpPr>
        <xdr:cNvPr id="151" name="TextBox 150">
          <a:extLst>
            <a:ext uri="{FF2B5EF4-FFF2-40B4-BE49-F238E27FC236}">
              <a16:creationId xmlns:a16="http://schemas.microsoft.com/office/drawing/2014/main" id="{00000000-0008-0000-0400-000097000000}"/>
            </a:ext>
          </a:extLst>
        </xdr:cNvPr>
        <xdr:cNvSpPr txBox="1"/>
      </xdr:nvSpPr>
      <xdr:spPr>
        <a:xfrm>
          <a:off x="3289301" y="98250375"/>
          <a:ext cx="2740479" cy="2111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4</xdr:col>
      <xdr:colOff>889000</xdr:colOff>
      <xdr:row>475</xdr:row>
      <xdr:rowOff>59531</xdr:rowOff>
    </xdr:from>
    <xdr:to>
      <xdr:col>4</xdr:col>
      <xdr:colOff>1227137</xdr:colOff>
      <xdr:row>486</xdr:row>
      <xdr:rowOff>166688</xdr:rowOff>
    </xdr:to>
    <xdr:sp macro="" textlink="">
      <xdr:nvSpPr>
        <xdr:cNvPr id="152" name="Right Brace 151">
          <a:extLst>
            <a:ext uri="{FF2B5EF4-FFF2-40B4-BE49-F238E27FC236}">
              <a16:creationId xmlns:a16="http://schemas.microsoft.com/office/drawing/2014/main" id="{00000000-0008-0000-0400-000098000000}"/>
            </a:ext>
          </a:extLst>
        </xdr:cNvPr>
        <xdr:cNvSpPr/>
      </xdr:nvSpPr>
      <xdr:spPr>
        <a:xfrm>
          <a:off x="6070600" y="111597281"/>
          <a:ext cx="3381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853282</xdr:colOff>
      <xdr:row>463</xdr:row>
      <xdr:rowOff>246063</xdr:rowOff>
    </xdr:from>
    <xdr:to>
      <xdr:col>4</xdr:col>
      <xdr:colOff>1172369</xdr:colOff>
      <xdr:row>473</xdr:row>
      <xdr:rowOff>170656</xdr:rowOff>
    </xdr:to>
    <xdr:sp macro="" textlink="">
      <xdr:nvSpPr>
        <xdr:cNvPr id="153" name="Right Brace 152">
          <a:extLst>
            <a:ext uri="{FF2B5EF4-FFF2-40B4-BE49-F238E27FC236}">
              <a16:creationId xmlns:a16="http://schemas.microsoft.com/office/drawing/2014/main" id="{00000000-0008-0000-0400-000099000000}"/>
            </a:ext>
          </a:extLst>
        </xdr:cNvPr>
        <xdr:cNvSpPr/>
      </xdr:nvSpPr>
      <xdr:spPr>
        <a:xfrm>
          <a:off x="6034882" y="108954888"/>
          <a:ext cx="319087" cy="231536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1</xdr:col>
      <xdr:colOff>95249</xdr:colOff>
      <xdr:row>446</xdr:row>
      <xdr:rowOff>54429</xdr:rowOff>
    </xdr:from>
    <xdr:to>
      <xdr:col>2</xdr:col>
      <xdr:colOff>1952623</xdr:colOff>
      <xdr:row>446</xdr:row>
      <xdr:rowOff>702469</xdr:rowOff>
    </xdr:to>
    <xdr:sp macro="" textlink="">
      <xdr:nvSpPr>
        <xdr:cNvPr id="154" name="TextBox 153">
          <a:extLst>
            <a:ext uri="{FF2B5EF4-FFF2-40B4-BE49-F238E27FC236}">
              <a16:creationId xmlns:a16="http://schemas.microsoft.com/office/drawing/2014/main" id="{00000000-0008-0000-0400-00009A000000}"/>
            </a:ext>
          </a:extLst>
        </xdr:cNvPr>
        <xdr:cNvSpPr txBox="1"/>
      </xdr:nvSpPr>
      <xdr:spPr>
        <a:xfrm>
          <a:off x="297655" y="105138992"/>
          <a:ext cx="3583781" cy="648040"/>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10/1/22 - 12/31/22.</a:t>
          </a:r>
        </a:p>
      </xdr:txBody>
    </xdr:sp>
    <xdr:clientData/>
  </xdr:twoCellAnchor>
  <xdr:twoCellAnchor>
    <xdr:from>
      <xdr:col>2</xdr:col>
      <xdr:colOff>1628775</xdr:colOff>
      <xdr:row>475</xdr:row>
      <xdr:rowOff>123825</xdr:rowOff>
    </xdr:from>
    <xdr:to>
      <xdr:col>4</xdr:col>
      <xdr:colOff>802708</xdr:colOff>
      <xdr:row>486</xdr:row>
      <xdr:rowOff>95250</xdr:rowOff>
    </xdr:to>
    <xdr:sp macro="" textlink="">
      <xdr:nvSpPr>
        <xdr:cNvPr id="155" name="TextBox 154">
          <a:extLst>
            <a:ext uri="{FF2B5EF4-FFF2-40B4-BE49-F238E27FC236}">
              <a16:creationId xmlns:a16="http://schemas.microsoft.com/office/drawing/2014/main" id="{00000000-0008-0000-0400-00009B000000}"/>
            </a:ext>
          </a:extLst>
        </xdr:cNvPr>
        <xdr:cNvSpPr txBox="1"/>
      </xdr:nvSpPr>
      <xdr:spPr>
        <a:xfrm>
          <a:off x="3552825" y="111661575"/>
          <a:ext cx="2431483"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1158875</xdr:colOff>
      <xdr:row>464</xdr:row>
      <xdr:rowOff>47626</xdr:rowOff>
    </xdr:from>
    <xdr:to>
      <xdr:col>4</xdr:col>
      <xdr:colOff>657679</xdr:colOff>
      <xdr:row>473</xdr:row>
      <xdr:rowOff>95251</xdr:rowOff>
    </xdr:to>
    <xdr:sp macro="" textlink="">
      <xdr:nvSpPr>
        <xdr:cNvPr id="156" name="TextBox 155">
          <a:extLst>
            <a:ext uri="{FF2B5EF4-FFF2-40B4-BE49-F238E27FC236}">
              <a16:creationId xmlns:a16="http://schemas.microsoft.com/office/drawing/2014/main" id="{00000000-0008-0000-0400-00009C000000}"/>
            </a:ext>
          </a:extLst>
        </xdr:cNvPr>
        <xdr:cNvSpPr txBox="1"/>
      </xdr:nvSpPr>
      <xdr:spPr>
        <a:xfrm>
          <a:off x="3082925" y="109004101"/>
          <a:ext cx="2756354" cy="2190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4</xdr:col>
      <xdr:colOff>841375</xdr:colOff>
      <xdr:row>520</xdr:row>
      <xdr:rowOff>123031</xdr:rowOff>
    </xdr:from>
    <xdr:to>
      <xdr:col>4</xdr:col>
      <xdr:colOff>1179512</xdr:colOff>
      <xdr:row>531</xdr:row>
      <xdr:rowOff>230188</xdr:rowOff>
    </xdr:to>
    <xdr:sp macro="" textlink="">
      <xdr:nvSpPr>
        <xdr:cNvPr id="157" name="Right Brace 156">
          <a:extLst>
            <a:ext uri="{FF2B5EF4-FFF2-40B4-BE49-F238E27FC236}">
              <a16:creationId xmlns:a16="http://schemas.microsoft.com/office/drawing/2014/main" id="{00000000-0008-0000-0400-00009D000000}"/>
            </a:ext>
          </a:extLst>
        </xdr:cNvPr>
        <xdr:cNvSpPr/>
      </xdr:nvSpPr>
      <xdr:spPr>
        <a:xfrm>
          <a:off x="6022975" y="122224006"/>
          <a:ext cx="3381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853282</xdr:colOff>
      <xdr:row>509</xdr:row>
      <xdr:rowOff>23813</xdr:rowOff>
    </xdr:from>
    <xdr:to>
      <xdr:col>4</xdr:col>
      <xdr:colOff>1172369</xdr:colOff>
      <xdr:row>518</xdr:row>
      <xdr:rowOff>202406</xdr:rowOff>
    </xdr:to>
    <xdr:sp macro="" textlink="">
      <xdr:nvSpPr>
        <xdr:cNvPr id="158" name="Right Brace 157">
          <a:extLst>
            <a:ext uri="{FF2B5EF4-FFF2-40B4-BE49-F238E27FC236}">
              <a16:creationId xmlns:a16="http://schemas.microsoft.com/office/drawing/2014/main" id="{00000000-0008-0000-0400-00009E000000}"/>
            </a:ext>
          </a:extLst>
        </xdr:cNvPr>
        <xdr:cNvSpPr/>
      </xdr:nvSpPr>
      <xdr:spPr>
        <a:xfrm>
          <a:off x="6034882" y="119543513"/>
          <a:ext cx="31908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1</xdr:col>
      <xdr:colOff>119063</xdr:colOff>
      <xdr:row>491</xdr:row>
      <xdr:rowOff>54428</xdr:rowOff>
    </xdr:from>
    <xdr:to>
      <xdr:col>2</xdr:col>
      <xdr:colOff>1976436</xdr:colOff>
      <xdr:row>491</xdr:row>
      <xdr:rowOff>559593</xdr:rowOff>
    </xdr:to>
    <xdr:sp macro="" textlink="">
      <xdr:nvSpPr>
        <xdr:cNvPr id="159" name="TextBox 158">
          <a:extLst>
            <a:ext uri="{FF2B5EF4-FFF2-40B4-BE49-F238E27FC236}">
              <a16:creationId xmlns:a16="http://schemas.microsoft.com/office/drawing/2014/main" id="{00000000-0008-0000-0400-00009F000000}"/>
            </a:ext>
          </a:extLst>
        </xdr:cNvPr>
        <xdr:cNvSpPr txBox="1"/>
      </xdr:nvSpPr>
      <xdr:spPr>
        <a:xfrm>
          <a:off x="321469" y="115854616"/>
          <a:ext cx="3583780" cy="505165"/>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1/1/23 - 3/31/23.</a:t>
          </a:r>
        </a:p>
      </xdr:txBody>
    </xdr:sp>
    <xdr:clientData/>
  </xdr:twoCellAnchor>
  <xdr:twoCellAnchor>
    <xdr:from>
      <xdr:col>2</xdr:col>
      <xdr:colOff>1454150</xdr:colOff>
      <xdr:row>520</xdr:row>
      <xdr:rowOff>123825</xdr:rowOff>
    </xdr:from>
    <xdr:to>
      <xdr:col>4</xdr:col>
      <xdr:colOff>628083</xdr:colOff>
      <xdr:row>531</xdr:row>
      <xdr:rowOff>95250</xdr:rowOff>
    </xdr:to>
    <xdr:sp macro="" textlink="">
      <xdr:nvSpPr>
        <xdr:cNvPr id="160" name="TextBox 159">
          <a:extLst>
            <a:ext uri="{FF2B5EF4-FFF2-40B4-BE49-F238E27FC236}">
              <a16:creationId xmlns:a16="http://schemas.microsoft.com/office/drawing/2014/main" id="{00000000-0008-0000-0400-0000A0000000}"/>
            </a:ext>
          </a:extLst>
        </xdr:cNvPr>
        <xdr:cNvSpPr txBox="1"/>
      </xdr:nvSpPr>
      <xdr:spPr>
        <a:xfrm>
          <a:off x="3378200" y="122224800"/>
          <a:ext cx="2431483"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1111251</xdr:colOff>
      <xdr:row>509</xdr:row>
      <xdr:rowOff>47626</xdr:rowOff>
    </xdr:from>
    <xdr:to>
      <xdr:col>4</xdr:col>
      <xdr:colOff>625930</xdr:colOff>
      <xdr:row>518</xdr:row>
      <xdr:rowOff>31751</xdr:rowOff>
    </xdr:to>
    <xdr:sp macro="" textlink="">
      <xdr:nvSpPr>
        <xdr:cNvPr id="161" name="TextBox 160">
          <a:extLst>
            <a:ext uri="{FF2B5EF4-FFF2-40B4-BE49-F238E27FC236}">
              <a16:creationId xmlns:a16="http://schemas.microsoft.com/office/drawing/2014/main" id="{00000000-0008-0000-0400-0000A1000000}"/>
            </a:ext>
          </a:extLst>
        </xdr:cNvPr>
        <xdr:cNvSpPr txBox="1"/>
      </xdr:nvSpPr>
      <xdr:spPr>
        <a:xfrm>
          <a:off x="3035301" y="119567326"/>
          <a:ext cx="2772229" cy="2127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4</xdr:col>
      <xdr:colOff>841375</xdr:colOff>
      <xdr:row>565</xdr:row>
      <xdr:rowOff>59531</xdr:rowOff>
    </xdr:from>
    <xdr:to>
      <xdr:col>4</xdr:col>
      <xdr:colOff>1179512</xdr:colOff>
      <xdr:row>576</xdr:row>
      <xdr:rowOff>166688</xdr:rowOff>
    </xdr:to>
    <xdr:sp macro="" textlink="">
      <xdr:nvSpPr>
        <xdr:cNvPr id="162" name="Right Brace 161">
          <a:extLst>
            <a:ext uri="{FF2B5EF4-FFF2-40B4-BE49-F238E27FC236}">
              <a16:creationId xmlns:a16="http://schemas.microsoft.com/office/drawing/2014/main" id="{00000000-0008-0000-0400-0000A2000000}"/>
            </a:ext>
          </a:extLst>
        </xdr:cNvPr>
        <xdr:cNvSpPr/>
      </xdr:nvSpPr>
      <xdr:spPr>
        <a:xfrm>
          <a:off x="6022975" y="132714206"/>
          <a:ext cx="3381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885032</xdr:colOff>
      <xdr:row>554</xdr:row>
      <xdr:rowOff>23813</xdr:rowOff>
    </xdr:from>
    <xdr:to>
      <xdr:col>4</xdr:col>
      <xdr:colOff>1204119</xdr:colOff>
      <xdr:row>563</xdr:row>
      <xdr:rowOff>202406</xdr:rowOff>
    </xdr:to>
    <xdr:sp macro="" textlink="">
      <xdr:nvSpPr>
        <xdr:cNvPr id="163" name="Right Brace 162">
          <a:extLst>
            <a:ext uri="{FF2B5EF4-FFF2-40B4-BE49-F238E27FC236}">
              <a16:creationId xmlns:a16="http://schemas.microsoft.com/office/drawing/2014/main" id="{00000000-0008-0000-0400-0000A3000000}"/>
            </a:ext>
          </a:extLst>
        </xdr:cNvPr>
        <xdr:cNvSpPr/>
      </xdr:nvSpPr>
      <xdr:spPr>
        <a:xfrm>
          <a:off x="6066632" y="130097213"/>
          <a:ext cx="31908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0</xdr:col>
      <xdr:colOff>163283</xdr:colOff>
      <xdr:row>536</xdr:row>
      <xdr:rowOff>54428</xdr:rowOff>
    </xdr:from>
    <xdr:to>
      <xdr:col>2</xdr:col>
      <xdr:colOff>357187</xdr:colOff>
      <xdr:row>538</xdr:row>
      <xdr:rowOff>107156</xdr:rowOff>
    </xdr:to>
    <xdr:sp macro="" textlink="">
      <xdr:nvSpPr>
        <xdr:cNvPr id="164" name="TextBox 163">
          <a:extLst>
            <a:ext uri="{FF2B5EF4-FFF2-40B4-BE49-F238E27FC236}">
              <a16:creationId xmlns:a16="http://schemas.microsoft.com/office/drawing/2014/main" id="{00000000-0008-0000-0400-0000A4000000}"/>
            </a:ext>
          </a:extLst>
        </xdr:cNvPr>
        <xdr:cNvSpPr txBox="1"/>
      </xdr:nvSpPr>
      <xdr:spPr>
        <a:xfrm>
          <a:off x="163283" y="126451178"/>
          <a:ext cx="2122717" cy="945697"/>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4/1/23 - 6/30/23.</a:t>
          </a:r>
        </a:p>
      </xdr:txBody>
    </xdr:sp>
    <xdr:clientData/>
  </xdr:twoCellAnchor>
  <xdr:twoCellAnchor>
    <xdr:from>
      <xdr:col>2</xdr:col>
      <xdr:colOff>1485900</xdr:colOff>
      <xdr:row>565</xdr:row>
      <xdr:rowOff>155575</xdr:rowOff>
    </xdr:from>
    <xdr:to>
      <xdr:col>4</xdr:col>
      <xdr:colOff>659833</xdr:colOff>
      <xdr:row>576</xdr:row>
      <xdr:rowOff>127000</xdr:rowOff>
    </xdr:to>
    <xdr:sp macro="" textlink="">
      <xdr:nvSpPr>
        <xdr:cNvPr id="165" name="TextBox 164">
          <a:extLst>
            <a:ext uri="{FF2B5EF4-FFF2-40B4-BE49-F238E27FC236}">
              <a16:creationId xmlns:a16="http://schemas.microsoft.com/office/drawing/2014/main" id="{00000000-0008-0000-0400-0000A5000000}"/>
            </a:ext>
          </a:extLst>
        </xdr:cNvPr>
        <xdr:cNvSpPr txBox="1"/>
      </xdr:nvSpPr>
      <xdr:spPr>
        <a:xfrm>
          <a:off x="3409950" y="132810250"/>
          <a:ext cx="2431483"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1143000</xdr:colOff>
      <xdr:row>554</xdr:row>
      <xdr:rowOff>63500</xdr:rowOff>
    </xdr:from>
    <xdr:to>
      <xdr:col>4</xdr:col>
      <xdr:colOff>610054</xdr:colOff>
      <xdr:row>563</xdr:row>
      <xdr:rowOff>187666</xdr:rowOff>
    </xdr:to>
    <xdr:sp macro="" textlink="">
      <xdr:nvSpPr>
        <xdr:cNvPr id="166" name="TextBox 165">
          <a:extLst>
            <a:ext uri="{FF2B5EF4-FFF2-40B4-BE49-F238E27FC236}">
              <a16:creationId xmlns:a16="http://schemas.microsoft.com/office/drawing/2014/main" id="{00000000-0008-0000-0400-0000A6000000}"/>
            </a:ext>
          </a:extLst>
        </xdr:cNvPr>
        <xdr:cNvSpPr txBox="1"/>
      </xdr:nvSpPr>
      <xdr:spPr>
        <a:xfrm>
          <a:off x="3067050" y="130136900"/>
          <a:ext cx="2724604" cy="2267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4</xdr:col>
      <xdr:colOff>889000</xdr:colOff>
      <xdr:row>611</xdr:row>
      <xdr:rowOff>138906</xdr:rowOff>
    </xdr:from>
    <xdr:to>
      <xdr:col>4</xdr:col>
      <xdr:colOff>1227137</xdr:colOff>
      <xdr:row>622</xdr:row>
      <xdr:rowOff>246063</xdr:rowOff>
    </xdr:to>
    <xdr:sp macro="" textlink="">
      <xdr:nvSpPr>
        <xdr:cNvPr id="167" name="Right Brace 166">
          <a:extLst>
            <a:ext uri="{FF2B5EF4-FFF2-40B4-BE49-F238E27FC236}">
              <a16:creationId xmlns:a16="http://schemas.microsoft.com/office/drawing/2014/main" id="{00000000-0008-0000-0400-0000A7000000}"/>
            </a:ext>
          </a:extLst>
        </xdr:cNvPr>
        <xdr:cNvSpPr/>
      </xdr:nvSpPr>
      <xdr:spPr>
        <a:xfrm>
          <a:off x="6070600" y="143404431"/>
          <a:ext cx="3381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948532</xdr:colOff>
      <xdr:row>600</xdr:row>
      <xdr:rowOff>71438</xdr:rowOff>
    </xdr:from>
    <xdr:to>
      <xdr:col>4</xdr:col>
      <xdr:colOff>1267619</xdr:colOff>
      <xdr:row>610</xdr:row>
      <xdr:rowOff>11906</xdr:rowOff>
    </xdr:to>
    <xdr:sp macro="" textlink="">
      <xdr:nvSpPr>
        <xdr:cNvPr id="168" name="Right Brace 167">
          <a:extLst>
            <a:ext uri="{FF2B5EF4-FFF2-40B4-BE49-F238E27FC236}">
              <a16:creationId xmlns:a16="http://schemas.microsoft.com/office/drawing/2014/main" id="{00000000-0008-0000-0400-0000A8000000}"/>
            </a:ext>
          </a:extLst>
        </xdr:cNvPr>
        <xdr:cNvSpPr/>
      </xdr:nvSpPr>
      <xdr:spPr>
        <a:xfrm>
          <a:off x="6130132" y="140755688"/>
          <a:ext cx="31908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0</xdr:col>
      <xdr:colOff>163283</xdr:colOff>
      <xdr:row>582</xdr:row>
      <xdr:rowOff>54428</xdr:rowOff>
    </xdr:from>
    <xdr:to>
      <xdr:col>2</xdr:col>
      <xdr:colOff>273843</xdr:colOff>
      <xdr:row>584</xdr:row>
      <xdr:rowOff>11906</xdr:rowOff>
    </xdr:to>
    <xdr:sp macro="" textlink="">
      <xdr:nvSpPr>
        <xdr:cNvPr id="169" name="TextBox 168">
          <a:extLst>
            <a:ext uri="{FF2B5EF4-FFF2-40B4-BE49-F238E27FC236}">
              <a16:creationId xmlns:a16="http://schemas.microsoft.com/office/drawing/2014/main" id="{00000000-0008-0000-0400-0000A9000000}"/>
            </a:ext>
          </a:extLst>
        </xdr:cNvPr>
        <xdr:cNvSpPr txBox="1"/>
      </xdr:nvSpPr>
      <xdr:spPr>
        <a:xfrm>
          <a:off x="163283" y="137107272"/>
          <a:ext cx="2039373" cy="790915"/>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7/1/2023 - 9/30/2023</a:t>
          </a:r>
        </a:p>
      </xdr:txBody>
    </xdr:sp>
    <xdr:clientData/>
  </xdr:twoCellAnchor>
  <xdr:twoCellAnchor>
    <xdr:from>
      <xdr:col>2</xdr:col>
      <xdr:colOff>1533525</xdr:colOff>
      <xdr:row>611</xdr:row>
      <xdr:rowOff>123825</xdr:rowOff>
    </xdr:from>
    <xdr:to>
      <xdr:col>4</xdr:col>
      <xdr:colOff>707458</xdr:colOff>
      <xdr:row>622</xdr:row>
      <xdr:rowOff>95250</xdr:rowOff>
    </xdr:to>
    <xdr:sp macro="" textlink="">
      <xdr:nvSpPr>
        <xdr:cNvPr id="170" name="TextBox 169">
          <a:extLst>
            <a:ext uri="{FF2B5EF4-FFF2-40B4-BE49-F238E27FC236}">
              <a16:creationId xmlns:a16="http://schemas.microsoft.com/office/drawing/2014/main" id="{00000000-0008-0000-0400-0000AA000000}"/>
            </a:ext>
          </a:extLst>
        </xdr:cNvPr>
        <xdr:cNvSpPr txBox="1"/>
      </xdr:nvSpPr>
      <xdr:spPr>
        <a:xfrm>
          <a:off x="3457575" y="143389350"/>
          <a:ext cx="2431483"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1317626</xdr:colOff>
      <xdr:row>600</xdr:row>
      <xdr:rowOff>63500</xdr:rowOff>
    </xdr:from>
    <xdr:to>
      <xdr:col>4</xdr:col>
      <xdr:colOff>800555</xdr:colOff>
      <xdr:row>609</xdr:row>
      <xdr:rowOff>127000</xdr:rowOff>
    </xdr:to>
    <xdr:sp macro="" textlink="">
      <xdr:nvSpPr>
        <xdr:cNvPr id="171" name="TextBox 170">
          <a:extLst>
            <a:ext uri="{FF2B5EF4-FFF2-40B4-BE49-F238E27FC236}">
              <a16:creationId xmlns:a16="http://schemas.microsoft.com/office/drawing/2014/main" id="{00000000-0008-0000-0400-0000AB000000}"/>
            </a:ext>
          </a:extLst>
        </xdr:cNvPr>
        <xdr:cNvSpPr txBox="1"/>
      </xdr:nvSpPr>
      <xdr:spPr>
        <a:xfrm>
          <a:off x="3241676" y="140747750"/>
          <a:ext cx="2740479" cy="2206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4</xdr:col>
      <xdr:colOff>793750</xdr:colOff>
      <xdr:row>656</xdr:row>
      <xdr:rowOff>91281</xdr:rowOff>
    </xdr:from>
    <xdr:to>
      <xdr:col>4</xdr:col>
      <xdr:colOff>1131887</xdr:colOff>
      <xdr:row>667</xdr:row>
      <xdr:rowOff>198438</xdr:rowOff>
    </xdr:to>
    <xdr:sp macro="" textlink="">
      <xdr:nvSpPr>
        <xdr:cNvPr id="172" name="Right Brace 171">
          <a:extLst>
            <a:ext uri="{FF2B5EF4-FFF2-40B4-BE49-F238E27FC236}">
              <a16:creationId xmlns:a16="http://schemas.microsoft.com/office/drawing/2014/main" id="{00000000-0008-0000-0400-0000AC000000}"/>
            </a:ext>
          </a:extLst>
        </xdr:cNvPr>
        <xdr:cNvSpPr/>
      </xdr:nvSpPr>
      <xdr:spPr>
        <a:xfrm>
          <a:off x="5975350" y="153920031"/>
          <a:ext cx="3381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869157</xdr:colOff>
      <xdr:row>645</xdr:row>
      <xdr:rowOff>55563</xdr:rowOff>
    </xdr:from>
    <xdr:to>
      <xdr:col>4</xdr:col>
      <xdr:colOff>1188244</xdr:colOff>
      <xdr:row>654</xdr:row>
      <xdr:rowOff>234156</xdr:rowOff>
    </xdr:to>
    <xdr:sp macro="" textlink="">
      <xdr:nvSpPr>
        <xdr:cNvPr id="173" name="Right Brace 172">
          <a:extLst>
            <a:ext uri="{FF2B5EF4-FFF2-40B4-BE49-F238E27FC236}">
              <a16:creationId xmlns:a16="http://schemas.microsoft.com/office/drawing/2014/main" id="{00000000-0008-0000-0400-0000AD000000}"/>
            </a:ext>
          </a:extLst>
        </xdr:cNvPr>
        <xdr:cNvSpPr/>
      </xdr:nvSpPr>
      <xdr:spPr>
        <a:xfrm>
          <a:off x="6050757" y="151303038"/>
          <a:ext cx="31908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0</xdr:col>
      <xdr:colOff>163284</xdr:colOff>
      <xdr:row>627</xdr:row>
      <xdr:rowOff>54428</xdr:rowOff>
    </xdr:from>
    <xdr:to>
      <xdr:col>2</xdr:col>
      <xdr:colOff>476249</xdr:colOff>
      <xdr:row>628</xdr:row>
      <xdr:rowOff>154781</xdr:rowOff>
    </xdr:to>
    <xdr:sp macro="" textlink="">
      <xdr:nvSpPr>
        <xdr:cNvPr id="174" name="TextBox 173">
          <a:extLst>
            <a:ext uri="{FF2B5EF4-FFF2-40B4-BE49-F238E27FC236}">
              <a16:creationId xmlns:a16="http://schemas.microsoft.com/office/drawing/2014/main" id="{00000000-0008-0000-0400-0000AE000000}"/>
            </a:ext>
          </a:extLst>
        </xdr:cNvPr>
        <xdr:cNvSpPr txBox="1"/>
      </xdr:nvSpPr>
      <xdr:spPr>
        <a:xfrm>
          <a:off x="163284" y="147632397"/>
          <a:ext cx="2241778" cy="743290"/>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10/1/2023 - 12-31-23</a:t>
          </a:r>
        </a:p>
      </xdr:txBody>
    </xdr:sp>
    <xdr:clientData/>
  </xdr:twoCellAnchor>
  <xdr:twoCellAnchor>
    <xdr:from>
      <xdr:col>2</xdr:col>
      <xdr:colOff>1358900</xdr:colOff>
      <xdr:row>656</xdr:row>
      <xdr:rowOff>92075</xdr:rowOff>
    </xdr:from>
    <xdr:to>
      <xdr:col>4</xdr:col>
      <xdr:colOff>532833</xdr:colOff>
      <xdr:row>667</xdr:row>
      <xdr:rowOff>63500</xdr:rowOff>
    </xdr:to>
    <xdr:sp macro="" textlink="">
      <xdr:nvSpPr>
        <xdr:cNvPr id="175" name="TextBox 174">
          <a:extLst>
            <a:ext uri="{FF2B5EF4-FFF2-40B4-BE49-F238E27FC236}">
              <a16:creationId xmlns:a16="http://schemas.microsoft.com/office/drawing/2014/main" id="{00000000-0008-0000-0400-0000AF000000}"/>
            </a:ext>
          </a:extLst>
        </xdr:cNvPr>
        <xdr:cNvSpPr txBox="1"/>
      </xdr:nvSpPr>
      <xdr:spPr>
        <a:xfrm>
          <a:off x="3282950" y="153920825"/>
          <a:ext cx="2431483"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1031876</xdr:colOff>
      <xdr:row>645</xdr:row>
      <xdr:rowOff>15876</xdr:rowOff>
    </xdr:from>
    <xdr:to>
      <xdr:col>4</xdr:col>
      <xdr:colOff>578305</xdr:colOff>
      <xdr:row>654</xdr:row>
      <xdr:rowOff>127001</xdr:rowOff>
    </xdr:to>
    <xdr:sp macro="" textlink="">
      <xdr:nvSpPr>
        <xdr:cNvPr id="176" name="TextBox 175">
          <a:extLst>
            <a:ext uri="{FF2B5EF4-FFF2-40B4-BE49-F238E27FC236}">
              <a16:creationId xmlns:a16="http://schemas.microsoft.com/office/drawing/2014/main" id="{00000000-0008-0000-0400-0000B0000000}"/>
            </a:ext>
          </a:extLst>
        </xdr:cNvPr>
        <xdr:cNvSpPr txBox="1"/>
      </xdr:nvSpPr>
      <xdr:spPr>
        <a:xfrm>
          <a:off x="2955926" y="151263351"/>
          <a:ext cx="2803979" cy="2254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4</xdr:col>
      <xdr:colOff>809625</xdr:colOff>
      <xdr:row>701</xdr:row>
      <xdr:rowOff>91281</xdr:rowOff>
    </xdr:from>
    <xdr:to>
      <xdr:col>4</xdr:col>
      <xdr:colOff>1147762</xdr:colOff>
      <xdr:row>712</xdr:row>
      <xdr:rowOff>198438</xdr:rowOff>
    </xdr:to>
    <xdr:sp macro="" textlink="">
      <xdr:nvSpPr>
        <xdr:cNvPr id="177" name="Right Brace 176">
          <a:extLst>
            <a:ext uri="{FF2B5EF4-FFF2-40B4-BE49-F238E27FC236}">
              <a16:creationId xmlns:a16="http://schemas.microsoft.com/office/drawing/2014/main" id="{00000000-0008-0000-0400-0000B1000000}"/>
            </a:ext>
          </a:extLst>
        </xdr:cNvPr>
        <xdr:cNvSpPr/>
      </xdr:nvSpPr>
      <xdr:spPr>
        <a:xfrm>
          <a:off x="5991225" y="164549931"/>
          <a:ext cx="3381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964407</xdr:colOff>
      <xdr:row>690</xdr:row>
      <xdr:rowOff>23813</xdr:rowOff>
    </xdr:from>
    <xdr:to>
      <xdr:col>4</xdr:col>
      <xdr:colOff>1283494</xdr:colOff>
      <xdr:row>699</xdr:row>
      <xdr:rowOff>202406</xdr:rowOff>
    </xdr:to>
    <xdr:sp macro="" textlink="">
      <xdr:nvSpPr>
        <xdr:cNvPr id="178" name="Right Brace 177">
          <a:extLst>
            <a:ext uri="{FF2B5EF4-FFF2-40B4-BE49-F238E27FC236}">
              <a16:creationId xmlns:a16="http://schemas.microsoft.com/office/drawing/2014/main" id="{00000000-0008-0000-0400-0000B2000000}"/>
            </a:ext>
          </a:extLst>
        </xdr:cNvPr>
        <xdr:cNvSpPr/>
      </xdr:nvSpPr>
      <xdr:spPr>
        <a:xfrm>
          <a:off x="6146007" y="161901188"/>
          <a:ext cx="31908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0</xdr:col>
      <xdr:colOff>163283</xdr:colOff>
      <xdr:row>672</xdr:row>
      <xdr:rowOff>54429</xdr:rowOff>
    </xdr:from>
    <xdr:to>
      <xdr:col>2</xdr:col>
      <xdr:colOff>1845468</xdr:colOff>
      <xdr:row>672</xdr:row>
      <xdr:rowOff>666751</xdr:rowOff>
    </xdr:to>
    <xdr:sp macro="" textlink="">
      <xdr:nvSpPr>
        <xdr:cNvPr id="183" name="TextBox 182">
          <a:extLst>
            <a:ext uri="{FF2B5EF4-FFF2-40B4-BE49-F238E27FC236}">
              <a16:creationId xmlns:a16="http://schemas.microsoft.com/office/drawing/2014/main" id="{00000000-0008-0000-0400-0000B7000000}"/>
            </a:ext>
          </a:extLst>
        </xdr:cNvPr>
        <xdr:cNvSpPr txBox="1"/>
      </xdr:nvSpPr>
      <xdr:spPr>
        <a:xfrm>
          <a:off x="163283" y="158276585"/>
          <a:ext cx="3610998" cy="612322"/>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1/1/2024 - 3/31/2024</a:t>
          </a:r>
        </a:p>
      </xdr:txBody>
    </xdr:sp>
    <xdr:clientData/>
  </xdr:twoCellAnchor>
  <xdr:twoCellAnchor>
    <xdr:from>
      <xdr:col>2</xdr:col>
      <xdr:colOff>1327150</xdr:colOff>
      <xdr:row>701</xdr:row>
      <xdr:rowOff>107950</xdr:rowOff>
    </xdr:from>
    <xdr:to>
      <xdr:col>4</xdr:col>
      <xdr:colOff>501083</xdr:colOff>
      <xdr:row>712</xdr:row>
      <xdr:rowOff>79375</xdr:rowOff>
    </xdr:to>
    <xdr:sp macro="" textlink="">
      <xdr:nvSpPr>
        <xdr:cNvPr id="281" name="TextBox 280">
          <a:extLst>
            <a:ext uri="{FF2B5EF4-FFF2-40B4-BE49-F238E27FC236}">
              <a16:creationId xmlns:a16="http://schemas.microsoft.com/office/drawing/2014/main" id="{00000000-0008-0000-0400-000019010000}"/>
            </a:ext>
          </a:extLst>
        </xdr:cNvPr>
        <xdr:cNvSpPr txBox="1"/>
      </xdr:nvSpPr>
      <xdr:spPr>
        <a:xfrm>
          <a:off x="3251200" y="164566600"/>
          <a:ext cx="2431483"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1158875</xdr:colOff>
      <xdr:row>690</xdr:row>
      <xdr:rowOff>31750</xdr:rowOff>
    </xdr:from>
    <xdr:to>
      <xdr:col>4</xdr:col>
      <xdr:colOff>784679</xdr:colOff>
      <xdr:row>699</xdr:row>
      <xdr:rowOff>95250</xdr:rowOff>
    </xdr:to>
    <xdr:sp macro="" textlink="">
      <xdr:nvSpPr>
        <xdr:cNvPr id="282" name="TextBox 281">
          <a:extLst>
            <a:ext uri="{FF2B5EF4-FFF2-40B4-BE49-F238E27FC236}">
              <a16:creationId xmlns:a16="http://schemas.microsoft.com/office/drawing/2014/main" id="{00000000-0008-0000-0400-00001A010000}"/>
            </a:ext>
          </a:extLst>
        </xdr:cNvPr>
        <xdr:cNvSpPr txBox="1"/>
      </xdr:nvSpPr>
      <xdr:spPr>
        <a:xfrm>
          <a:off x="3082925" y="161909125"/>
          <a:ext cx="2883354" cy="2206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4</xdr:col>
      <xdr:colOff>904875</xdr:colOff>
      <xdr:row>746</xdr:row>
      <xdr:rowOff>75406</xdr:rowOff>
    </xdr:from>
    <xdr:to>
      <xdr:col>4</xdr:col>
      <xdr:colOff>1243012</xdr:colOff>
      <xdr:row>757</xdr:row>
      <xdr:rowOff>182563</xdr:rowOff>
    </xdr:to>
    <xdr:sp macro="" textlink="">
      <xdr:nvSpPr>
        <xdr:cNvPr id="283" name="Right Brace 282">
          <a:extLst>
            <a:ext uri="{FF2B5EF4-FFF2-40B4-BE49-F238E27FC236}">
              <a16:creationId xmlns:a16="http://schemas.microsoft.com/office/drawing/2014/main" id="{00000000-0008-0000-0400-00001B010000}"/>
            </a:ext>
          </a:extLst>
        </xdr:cNvPr>
        <xdr:cNvSpPr/>
      </xdr:nvSpPr>
      <xdr:spPr>
        <a:xfrm>
          <a:off x="6086475" y="175049656"/>
          <a:ext cx="3381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964407</xdr:colOff>
      <xdr:row>735</xdr:row>
      <xdr:rowOff>23813</xdr:rowOff>
    </xdr:from>
    <xdr:to>
      <xdr:col>4</xdr:col>
      <xdr:colOff>1283494</xdr:colOff>
      <xdr:row>744</xdr:row>
      <xdr:rowOff>202406</xdr:rowOff>
    </xdr:to>
    <xdr:sp macro="" textlink="">
      <xdr:nvSpPr>
        <xdr:cNvPr id="284" name="Right Brace 283">
          <a:extLst>
            <a:ext uri="{FF2B5EF4-FFF2-40B4-BE49-F238E27FC236}">
              <a16:creationId xmlns:a16="http://schemas.microsoft.com/office/drawing/2014/main" id="{00000000-0008-0000-0400-00001C010000}"/>
            </a:ext>
          </a:extLst>
        </xdr:cNvPr>
        <xdr:cNvSpPr/>
      </xdr:nvSpPr>
      <xdr:spPr>
        <a:xfrm>
          <a:off x="6146007" y="172416788"/>
          <a:ext cx="31908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0</xdr:col>
      <xdr:colOff>163284</xdr:colOff>
      <xdr:row>717</xdr:row>
      <xdr:rowOff>54428</xdr:rowOff>
    </xdr:from>
    <xdr:to>
      <xdr:col>2</xdr:col>
      <xdr:colOff>428625</xdr:colOff>
      <xdr:row>718</xdr:row>
      <xdr:rowOff>261937</xdr:rowOff>
    </xdr:to>
    <xdr:sp macro="" textlink="">
      <xdr:nvSpPr>
        <xdr:cNvPr id="285" name="TextBox 284">
          <a:extLst>
            <a:ext uri="{FF2B5EF4-FFF2-40B4-BE49-F238E27FC236}">
              <a16:creationId xmlns:a16="http://schemas.microsoft.com/office/drawing/2014/main" id="{00000000-0008-0000-0400-00001D010000}"/>
            </a:ext>
          </a:extLst>
        </xdr:cNvPr>
        <xdr:cNvSpPr txBox="1"/>
      </xdr:nvSpPr>
      <xdr:spPr>
        <a:xfrm>
          <a:off x="163284" y="168896959"/>
          <a:ext cx="2194154" cy="671853"/>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4/1/2024 -6/302024.</a:t>
          </a:r>
        </a:p>
      </xdr:txBody>
    </xdr:sp>
    <xdr:clientData/>
  </xdr:twoCellAnchor>
  <xdr:twoCellAnchor>
    <xdr:from>
      <xdr:col>2</xdr:col>
      <xdr:colOff>1311275</xdr:colOff>
      <xdr:row>746</xdr:row>
      <xdr:rowOff>155575</xdr:rowOff>
    </xdr:from>
    <xdr:to>
      <xdr:col>4</xdr:col>
      <xdr:colOff>485208</xdr:colOff>
      <xdr:row>757</xdr:row>
      <xdr:rowOff>127000</xdr:rowOff>
    </xdr:to>
    <xdr:sp macro="" textlink="">
      <xdr:nvSpPr>
        <xdr:cNvPr id="286" name="TextBox 285">
          <a:extLst>
            <a:ext uri="{FF2B5EF4-FFF2-40B4-BE49-F238E27FC236}">
              <a16:creationId xmlns:a16="http://schemas.microsoft.com/office/drawing/2014/main" id="{00000000-0008-0000-0400-00001E010000}"/>
            </a:ext>
          </a:extLst>
        </xdr:cNvPr>
        <xdr:cNvSpPr txBox="1"/>
      </xdr:nvSpPr>
      <xdr:spPr>
        <a:xfrm>
          <a:off x="3235325" y="175129825"/>
          <a:ext cx="2431483"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1254126</xdr:colOff>
      <xdr:row>735</xdr:row>
      <xdr:rowOff>47625</xdr:rowOff>
    </xdr:from>
    <xdr:to>
      <xdr:col>4</xdr:col>
      <xdr:colOff>832305</xdr:colOff>
      <xdr:row>744</xdr:row>
      <xdr:rowOff>79375</xdr:rowOff>
    </xdr:to>
    <xdr:sp macro="" textlink="">
      <xdr:nvSpPr>
        <xdr:cNvPr id="287" name="TextBox 286">
          <a:extLst>
            <a:ext uri="{FF2B5EF4-FFF2-40B4-BE49-F238E27FC236}">
              <a16:creationId xmlns:a16="http://schemas.microsoft.com/office/drawing/2014/main" id="{00000000-0008-0000-0400-00001F010000}"/>
            </a:ext>
          </a:extLst>
        </xdr:cNvPr>
        <xdr:cNvSpPr txBox="1"/>
      </xdr:nvSpPr>
      <xdr:spPr>
        <a:xfrm>
          <a:off x="3178176" y="172440600"/>
          <a:ext cx="2835729" cy="2174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4</xdr:col>
      <xdr:colOff>809625</xdr:colOff>
      <xdr:row>792</xdr:row>
      <xdr:rowOff>75406</xdr:rowOff>
    </xdr:from>
    <xdr:to>
      <xdr:col>4</xdr:col>
      <xdr:colOff>1147762</xdr:colOff>
      <xdr:row>803</xdr:row>
      <xdr:rowOff>182563</xdr:rowOff>
    </xdr:to>
    <xdr:sp macro="" textlink="">
      <xdr:nvSpPr>
        <xdr:cNvPr id="288" name="Right Brace 287">
          <a:extLst>
            <a:ext uri="{FF2B5EF4-FFF2-40B4-BE49-F238E27FC236}">
              <a16:creationId xmlns:a16="http://schemas.microsoft.com/office/drawing/2014/main" id="{00000000-0008-0000-0400-000020010000}"/>
            </a:ext>
          </a:extLst>
        </xdr:cNvPr>
        <xdr:cNvSpPr/>
      </xdr:nvSpPr>
      <xdr:spPr>
        <a:xfrm>
          <a:off x="5991225" y="185736706"/>
          <a:ext cx="3381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980282</xdr:colOff>
      <xdr:row>780</xdr:row>
      <xdr:rowOff>246063</xdr:rowOff>
    </xdr:from>
    <xdr:to>
      <xdr:col>4</xdr:col>
      <xdr:colOff>1299369</xdr:colOff>
      <xdr:row>790</xdr:row>
      <xdr:rowOff>170656</xdr:rowOff>
    </xdr:to>
    <xdr:sp macro="" textlink="">
      <xdr:nvSpPr>
        <xdr:cNvPr id="289" name="Right Brace 288">
          <a:extLst>
            <a:ext uri="{FF2B5EF4-FFF2-40B4-BE49-F238E27FC236}">
              <a16:creationId xmlns:a16="http://schemas.microsoft.com/office/drawing/2014/main" id="{00000000-0008-0000-0400-000021010000}"/>
            </a:ext>
          </a:extLst>
        </xdr:cNvPr>
        <xdr:cNvSpPr/>
      </xdr:nvSpPr>
      <xdr:spPr>
        <a:xfrm>
          <a:off x="6161882" y="183078438"/>
          <a:ext cx="319087" cy="231536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0</xdr:col>
      <xdr:colOff>163283</xdr:colOff>
      <xdr:row>763</xdr:row>
      <xdr:rowOff>54428</xdr:rowOff>
    </xdr:from>
    <xdr:to>
      <xdr:col>2</xdr:col>
      <xdr:colOff>369093</xdr:colOff>
      <xdr:row>763</xdr:row>
      <xdr:rowOff>690564</xdr:rowOff>
    </xdr:to>
    <xdr:sp macro="" textlink="">
      <xdr:nvSpPr>
        <xdr:cNvPr id="290" name="TextBox 289">
          <a:extLst>
            <a:ext uri="{FF2B5EF4-FFF2-40B4-BE49-F238E27FC236}">
              <a16:creationId xmlns:a16="http://schemas.microsoft.com/office/drawing/2014/main" id="{00000000-0008-0000-0400-000022010000}"/>
            </a:ext>
          </a:extLst>
        </xdr:cNvPr>
        <xdr:cNvSpPr txBox="1"/>
      </xdr:nvSpPr>
      <xdr:spPr>
        <a:xfrm>
          <a:off x="163283" y="179564959"/>
          <a:ext cx="2134623" cy="636136"/>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7/1/2024-9/30/2024</a:t>
          </a:r>
        </a:p>
      </xdr:txBody>
    </xdr:sp>
    <xdr:clientData/>
  </xdr:twoCellAnchor>
  <xdr:twoCellAnchor>
    <xdr:from>
      <xdr:col>2</xdr:col>
      <xdr:colOff>1485900</xdr:colOff>
      <xdr:row>792</xdr:row>
      <xdr:rowOff>155575</xdr:rowOff>
    </xdr:from>
    <xdr:to>
      <xdr:col>4</xdr:col>
      <xdr:colOff>659833</xdr:colOff>
      <xdr:row>803</xdr:row>
      <xdr:rowOff>127000</xdr:rowOff>
    </xdr:to>
    <xdr:sp macro="" textlink="">
      <xdr:nvSpPr>
        <xdr:cNvPr id="291" name="TextBox 290">
          <a:extLst>
            <a:ext uri="{FF2B5EF4-FFF2-40B4-BE49-F238E27FC236}">
              <a16:creationId xmlns:a16="http://schemas.microsoft.com/office/drawing/2014/main" id="{00000000-0008-0000-0400-000023010000}"/>
            </a:ext>
          </a:extLst>
        </xdr:cNvPr>
        <xdr:cNvSpPr txBox="1"/>
      </xdr:nvSpPr>
      <xdr:spPr>
        <a:xfrm>
          <a:off x="3409950" y="185816875"/>
          <a:ext cx="2431483"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1508125</xdr:colOff>
      <xdr:row>781</xdr:row>
      <xdr:rowOff>31750</xdr:rowOff>
    </xdr:from>
    <xdr:to>
      <xdr:col>4</xdr:col>
      <xdr:colOff>848179</xdr:colOff>
      <xdr:row>790</xdr:row>
      <xdr:rowOff>155916</xdr:rowOff>
    </xdr:to>
    <xdr:sp macro="" textlink="">
      <xdr:nvSpPr>
        <xdr:cNvPr id="292" name="TextBox 291">
          <a:extLst>
            <a:ext uri="{FF2B5EF4-FFF2-40B4-BE49-F238E27FC236}">
              <a16:creationId xmlns:a16="http://schemas.microsoft.com/office/drawing/2014/main" id="{00000000-0008-0000-0400-000024010000}"/>
            </a:ext>
          </a:extLst>
        </xdr:cNvPr>
        <xdr:cNvSpPr txBox="1"/>
      </xdr:nvSpPr>
      <xdr:spPr>
        <a:xfrm>
          <a:off x="3432175" y="183111775"/>
          <a:ext cx="2597604" cy="2267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476250</xdr:colOff>
      <xdr:row>28</xdr:row>
      <xdr:rowOff>116417</xdr:rowOff>
    </xdr:from>
    <xdr:to>
      <xdr:col>1</xdr:col>
      <xdr:colOff>1629833</xdr:colOff>
      <xdr:row>34</xdr:row>
      <xdr:rowOff>116417</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624417" y="6117167"/>
          <a:ext cx="1153583"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1">
              <a:solidFill>
                <a:schemeClr val="accent3"/>
              </a:solidFill>
            </a:rPr>
            <a:t>Prop 98, CRF &amp; GEER Categories</a:t>
          </a:r>
        </a:p>
      </xdr:txBody>
    </xdr:sp>
    <xdr:clientData/>
  </xdr:twoCellAnchor>
  <xdr:twoCellAnchor>
    <xdr:from>
      <xdr:col>1</xdr:col>
      <xdr:colOff>370416</xdr:colOff>
      <xdr:row>40</xdr:row>
      <xdr:rowOff>74083</xdr:rowOff>
    </xdr:from>
    <xdr:to>
      <xdr:col>1</xdr:col>
      <xdr:colOff>1661583</xdr:colOff>
      <xdr:row>44</xdr:row>
      <xdr:rowOff>137583</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a:off x="518583" y="8371416"/>
          <a:ext cx="1291167" cy="825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a:solidFill>
                <a:schemeClr val="accent5"/>
              </a:solidFill>
            </a:rPr>
            <a:t>ESSER Categories</a:t>
          </a:r>
        </a:p>
        <a:p>
          <a:endParaRPr lang="en-US" sz="1100"/>
        </a:p>
      </xdr:txBody>
    </xdr:sp>
    <xdr:clientData/>
  </xdr:twoCellAnchor>
  <xdr:twoCellAnchor>
    <xdr:from>
      <xdr:col>1</xdr:col>
      <xdr:colOff>476250</xdr:colOff>
      <xdr:row>61</xdr:row>
      <xdr:rowOff>116417</xdr:rowOff>
    </xdr:from>
    <xdr:to>
      <xdr:col>1</xdr:col>
      <xdr:colOff>1629833</xdr:colOff>
      <xdr:row>67</xdr:row>
      <xdr:rowOff>116417</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a:off x="624417" y="6117167"/>
          <a:ext cx="1153583"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1">
              <a:solidFill>
                <a:schemeClr val="accent3"/>
              </a:solidFill>
            </a:rPr>
            <a:t>Prop 98, CRF &amp; GEER Categories</a:t>
          </a:r>
        </a:p>
      </xdr:txBody>
    </xdr:sp>
    <xdr:clientData/>
  </xdr:twoCellAnchor>
  <xdr:twoCellAnchor>
    <xdr:from>
      <xdr:col>1</xdr:col>
      <xdr:colOff>370416</xdr:colOff>
      <xdr:row>73</xdr:row>
      <xdr:rowOff>74083</xdr:rowOff>
    </xdr:from>
    <xdr:to>
      <xdr:col>1</xdr:col>
      <xdr:colOff>1661583</xdr:colOff>
      <xdr:row>77</xdr:row>
      <xdr:rowOff>137583</xdr:rowOff>
    </xdr:to>
    <xdr:sp macro="" textlink="">
      <xdr:nvSpPr>
        <xdr:cNvPr id="5" name="TextBox 4">
          <a:extLst>
            <a:ext uri="{FF2B5EF4-FFF2-40B4-BE49-F238E27FC236}">
              <a16:creationId xmlns:a16="http://schemas.microsoft.com/office/drawing/2014/main" id="{00000000-0008-0000-0500-000005000000}"/>
            </a:ext>
          </a:extLst>
        </xdr:cNvPr>
        <xdr:cNvSpPr txBox="1"/>
      </xdr:nvSpPr>
      <xdr:spPr>
        <a:xfrm>
          <a:off x="518583" y="8371416"/>
          <a:ext cx="1291167" cy="825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a:solidFill>
                <a:schemeClr val="accent5"/>
              </a:solidFill>
            </a:rPr>
            <a:t>ESSER Categories</a:t>
          </a:r>
        </a:p>
        <a:p>
          <a:endParaRPr lang="en-US" sz="1100"/>
        </a:p>
      </xdr:txBody>
    </xdr:sp>
    <xdr:clientData/>
  </xdr:twoCellAnchor>
  <xdr:twoCellAnchor>
    <xdr:from>
      <xdr:col>1</xdr:col>
      <xdr:colOff>476250</xdr:colOff>
      <xdr:row>93</xdr:row>
      <xdr:rowOff>116417</xdr:rowOff>
    </xdr:from>
    <xdr:to>
      <xdr:col>1</xdr:col>
      <xdr:colOff>1629833</xdr:colOff>
      <xdr:row>99</xdr:row>
      <xdr:rowOff>116417</xdr:rowOff>
    </xdr:to>
    <xdr:sp macro="" textlink="">
      <xdr:nvSpPr>
        <xdr:cNvPr id="6" name="TextBox 5">
          <a:extLst>
            <a:ext uri="{FF2B5EF4-FFF2-40B4-BE49-F238E27FC236}">
              <a16:creationId xmlns:a16="http://schemas.microsoft.com/office/drawing/2014/main" id="{00000000-0008-0000-0500-000006000000}"/>
            </a:ext>
          </a:extLst>
        </xdr:cNvPr>
        <xdr:cNvSpPr txBox="1"/>
      </xdr:nvSpPr>
      <xdr:spPr>
        <a:xfrm>
          <a:off x="624417" y="6117167"/>
          <a:ext cx="1153583"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1">
              <a:solidFill>
                <a:schemeClr val="accent3"/>
              </a:solidFill>
            </a:rPr>
            <a:t>Prop 98, CRF &amp; GEER Categories</a:t>
          </a:r>
        </a:p>
      </xdr:txBody>
    </xdr:sp>
    <xdr:clientData/>
  </xdr:twoCellAnchor>
  <xdr:twoCellAnchor>
    <xdr:from>
      <xdr:col>1</xdr:col>
      <xdr:colOff>370416</xdr:colOff>
      <xdr:row>105</xdr:row>
      <xdr:rowOff>74083</xdr:rowOff>
    </xdr:from>
    <xdr:to>
      <xdr:col>1</xdr:col>
      <xdr:colOff>1661583</xdr:colOff>
      <xdr:row>109</xdr:row>
      <xdr:rowOff>137583</xdr:rowOff>
    </xdr:to>
    <xdr:sp macro="" textlink="">
      <xdr:nvSpPr>
        <xdr:cNvPr id="7" name="TextBox 6">
          <a:extLst>
            <a:ext uri="{FF2B5EF4-FFF2-40B4-BE49-F238E27FC236}">
              <a16:creationId xmlns:a16="http://schemas.microsoft.com/office/drawing/2014/main" id="{00000000-0008-0000-0500-000007000000}"/>
            </a:ext>
          </a:extLst>
        </xdr:cNvPr>
        <xdr:cNvSpPr txBox="1"/>
      </xdr:nvSpPr>
      <xdr:spPr>
        <a:xfrm>
          <a:off x="518583" y="8371416"/>
          <a:ext cx="1291167" cy="825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a:solidFill>
                <a:schemeClr val="accent5"/>
              </a:solidFill>
            </a:rPr>
            <a:t>ESSER Categories</a:t>
          </a:r>
        </a:p>
        <a:p>
          <a:endParaRPr lang="en-US" sz="1100"/>
        </a:p>
      </xdr:txBody>
    </xdr:sp>
    <xdr:clientData/>
  </xdr:twoCellAnchor>
  <xdr:twoCellAnchor>
    <xdr:from>
      <xdr:col>1</xdr:col>
      <xdr:colOff>476250</xdr:colOff>
      <xdr:row>125</xdr:row>
      <xdr:rowOff>116417</xdr:rowOff>
    </xdr:from>
    <xdr:to>
      <xdr:col>1</xdr:col>
      <xdr:colOff>1629833</xdr:colOff>
      <xdr:row>131</xdr:row>
      <xdr:rowOff>116417</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624417" y="6117167"/>
          <a:ext cx="1153583"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1">
              <a:solidFill>
                <a:schemeClr val="accent3"/>
              </a:solidFill>
            </a:rPr>
            <a:t>Prop 98, CRF &amp; GEER Categories</a:t>
          </a:r>
        </a:p>
      </xdr:txBody>
    </xdr:sp>
    <xdr:clientData/>
  </xdr:twoCellAnchor>
  <xdr:twoCellAnchor>
    <xdr:from>
      <xdr:col>1</xdr:col>
      <xdr:colOff>370416</xdr:colOff>
      <xdr:row>137</xdr:row>
      <xdr:rowOff>74083</xdr:rowOff>
    </xdr:from>
    <xdr:to>
      <xdr:col>1</xdr:col>
      <xdr:colOff>1661583</xdr:colOff>
      <xdr:row>141</xdr:row>
      <xdr:rowOff>137583</xdr:rowOff>
    </xdr:to>
    <xdr:sp macro="" textlink="">
      <xdr:nvSpPr>
        <xdr:cNvPr id="9" name="TextBox 8">
          <a:extLst>
            <a:ext uri="{FF2B5EF4-FFF2-40B4-BE49-F238E27FC236}">
              <a16:creationId xmlns:a16="http://schemas.microsoft.com/office/drawing/2014/main" id="{00000000-0008-0000-0500-000009000000}"/>
            </a:ext>
          </a:extLst>
        </xdr:cNvPr>
        <xdr:cNvSpPr txBox="1"/>
      </xdr:nvSpPr>
      <xdr:spPr>
        <a:xfrm>
          <a:off x="518583" y="8371416"/>
          <a:ext cx="1291167" cy="825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a:solidFill>
                <a:schemeClr val="accent5"/>
              </a:solidFill>
            </a:rPr>
            <a:t>ESSER Categories</a:t>
          </a:r>
        </a:p>
        <a:p>
          <a:endParaRPr lang="en-US" sz="1100"/>
        </a:p>
      </xdr:txBody>
    </xdr:sp>
    <xdr:clientData/>
  </xdr:twoCellAnchor>
  <xdr:twoCellAnchor>
    <xdr:from>
      <xdr:col>1</xdr:col>
      <xdr:colOff>476250</xdr:colOff>
      <xdr:row>157</xdr:row>
      <xdr:rowOff>116417</xdr:rowOff>
    </xdr:from>
    <xdr:to>
      <xdr:col>1</xdr:col>
      <xdr:colOff>1629833</xdr:colOff>
      <xdr:row>163</xdr:row>
      <xdr:rowOff>116417</xdr:rowOff>
    </xdr:to>
    <xdr:sp macro="" textlink="">
      <xdr:nvSpPr>
        <xdr:cNvPr id="10" name="TextBox 9">
          <a:extLst>
            <a:ext uri="{FF2B5EF4-FFF2-40B4-BE49-F238E27FC236}">
              <a16:creationId xmlns:a16="http://schemas.microsoft.com/office/drawing/2014/main" id="{00000000-0008-0000-0500-00000A000000}"/>
            </a:ext>
          </a:extLst>
        </xdr:cNvPr>
        <xdr:cNvSpPr txBox="1"/>
      </xdr:nvSpPr>
      <xdr:spPr>
        <a:xfrm>
          <a:off x="624417" y="6117167"/>
          <a:ext cx="1153583"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1">
              <a:solidFill>
                <a:schemeClr val="accent3"/>
              </a:solidFill>
            </a:rPr>
            <a:t>Prop 98, CRF &amp; GEER Categories</a:t>
          </a:r>
        </a:p>
      </xdr:txBody>
    </xdr:sp>
    <xdr:clientData/>
  </xdr:twoCellAnchor>
  <xdr:twoCellAnchor>
    <xdr:from>
      <xdr:col>1</xdr:col>
      <xdr:colOff>370416</xdr:colOff>
      <xdr:row>169</xdr:row>
      <xdr:rowOff>74083</xdr:rowOff>
    </xdr:from>
    <xdr:to>
      <xdr:col>1</xdr:col>
      <xdr:colOff>1661583</xdr:colOff>
      <xdr:row>173</xdr:row>
      <xdr:rowOff>137583</xdr:rowOff>
    </xdr:to>
    <xdr:sp macro="" textlink="">
      <xdr:nvSpPr>
        <xdr:cNvPr id="11" name="TextBox 10">
          <a:extLst>
            <a:ext uri="{FF2B5EF4-FFF2-40B4-BE49-F238E27FC236}">
              <a16:creationId xmlns:a16="http://schemas.microsoft.com/office/drawing/2014/main" id="{00000000-0008-0000-0500-00000B000000}"/>
            </a:ext>
          </a:extLst>
        </xdr:cNvPr>
        <xdr:cNvSpPr txBox="1"/>
      </xdr:nvSpPr>
      <xdr:spPr>
        <a:xfrm>
          <a:off x="518583" y="8371416"/>
          <a:ext cx="1291167" cy="825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a:solidFill>
                <a:schemeClr val="accent5"/>
              </a:solidFill>
            </a:rPr>
            <a:t>ESSER Categories</a:t>
          </a:r>
        </a:p>
        <a:p>
          <a:endParaRPr lang="en-US" sz="1100"/>
        </a:p>
      </xdr:txBody>
    </xdr:sp>
    <xdr:clientData/>
  </xdr:twoCellAnchor>
  <xdr:twoCellAnchor>
    <xdr:from>
      <xdr:col>1</xdr:col>
      <xdr:colOff>0</xdr:colOff>
      <xdr:row>8</xdr:row>
      <xdr:rowOff>0</xdr:rowOff>
    </xdr:from>
    <xdr:to>
      <xdr:col>1</xdr:col>
      <xdr:colOff>1153583</xdr:colOff>
      <xdr:row>14</xdr:row>
      <xdr:rowOff>0</xdr:rowOff>
    </xdr:to>
    <xdr:sp macro="" textlink="">
      <xdr:nvSpPr>
        <xdr:cNvPr id="12" name="TextBox 11">
          <a:extLst>
            <a:ext uri="{FF2B5EF4-FFF2-40B4-BE49-F238E27FC236}">
              <a16:creationId xmlns:a16="http://schemas.microsoft.com/office/drawing/2014/main" id="{00000000-0008-0000-0500-00000C000000}"/>
            </a:ext>
          </a:extLst>
        </xdr:cNvPr>
        <xdr:cNvSpPr txBox="1"/>
      </xdr:nvSpPr>
      <xdr:spPr>
        <a:xfrm>
          <a:off x="148167" y="1524000"/>
          <a:ext cx="1153583"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1">
              <a:solidFill>
                <a:schemeClr val="accent3"/>
              </a:solidFill>
            </a:rPr>
            <a:t>Prop 98, CRF &amp; GEER Categories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666750</xdr:colOff>
      <xdr:row>16</xdr:row>
      <xdr:rowOff>1200150</xdr:rowOff>
    </xdr:from>
    <xdr:to>
      <xdr:col>5</xdr:col>
      <xdr:colOff>71437</xdr:colOff>
      <xdr:row>26</xdr:row>
      <xdr:rowOff>23812</xdr:rowOff>
    </xdr:to>
    <xdr:sp macro="" textlink="">
      <xdr:nvSpPr>
        <xdr:cNvPr id="76" name="TextBox 75">
          <a:extLst>
            <a:ext uri="{FF2B5EF4-FFF2-40B4-BE49-F238E27FC236}">
              <a16:creationId xmlns:a16="http://schemas.microsoft.com/office/drawing/2014/main" id="{00000000-0008-0000-0600-00004C000000}"/>
            </a:ext>
          </a:extLst>
        </xdr:cNvPr>
        <xdr:cNvSpPr txBox="1"/>
      </xdr:nvSpPr>
      <xdr:spPr>
        <a:xfrm>
          <a:off x="6743700" y="4676775"/>
          <a:ext cx="1966912" cy="24050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 in green column G.</a:t>
          </a:r>
          <a:endParaRPr lang="en-US" sz="1400">
            <a:solidFill>
              <a:srgbClr val="FF0000"/>
            </a:solidFill>
          </a:endParaRPr>
        </a:p>
      </xdr:txBody>
    </xdr:sp>
    <xdr:clientData/>
  </xdr:twoCellAnchor>
  <xdr:twoCellAnchor>
    <xdr:from>
      <xdr:col>5</xdr:col>
      <xdr:colOff>142875</xdr:colOff>
      <xdr:row>16</xdr:row>
      <xdr:rowOff>1166813</xdr:rowOff>
    </xdr:from>
    <xdr:to>
      <xdr:col>5</xdr:col>
      <xdr:colOff>595312</xdr:colOff>
      <xdr:row>26</xdr:row>
      <xdr:rowOff>83343</xdr:rowOff>
    </xdr:to>
    <xdr:sp macro="" textlink="">
      <xdr:nvSpPr>
        <xdr:cNvPr id="77" name="Right Brace 76">
          <a:extLst>
            <a:ext uri="{FF2B5EF4-FFF2-40B4-BE49-F238E27FC236}">
              <a16:creationId xmlns:a16="http://schemas.microsoft.com/office/drawing/2014/main" id="{00000000-0008-0000-0600-00004D000000}"/>
            </a:ext>
          </a:extLst>
        </xdr:cNvPr>
        <xdr:cNvSpPr/>
      </xdr:nvSpPr>
      <xdr:spPr>
        <a:xfrm>
          <a:off x="8782050" y="4643438"/>
          <a:ext cx="452437" cy="2497930"/>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1381125</xdr:colOff>
      <xdr:row>52</xdr:row>
      <xdr:rowOff>83343</xdr:rowOff>
    </xdr:from>
    <xdr:to>
      <xdr:col>4</xdr:col>
      <xdr:colOff>1833562</xdr:colOff>
      <xdr:row>61</xdr:row>
      <xdr:rowOff>142874</xdr:rowOff>
    </xdr:to>
    <xdr:sp macro="" textlink="">
      <xdr:nvSpPr>
        <xdr:cNvPr id="78" name="Right Brace 77">
          <a:extLst>
            <a:ext uri="{FF2B5EF4-FFF2-40B4-BE49-F238E27FC236}">
              <a16:creationId xmlns:a16="http://schemas.microsoft.com/office/drawing/2014/main" id="{00000000-0008-0000-0600-00004E000000}"/>
            </a:ext>
          </a:extLst>
        </xdr:cNvPr>
        <xdr:cNvSpPr/>
      </xdr:nvSpPr>
      <xdr:spPr>
        <a:xfrm>
          <a:off x="7458075" y="12789693"/>
          <a:ext cx="452437" cy="2155031"/>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1309687</xdr:colOff>
      <xdr:row>63</xdr:row>
      <xdr:rowOff>202406</xdr:rowOff>
    </xdr:from>
    <xdr:to>
      <xdr:col>4</xdr:col>
      <xdr:colOff>1762124</xdr:colOff>
      <xdr:row>73</xdr:row>
      <xdr:rowOff>107156</xdr:rowOff>
    </xdr:to>
    <xdr:sp macro="" textlink="">
      <xdr:nvSpPr>
        <xdr:cNvPr id="79" name="Right Brace 78">
          <a:extLst>
            <a:ext uri="{FF2B5EF4-FFF2-40B4-BE49-F238E27FC236}">
              <a16:creationId xmlns:a16="http://schemas.microsoft.com/office/drawing/2014/main" id="{00000000-0008-0000-0600-00004F000000}"/>
            </a:ext>
          </a:extLst>
        </xdr:cNvPr>
        <xdr:cNvSpPr/>
      </xdr:nvSpPr>
      <xdr:spPr>
        <a:xfrm>
          <a:off x="7386637" y="15442406"/>
          <a:ext cx="452437" cy="2200275"/>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1381125</xdr:colOff>
      <xdr:row>99</xdr:row>
      <xdr:rowOff>59531</xdr:rowOff>
    </xdr:from>
    <xdr:to>
      <xdr:col>4</xdr:col>
      <xdr:colOff>1833562</xdr:colOff>
      <xdr:row>108</xdr:row>
      <xdr:rowOff>130969</xdr:rowOff>
    </xdr:to>
    <xdr:sp macro="" textlink="">
      <xdr:nvSpPr>
        <xdr:cNvPr id="81" name="Right Brace 80">
          <a:extLst>
            <a:ext uri="{FF2B5EF4-FFF2-40B4-BE49-F238E27FC236}">
              <a16:creationId xmlns:a16="http://schemas.microsoft.com/office/drawing/2014/main" id="{00000000-0008-0000-0600-000051000000}"/>
            </a:ext>
          </a:extLst>
        </xdr:cNvPr>
        <xdr:cNvSpPr/>
      </xdr:nvSpPr>
      <xdr:spPr>
        <a:xfrm>
          <a:off x="7458075" y="23262431"/>
          <a:ext cx="452437" cy="2214563"/>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1393031</xdr:colOff>
      <xdr:row>110</xdr:row>
      <xdr:rowOff>166688</xdr:rowOff>
    </xdr:from>
    <xdr:to>
      <xdr:col>4</xdr:col>
      <xdr:colOff>1845468</xdr:colOff>
      <xdr:row>121</xdr:row>
      <xdr:rowOff>163286</xdr:rowOff>
    </xdr:to>
    <xdr:sp macro="" textlink="">
      <xdr:nvSpPr>
        <xdr:cNvPr id="82" name="Right Brace 81">
          <a:extLst>
            <a:ext uri="{FF2B5EF4-FFF2-40B4-BE49-F238E27FC236}">
              <a16:creationId xmlns:a16="http://schemas.microsoft.com/office/drawing/2014/main" id="{00000000-0008-0000-0600-000052000000}"/>
            </a:ext>
          </a:extLst>
        </xdr:cNvPr>
        <xdr:cNvSpPr/>
      </xdr:nvSpPr>
      <xdr:spPr>
        <a:xfrm>
          <a:off x="7469981" y="25950863"/>
          <a:ext cx="452437" cy="2615973"/>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1381125</xdr:colOff>
      <xdr:row>147</xdr:row>
      <xdr:rowOff>35719</xdr:rowOff>
    </xdr:from>
    <xdr:to>
      <xdr:col>4</xdr:col>
      <xdr:colOff>1833562</xdr:colOff>
      <xdr:row>156</xdr:row>
      <xdr:rowOff>214312</xdr:rowOff>
    </xdr:to>
    <xdr:sp macro="" textlink="">
      <xdr:nvSpPr>
        <xdr:cNvPr id="83" name="Right Brace 82">
          <a:extLst>
            <a:ext uri="{FF2B5EF4-FFF2-40B4-BE49-F238E27FC236}">
              <a16:creationId xmlns:a16="http://schemas.microsoft.com/office/drawing/2014/main" id="{00000000-0008-0000-0600-000053000000}"/>
            </a:ext>
          </a:extLst>
        </xdr:cNvPr>
        <xdr:cNvSpPr/>
      </xdr:nvSpPr>
      <xdr:spPr>
        <a:xfrm>
          <a:off x="7458075" y="34049494"/>
          <a:ext cx="45243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1369219</xdr:colOff>
      <xdr:row>158</xdr:row>
      <xdr:rowOff>83345</xdr:rowOff>
    </xdr:from>
    <xdr:to>
      <xdr:col>4</xdr:col>
      <xdr:colOff>1821656</xdr:colOff>
      <xdr:row>169</xdr:row>
      <xdr:rowOff>154782</xdr:rowOff>
    </xdr:to>
    <xdr:sp macro="" textlink="">
      <xdr:nvSpPr>
        <xdr:cNvPr id="84" name="Right Brace 83">
          <a:extLst>
            <a:ext uri="{FF2B5EF4-FFF2-40B4-BE49-F238E27FC236}">
              <a16:creationId xmlns:a16="http://schemas.microsoft.com/office/drawing/2014/main" id="{00000000-0008-0000-0600-000054000000}"/>
            </a:ext>
          </a:extLst>
        </xdr:cNvPr>
        <xdr:cNvSpPr/>
      </xdr:nvSpPr>
      <xdr:spPr>
        <a:xfrm>
          <a:off x="7446169" y="36678395"/>
          <a:ext cx="452437" cy="269081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1381125</xdr:colOff>
      <xdr:row>203</xdr:row>
      <xdr:rowOff>59531</xdr:rowOff>
    </xdr:from>
    <xdr:to>
      <xdr:col>4</xdr:col>
      <xdr:colOff>1833562</xdr:colOff>
      <xdr:row>214</xdr:row>
      <xdr:rowOff>166688</xdr:rowOff>
    </xdr:to>
    <xdr:sp macro="" textlink="">
      <xdr:nvSpPr>
        <xdr:cNvPr id="85" name="Right Brace 84">
          <a:extLst>
            <a:ext uri="{FF2B5EF4-FFF2-40B4-BE49-F238E27FC236}">
              <a16:creationId xmlns:a16="http://schemas.microsoft.com/office/drawing/2014/main" id="{00000000-0008-0000-0600-000055000000}"/>
            </a:ext>
          </a:extLst>
        </xdr:cNvPr>
        <xdr:cNvSpPr/>
      </xdr:nvSpPr>
      <xdr:spPr>
        <a:xfrm>
          <a:off x="7458075" y="47093981"/>
          <a:ext cx="4524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1393032</xdr:colOff>
      <xdr:row>192</xdr:row>
      <xdr:rowOff>23813</xdr:rowOff>
    </xdr:from>
    <xdr:to>
      <xdr:col>4</xdr:col>
      <xdr:colOff>1845469</xdr:colOff>
      <xdr:row>201</xdr:row>
      <xdr:rowOff>202406</xdr:rowOff>
    </xdr:to>
    <xdr:sp macro="" textlink="">
      <xdr:nvSpPr>
        <xdr:cNvPr id="86" name="Right Brace 85">
          <a:extLst>
            <a:ext uri="{FF2B5EF4-FFF2-40B4-BE49-F238E27FC236}">
              <a16:creationId xmlns:a16="http://schemas.microsoft.com/office/drawing/2014/main" id="{00000000-0008-0000-0600-000056000000}"/>
            </a:ext>
          </a:extLst>
        </xdr:cNvPr>
        <xdr:cNvSpPr/>
      </xdr:nvSpPr>
      <xdr:spPr>
        <a:xfrm>
          <a:off x="7469982" y="44476988"/>
          <a:ext cx="45243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3</xdr:col>
      <xdr:colOff>535782</xdr:colOff>
      <xdr:row>249</xdr:row>
      <xdr:rowOff>226219</xdr:rowOff>
    </xdr:from>
    <xdr:to>
      <xdr:col>4</xdr:col>
      <xdr:colOff>1357313</xdr:colOff>
      <xdr:row>259</xdr:row>
      <xdr:rowOff>178594</xdr:rowOff>
    </xdr:to>
    <xdr:sp macro="" textlink="">
      <xdr:nvSpPr>
        <xdr:cNvPr id="87" name="TextBox 86">
          <a:extLst>
            <a:ext uri="{FF2B5EF4-FFF2-40B4-BE49-F238E27FC236}">
              <a16:creationId xmlns:a16="http://schemas.microsoft.com/office/drawing/2014/main" id="{00000000-0008-0000-0600-000057000000}"/>
            </a:ext>
          </a:extLst>
        </xdr:cNvPr>
        <xdr:cNvSpPr txBox="1"/>
      </xdr:nvSpPr>
      <xdr:spPr>
        <a:xfrm>
          <a:off x="5336382" y="57690544"/>
          <a:ext cx="2097881"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chosice in Column I and the amount entered for each expenditure row in the blue columns J, K, L, M respectively. </a:t>
          </a:r>
          <a:endParaRPr lang="en-US" sz="1400">
            <a:solidFill>
              <a:srgbClr val="FF0000"/>
            </a:solidFill>
          </a:endParaRPr>
        </a:p>
      </xdr:txBody>
    </xdr:sp>
    <xdr:clientData/>
  </xdr:twoCellAnchor>
  <xdr:twoCellAnchor>
    <xdr:from>
      <xdr:col>4</xdr:col>
      <xdr:colOff>1381125</xdr:colOff>
      <xdr:row>249</xdr:row>
      <xdr:rowOff>59531</xdr:rowOff>
    </xdr:from>
    <xdr:to>
      <xdr:col>4</xdr:col>
      <xdr:colOff>1833562</xdr:colOff>
      <xdr:row>260</xdr:row>
      <xdr:rowOff>166688</xdr:rowOff>
    </xdr:to>
    <xdr:sp macro="" textlink="">
      <xdr:nvSpPr>
        <xdr:cNvPr id="88" name="Right Brace 87">
          <a:extLst>
            <a:ext uri="{FF2B5EF4-FFF2-40B4-BE49-F238E27FC236}">
              <a16:creationId xmlns:a16="http://schemas.microsoft.com/office/drawing/2014/main" id="{00000000-0008-0000-0600-000058000000}"/>
            </a:ext>
          </a:extLst>
        </xdr:cNvPr>
        <xdr:cNvSpPr/>
      </xdr:nvSpPr>
      <xdr:spPr>
        <a:xfrm>
          <a:off x="7458075" y="57523856"/>
          <a:ext cx="4524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1393032</xdr:colOff>
      <xdr:row>238</xdr:row>
      <xdr:rowOff>23813</xdr:rowOff>
    </xdr:from>
    <xdr:to>
      <xdr:col>4</xdr:col>
      <xdr:colOff>1845469</xdr:colOff>
      <xdr:row>247</xdr:row>
      <xdr:rowOff>202406</xdr:rowOff>
    </xdr:to>
    <xdr:sp macro="" textlink="">
      <xdr:nvSpPr>
        <xdr:cNvPr id="89" name="Right Brace 88">
          <a:extLst>
            <a:ext uri="{FF2B5EF4-FFF2-40B4-BE49-F238E27FC236}">
              <a16:creationId xmlns:a16="http://schemas.microsoft.com/office/drawing/2014/main" id="{00000000-0008-0000-0600-000059000000}"/>
            </a:ext>
          </a:extLst>
        </xdr:cNvPr>
        <xdr:cNvSpPr/>
      </xdr:nvSpPr>
      <xdr:spPr>
        <a:xfrm>
          <a:off x="7469982" y="54906863"/>
          <a:ext cx="45243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1</xdr:col>
      <xdr:colOff>68037</xdr:colOff>
      <xdr:row>2</xdr:row>
      <xdr:rowOff>40819</xdr:rowOff>
    </xdr:from>
    <xdr:to>
      <xdr:col>2</xdr:col>
      <xdr:colOff>1197429</xdr:colOff>
      <xdr:row>3</xdr:row>
      <xdr:rowOff>136071</xdr:rowOff>
    </xdr:to>
    <xdr:sp macro="" textlink="">
      <xdr:nvSpPr>
        <xdr:cNvPr id="90" name="TextBox 89">
          <a:extLst>
            <a:ext uri="{FF2B5EF4-FFF2-40B4-BE49-F238E27FC236}">
              <a16:creationId xmlns:a16="http://schemas.microsoft.com/office/drawing/2014/main" id="{00000000-0008-0000-0600-00005A000000}"/>
            </a:ext>
          </a:extLst>
        </xdr:cNvPr>
        <xdr:cNvSpPr txBox="1"/>
      </xdr:nvSpPr>
      <xdr:spPr>
        <a:xfrm>
          <a:off x="268062" y="545644"/>
          <a:ext cx="2853417" cy="5334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accent1"/>
              </a:solidFill>
            </a:rPr>
            <a:t>Fun a Fiscal 03 for 2019/20 each resource (7388, 3220)</a:t>
          </a:r>
          <a:r>
            <a:rPr lang="en-US" sz="1000" b="1" baseline="0">
              <a:solidFill>
                <a:schemeClr val="accent1"/>
              </a:solidFill>
            </a:rPr>
            <a:t> to enter expenditures</a:t>
          </a:r>
          <a:endParaRPr lang="en-US" sz="1000" b="1">
            <a:solidFill>
              <a:schemeClr val="accent1"/>
            </a:solidFill>
          </a:endParaRPr>
        </a:p>
      </xdr:txBody>
    </xdr:sp>
    <xdr:clientData/>
  </xdr:twoCellAnchor>
  <xdr:twoCellAnchor>
    <xdr:from>
      <xdr:col>1</xdr:col>
      <xdr:colOff>68036</xdr:colOff>
      <xdr:row>32</xdr:row>
      <xdr:rowOff>40819</xdr:rowOff>
    </xdr:from>
    <xdr:to>
      <xdr:col>2</xdr:col>
      <xdr:colOff>748393</xdr:colOff>
      <xdr:row>34</xdr:row>
      <xdr:rowOff>68035</xdr:rowOff>
    </xdr:to>
    <xdr:sp macro="" textlink="">
      <xdr:nvSpPr>
        <xdr:cNvPr id="91" name="TextBox 90">
          <a:extLst>
            <a:ext uri="{FF2B5EF4-FFF2-40B4-BE49-F238E27FC236}">
              <a16:creationId xmlns:a16="http://schemas.microsoft.com/office/drawing/2014/main" id="{00000000-0008-0000-0600-00005B000000}"/>
            </a:ext>
          </a:extLst>
        </xdr:cNvPr>
        <xdr:cNvSpPr txBox="1"/>
      </xdr:nvSpPr>
      <xdr:spPr>
        <a:xfrm>
          <a:off x="268061" y="8575219"/>
          <a:ext cx="2404382" cy="6463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a:solidFill>
                <a:schemeClr val="accent1"/>
              </a:solidFill>
            </a:rPr>
            <a:t>Run a Fiscal 03 for 7/1/20</a:t>
          </a:r>
          <a:r>
            <a:rPr lang="en-US" sz="1050" b="1" baseline="0">
              <a:solidFill>
                <a:schemeClr val="accent1"/>
              </a:solidFill>
            </a:rPr>
            <a:t> - 9/30/20 for Resource 7388, 7420, 3220, 3215, 3210 &amp; 3212 </a:t>
          </a:r>
          <a:endParaRPr lang="en-US" sz="1050" b="1">
            <a:solidFill>
              <a:schemeClr val="accent1"/>
            </a:solidFill>
          </a:endParaRPr>
        </a:p>
      </xdr:txBody>
    </xdr:sp>
    <xdr:clientData/>
  </xdr:twoCellAnchor>
  <xdr:twoCellAnchor>
    <xdr:from>
      <xdr:col>0</xdr:col>
      <xdr:colOff>122464</xdr:colOff>
      <xdr:row>80</xdr:row>
      <xdr:rowOff>40822</xdr:rowOff>
    </xdr:from>
    <xdr:to>
      <xdr:col>2</xdr:col>
      <xdr:colOff>680358</xdr:colOff>
      <xdr:row>82</xdr:row>
      <xdr:rowOff>40822</xdr:rowOff>
    </xdr:to>
    <xdr:sp macro="" textlink="">
      <xdr:nvSpPr>
        <xdr:cNvPr id="92" name="TextBox 91">
          <a:extLst>
            <a:ext uri="{FF2B5EF4-FFF2-40B4-BE49-F238E27FC236}">
              <a16:creationId xmlns:a16="http://schemas.microsoft.com/office/drawing/2014/main" id="{00000000-0008-0000-0600-00005C000000}"/>
            </a:ext>
          </a:extLst>
        </xdr:cNvPr>
        <xdr:cNvSpPr txBox="1"/>
      </xdr:nvSpPr>
      <xdr:spPr>
        <a:xfrm>
          <a:off x="122464" y="19290847"/>
          <a:ext cx="2481944" cy="590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a:solidFill>
                <a:schemeClr val="accent1"/>
              </a:solidFill>
            </a:rPr>
            <a:t>Run a Fiscal 03 for all resources to</a:t>
          </a:r>
          <a:r>
            <a:rPr lang="en-US" sz="1050" b="1" baseline="0">
              <a:solidFill>
                <a:schemeClr val="accent1"/>
              </a:solidFill>
            </a:rPr>
            <a:t> report expenditures during the period of 10/1/2020-12/31/20.</a:t>
          </a:r>
          <a:endParaRPr lang="en-US" sz="1050" b="1">
            <a:solidFill>
              <a:schemeClr val="accent1"/>
            </a:solidFill>
          </a:endParaRPr>
        </a:p>
      </xdr:txBody>
    </xdr:sp>
    <xdr:clientData/>
  </xdr:twoCellAnchor>
  <xdr:twoCellAnchor>
    <xdr:from>
      <xdr:col>0</xdr:col>
      <xdr:colOff>176892</xdr:colOff>
      <xdr:row>125</xdr:row>
      <xdr:rowOff>326571</xdr:rowOff>
    </xdr:from>
    <xdr:to>
      <xdr:col>2</xdr:col>
      <xdr:colOff>1428751</xdr:colOff>
      <xdr:row>128</xdr:row>
      <xdr:rowOff>68036</xdr:rowOff>
    </xdr:to>
    <xdr:sp macro="" textlink="">
      <xdr:nvSpPr>
        <xdr:cNvPr id="93" name="TextBox 92">
          <a:extLst>
            <a:ext uri="{FF2B5EF4-FFF2-40B4-BE49-F238E27FC236}">
              <a16:creationId xmlns:a16="http://schemas.microsoft.com/office/drawing/2014/main" id="{00000000-0008-0000-0600-00005D000000}"/>
            </a:ext>
          </a:extLst>
        </xdr:cNvPr>
        <xdr:cNvSpPr txBox="1"/>
      </xdr:nvSpPr>
      <xdr:spPr>
        <a:xfrm>
          <a:off x="176892" y="29587371"/>
          <a:ext cx="3175909" cy="75111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accent1"/>
              </a:solidFill>
            </a:rPr>
            <a:t>Run a Fiscal 03 for the</a:t>
          </a:r>
          <a:r>
            <a:rPr lang="en-US" sz="1000" b="1" baseline="0">
              <a:solidFill>
                <a:schemeClr val="accent1"/>
              </a:solidFill>
            </a:rPr>
            <a:t> period of 1/01/20 - 03/31/20 for resources 7388, 7420, 3220, 3215,3210, 3212. For EESSER III and resources 7422, 7425, &amp; 7426, expenditures can be dated back to </a:t>
          </a:r>
          <a:r>
            <a:rPr lang="en-US" sz="1000" b="1" u="sng" baseline="0">
              <a:solidFill>
                <a:schemeClr val="accent1"/>
              </a:solidFill>
            </a:rPr>
            <a:t>3/11/2021</a:t>
          </a:r>
          <a:r>
            <a:rPr lang="en-US" sz="1000" b="1" baseline="0">
              <a:solidFill>
                <a:schemeClr val="accent1"/>
              </a:solidFill>
            </a:rPr>
            <a:t> only.</a:t>
          </a:r>
          <a:endParaRPr lang="en-US" sz="1000" b="1">
            <a:solidFill>
              <a:schemeClr val="accent1"/>
            </a:solidFill>
          </a:endParaRPr>
        </a:p>
      </xdr:txBody>
    </xdr:sp>
    <xdr:clientData/>
  </xdr:twoCellAnchor>
  <xdr:twoCellAnchor>
    <xdr:from>
      <xdr:col>0</xdr:col>
      <xdr:colOff>136071</xdr:colOff>
      <xdr:row>174</xdr:row>
      <xdr:rowOff>54430</xdr:rowOff>
    </xdr:from>
    <xdr:to>
      <xdr:col>2</xdr:col>
      <xdr:colOff>748393</xdr:colOff>
      <xdr:row>176</xdr:row>
      <xdr:rowOff>81643</xdr:rowOff>
    </xdr:to>
    <xdr:sp macro="" textlink="">
      <xdr:nvSpPr>
        <xdr:cNvPr id="94" name="TextBox 93">
          <a:extLst>
            <a:ext uri="{FF2B5EF4-FFF2-40B4-BE49-F238E27FC236}">
              <a16:creationId xmlns:a16="http://schemas.microsoft.com/office/drawing/2014/main" id="{00000000-0008-0000-0600-00005E000000}"/>
            </a:ext>
          </a:extLst>
        </xdr:cNvPr>
        <xdr:cNvSpPr txBox="1"/>
      </xdr:nvSpPr>
      <xdr:spPr>
        <a:xfrm>
          <a:off x="136071" y="40707130"/>
          <a:ext cx="2536372" cy="655863"/>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4/1/20 - 6/30/20.</a:t>
          </a:r>
        </a:p>
      </xdr:txBody>
    </xdr:sp>
    <xdr:clientData/>
  </xdr:twoCellAnchor>
  <xdr:twoCellAnchor>
    <xdr:from>
      <xdr:col>2</xdr:col>
      <xdr:colOff>2721430</xdr:colOff>
      <xdr:row>99</xdr:row>
      <xdr:rowOff>54429</xdr:rowOff>
    </xdr:from>
    <xdr:to>
      <xdr:col>4</xdr:col>
      <xdr:colOff>1251859</xdr:colOff>
      <xdr:row>108</xdr:row>
      <xdr:rowOff>178595</xdr:rowOff>
    </xdr:to>
    <xdr:sp macro="" textlink="">
      <xdr:nvSpPr>
        <xdr:cNvPr id="96" name="TextBox 95">
          <a:extLst>
            <a:ext uri="{FF2B5EF4-FFF2-40B4-BE49-F238E27FC236}">
              <a16:creationId xmlns:a16="http://schemas.microsoft.com/office/drawing/2014/main" id="{00000000-0008-0000-0600-000060000000}"/>
            </a:ext>
          </a:extLst>
        </xdr:cNvPr>
        <xdr:cNvSpPr txBox="1"/>
      </xdr:nvSpPr>
      <xdr:spPr>
        <a:xfrm>
          <a:off x="4645480" y="23257329"/>
          <a:ext cx="2683329" cy="2267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3</xdr:col>
      <xdr:colOff>68035</xdr:colOff>
      <xdr:row>111</xdr:row>
      <xdr:rowOff>-1</xdr:rowOff>
    </xdr:from>
    <xdr:to>
      <xdr:col>4</xdr:col>
      <xdr:colOff>1226343</xdr:colOff>
      <xdr:row>121</xdr:row>
      <xdr:rowOff>95250</xdr:rowOff>
    </xdr:to>
    <xdr:sp macro="" textlink="">
      <xdr:nvSpPr>
        <xdr:cNvPr id="97" name="TextBox 96">
          <a:extLst>
            <a:ext uri="{FF2B5EF4-FFF2-40B4-BE49-F238E27FC236}">
              <a16:creationId xmlns:a16="http://schemas.microsoft.com/office/drawing/2014/main" id="{00000000-0008-0000-0600-000061000000}"/>
            </a:ext>
          </a:extLst>
        </xdr:cNvPr>
        <xdr:cNvSpPr txBox="1"/>
      </xdr:nvSpPr>
      <xdr:spPr>
        <a:xfrm>
          <a:off x="4868635" y="26022299"/>
          <a:ext cx="2434658" cy="24765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2571750</xdr:colOff>
      <xdr:row>52</xdr:row>
      <xdr:rowOff>57150</xdr:rowOff>
    </xdr:from>
    <xdr:to>
      <xdr:col>4</xdr:col>
      <xdr:colOff>1107623</xdr:colOff>
      <xdr:row>61</xdr:row>
      <xdr:rowOff>238466</xdr:rowOff>
    </xdr:to>
    <xdr:sp macro="" textlink="">
      <xdr:nvSpPr>
        <xdr:cNvPr id="98" name="TextBox 97">
          <a:extLst>
            <a:ext uri="{FF2B5EF4-FFF2-40B4-BE49-F238E27FC236}">
              <a16:creationId xmlns:a16="http://schemas.microsoft.com/office/drawing/2014/main" id="{00000000-0008-0000-0600-000062000000}"/>
            </a:ext>
          </a:extLst>
        </xdr:cNvPr>
        <xdr:cNvSpPr txBox="1"/>
      </xdr:nvSpPr>
      <xdr:spPr>
        <a:xfrm>
          <a:off x="4495800" y="12763500"/>
          <a:ext cx="2688773" cy="227681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2</xdr:col>
      <xdr:colOff>2509156</xdr:colOff>
      <xdr:row>63</xdr:row>
      <xdr:rowOff>206828</xdr:rowOff>
    </xdr:from>
    <xdr:to>
      <xdr:col>4</xdr:col>
      <xdr:colOff>1039585</xdr:colOff>
      <xdr:row>73</xdr:row>
      <xdr:rowOff>235744</xdr:rowOff>
    </xdr:to>
    <xdr:sp macro="" textlink="">
      <xdr:nvSpPr>
        <xdr:cNvPr id="99" name="TextBox 98">
          <a:extLst>
            <a:ext uri="{FF2B5EF4-FFF2-40B4-BE49-F238E27FC236}">
              <a16:creationId xmlns:a16="http://schemas.microsoft.com/office/drawing/2014/main" id="{00000000-0008-0000-0600-000063000000}"/>
            </a:ext>
          </a:extLst>
        </xdr:cNvPr>
        <xdr:cNvSpPr txBox="1"/>
      </xdr:nvSpPr>
      <xdr:spPr>
        <a:xfrm>
          <a:off x="4433206" y="15446828"/>
          <a:ext cx="2683329" cy="23244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2</xdr:col>
      <xdr:colOff>2724150</xdr:colOff>
      <xdr:row>147</xdr:row>
      <xdr:rowOff>38100</xdr:rowOff>
    </xdr:from>
    <xdr:to>
      <xdr:col>4</xdr:col>
      <xdr:colOff>1254579</xdr:colOff>
      <xdr:row>156</xdr:row>
      <xdr:rowOff>162266</xdr:rowOff>
    </xdr:to>
    <xdr:sp macro="" textlink="">
      <xdr:nvSpPr>
        <xdr:cNvPr id="100" name="TextBox 99">
          <a:extLst>
            <a:ext uri="{FF2B5EF4-FFF2-40B4-BE49-F238E27FC236}">
              <a16:creationId xmlns:a16="http://schemas.microsoft.com/office/drawing/2014/main" id="{00000000-0008-0000-0600-000064000000}"/>
            </a:ext>
          </a:extLst>
        </xdr:cNvPr>
        <xdr:cNvSpPr txBox="1"/>
      </xdr:nvSpPr>
      <xdr:spPr>
        <a:xfrm>
          <a:off x="4648200" y="34051875"/>
          <a:ext cx="2683329" cy="2267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3</xdr:col>
      <xdr:colOff>76200</xdr:colOff>
      <xdr:row>158</xdr:row>
      <xdr:rowOff>133350</xdr:rowOff>
    </xdr:from>
    <xdr:to>
      <xdr:col>4</xdr:col>
      <xdr:colOff>1234508</xdr:colOff>
      <xdr:row>168</xdr:row>
      <xdr:rowOff>228601</xdr:rowOff>
    </xdr:to>
    <xdr:sp macro="" textlink="">
      <xdr:nvSpPr>
        <xdr:cNvPr id="101" name="TextBox 100">
          <a:extLst>
            <a:ext uri="{FF2B5EF4-FFF2-40B4-BE49-F238E27FC236}">
              <a16:creationId xmlns:a16="http://schemas.microsoft.com/office/drawing/2014/main" id="{00000000-0008-0000-0600-000065000000}"/>
            </a:ext>
          </a:extLst>
        </xdr:cNvPr>
        <xdr:cNvSpPr txBox="1"/>
      </xdr:nvSpPr>
      <xdr:spPr>
        <a:xfrm>
          <a:off x="4876800" y="36728400"/>
          <a:ext cx="2434658" cy="24765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2609850</xdr:colOff>
      <xdr:row>192</xdr:row>
      <xdr:rowOff>0</xdr:rowOff>
    </xdr:from>
    <xdr:to>
      <xdr:col>4</xdr:col>
      <xdr:colOff>1140279</xdr:colOff>
      <xdr:row>201</xdr:row>
      <xdr:rowOff>124166</xdr:rowOff>
    </xdr:to>
    <xdr:sp macro="" textlink="">
      <xdr:nvSpPr>
        <xdr:cNvPr id="102" name="TextBox 101">
          <a:extLst>
            <a:ext uri="{FF2B5EF4-FFF2-40B4-BE49-F238E27FC236}">
              <a16:creationId xmlns:a16="http://schemas.microsoft.com/office/drawing/2014/main" id="{00000000-0008-0000-0600-000066000000}"/>
            </a:ext>
          </a:extLst>
        </xdr:cNvPr>
        <xdr:cNvSpPr txBox="1"/>
      </xdr:nvSpPr>
      <xdr:spPr>
        <a:xfrm>
          <a:off x="4533900" y="44453175"/>
          <a:ext cx="2683329" cy="2267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3</xdr:col>
      <xdr:colOff>76200</xdr:colOff>
      <xdr:row>203</xdr:row>
      <xdr:rowOff>133350</xdr:rowOff>
    </xdr:from>
    <xdr:to>
      <xdr:col>4</xdr:col>
      <xdr:colOff>1234508</xdr:colOff>
      <xdr:row>214</xdr:row>
      <xdr:rowOff>79375</xdr:rowOff>
    </xdr:to>
    <xdr:sp macro="" textlink="">
      <xdr:nvSpPr>
        <xdr:cNvPr id="103" name="TextBox 102">
          <a:extLst>
            <a:ext uri="{FF2B5EF4-FFF2-40B4-BE49-F238E27FC236}">
              <a16:creationId xmlns:a16="http://schemas.microsoft.com/office/drawing/2014/main" id="{00000000-0008-0000-0600-000067000000}"/>
            </a:ext>
          </a:extLst>
        </xdr:cNvPr>
        <xdr:cNvSpPr txBox="1"/>
      </xdr:nvSpPr>
      <xdr:spPr>
        <a:xfrm>
          <a:off x="4876800" y="47167800"/>
          <a:ext cx="2434658" cy="2565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3</xdr:col>
      <xdr:colOff>247650</xdr:colOff>
      <xdr:row>249</xdr:row>
      <xdr:rowOff>171450</xdr:rowOff>
    </xdr:from>
    <xdr:to>
      <xdr:col>4</xdr:col>
      <xdr:colOff>1405958</xdr:colOff>
      <xdr:row>260</xdr:row>
      <xdr:rowOff>142875</xdr:rowOff>
    </xdr:to>
    <xdr:sp macro="" textlink="">
      <xdr:nvSpPr>
        <xdr:cNvPr id="104" name="TextBox 103">
          <a:extLst>
            <a:ext uri="{FF2B5EF4-FFF2-40B4-BE49-F238E27FC236}">
              <a16:creationId xmlns:a16="http://schemas.microsoft.com/office/drawing/2014/main" id="{00000000-0008-0000-0600-000068000000}"/>
            </a:ext>
          </a:extLst>
        </xdr:cNvPr>
        <xdr:cNvSpPr txBox="1"/>
      </xdr:nvSpPr>
      <xdr:spPr>
        <a:xfrm>
          <a:off x="5048250" y="57635775"/>
          <a:ext cx="243465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2794000</xdr:colOff>
      <xdr:row>238</xdr:row>
      <xdr:rowOff>47625</xdr:rowOff>
    </xdr:from>
    <xdr:to>
      <xdr:col>4</xdr:col>
      <xdr:colOff>1324429</xdr:colOff>
      <xdr:row>247</xdr:row>
      <xdr:rowOff>171791</xdr:rowOff>
    </xdr:to>
    <xdr:sp macro="" textlink="">
      <xdr:nvSpPr>
        <xdr:cNvPr id="105" name="TextBox 104">
          <a:extLst>
            <a:ext uri="{FF2B5EF4-FFF2-40B4-BE49-F238E27FC236}">
              <a16:creationId xmlns:a16="http://schemas.microsoft.com/office/drawing/2014/main" id="{00000000-0008-0000-0600-000069000000}"/>
            </a:ext>
          </a:extLst>
        </xdr:cNvPr>
        <xdr:cNvSpPr txBox="1"/>
      </xdr:nvSpPr>
      <xdr:spPr>
        <a:xfrm>
          <a:off x="4718050" y="54930675"/>
          <a:ext cx="2683329" cy="2267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3</xdr:col>
      <xdr:colOff>535782</xdr:colOff>
      <xdr:row>294</xdr:row>
      <xdr:rowOff>226219</xdr:rowOff>
    </xdr:from>
    <xdr:to>
      <xdr:col>4</xdr:col>
      <xdr:colOff>1357313</xdr:colOff>
      <xdr:row>304</xdr:row>
      <xdr:rowOff>178594</xdr:rowOff>
    </xdr:to>
    <xdr:sp macro="" textlink="">
      <xdr:nvSpPr>
        <xdr:cNvPr id="106" name="TextBox 105">
          <a:extLst>
            <a:ext uri="{FF2B5EF4-FFF2-40B4-BE49-F238E27FC236}">
              <a16:creationId xmlns:a16="http://schemas.microsoft.com/office/drawing/2014/main" id="{00000000-0008-0000-0600-00006A000000}"/>
            </a:ext>
          </a:extLst>
        </xdr:cNvPr>
        <xdr:cNvSpPr txBox="1"/>
      </xdr:nvSpPr>
      <xdr:spPr>
        <a:xfrm>
          <a:off x="5336382" y="67948969"/>
          <a:ext cx="2097881"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chosice in Column I and the amount entered for each expenditure row in the blue columns J, K, L, M respectively. </a:t>
          </a:r>
          <a:endParaRPr lang="en-US" sz="1400">
            <a:solidFill>
              <a:srgbClr val="FF0000"/>
            </a:solidFill>
          </a:endParaRPr>
        </a:p>
      </xdr:txBody>
    </xdr:sp>
    <xdr:clientData/>
  </xdr:twoCellAnchor>
  <xdr:twoCellAnchor>
    <xdr:from>
      <xdr:col>4</xdr:col>
      <xdr:colOff>1381125</xdr:colOff>
      <xdr:row>294</xdr:row>
      <xdr:rowOff>59531</xdr:rowOff>
    </xdr:from>
    <xdr:to>
      <xdr:col>4</xdr:col>
      <xdr:colOff>1833562</xdr:colOff>
      <xdr:row>305</xdr:row>
      <xdr:rowOff>166688</xdr:rowOff>
    </xdr:to>
    <xdr:sp macro="" textlink="">
      <xdr:nvSpPr>
        <xdr:cNvPr id="107" name="Right Brace 106">
          <a:extLst>
            <a:ext uri="{FF2B5EF4-FFF2-40B4-BE49-F238E27FC236}">
              <a16:creationId xmlns:a16="http://schemas.microsoft.com/office/drawing/2014/main" id="{00000000-0008-0000-0600-00006B000000}"/>
            </a:ext>
          </a:extLst>
        </xdr:cNvPr>
        <xdr:cNvSpPr/>
      </xdr:nvSpPr>
      <xdr:spPr>
        <a:xfrm>
          <a:off x="7458075" y="67782281"/>
          <a:ext cx="4524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1393032</xdr:colOff>
      <xdr:row>283</xdr:row>
      <xdr:rowOff>23813</xdr:rowOff>
    </xdr:from>
    <xdr:to>
      <xdr:col>4</xdr:col>
      <xdr:colOff>1845469</xdr:colOff>
      <xdr:row>292</xdr:row>
      <xdr:rowOff>202406</xdr:rowOff>
    </xdr:to>
    <xdr:sp macro="" textlink="">
      <xdr:nvSpPr>
        <xdr:cNvPr id="108" name="Right Brace 107">
          <a:extLst>
            <a:ext uri="{FF2B5EF4-FFF2-40B4-BE49-F238E27FC236}">
              <a16:creationId xmlns:a16="http://schemas.microsoft.com/office/drawing/2014/main" id="{00000000-0008-0000-0600-00006C000000}"/>
            </a:ext>
          </a:extLst>
        </xdr:cNvPr>
        <xdr:cNvSpPr/>
      </xdr:nvSpPr>
      <xdr:spPr>
        <a:xfrm>
          <a:off x="7469982" y="65165288"/>
          <a:ext cx="45243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0</xdr:col>
      <xdr:colOff>163285</xdr:colOff>
      <xdr:row>265</xdr:row>
      <xdr:rowOff>54428</xdr:rowOff>
    </xdr:from>
    <xdr:to>
      <xdr:col>2</xdr:col>
      <xdr:colOff>408215</xdr:colOff>
      <xdr:row>267</xdr:row>
      <xdr:rowOff>68036</xdr:rowOff>
    </xdr:to>
    <xdr:sp macro="" textlink="">
      <xdr:nvSpPr>
        <xdr:cNvPr id="109" name="TextBox 108">
          <a:extLst>
            <a:ext uri="{FF2B5EF4-FFF2-40B4-BE49-F238E27FC236}">
              <a16:creationId xmlns:a16="http://schemas.microsoft.com/office/drawing/2014/main" id="{00000000-0008-0000-0600-00006D000000}"/>
            </a:ext>
          </a:extLst>
        </xdr:cNvPr>
        <xdr:cNvSpPr txBox="1"/>
      </xdr:nvSpPr>
      <xdr:spPr>
        <a:xfrm>
          <a:off x="163285" y="61424003"/>
          <a:ext cx="2168980" cy="613683"/>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10/1/21 - 12/31/21.</a:t>
          </a:r>
        </a:p>
      </xdr:txBody>
    </xdr:sp>
    <xdr:clientData/>
  </xdr:twoCellAnchor>
  <xdr:twoCellAnchor>
    <xdr:from>
      <xdr:col>3</xdr:col>
      <xdr:colOff>247650</xdr:colOff>
      <xdr:row>294</xdr:row>
      <xdr:rowOff>171450</xdr:rowOff>
    </xdr:from>
    <xdr:to>
      <xdr:col>4</xdr:col>
      <xdr:colOff>1405958</xdr:colOff>
      <xdr:row>305</xdr:row>
      <xdr:rowOff>142875</xdr:rowOff>
    </xdr:to>
    <xdr:sp macro="" textlink="">
      <xdr:nvSpPr>
        <xdr:cNvPr id="110" name="TextBox 109">
          <a:extLst>
            <a:ext uri="{FF2B5EF4-FFF2-40B4-BE49-F238E27FC236}">
              <a16:creationId xmlns:a16="http://schemas.microsoft.com/office/drawing/2014/main" id="{00000000-0008-0000-0600-00006E000000}"/>
            </a:ext>
          </a:extLst>
        </xdr:cNvPr>
        <xdr:cNvSpPr txBox="1"/>
      </xdr:nvSpPr>
      <xdr:spPr>
        <a:xfrm>
          <a:off x="5048250" y="67894200"/>
          <a:ext cx="243465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2794000</xdr:colOff>
      <xdr:row>283</xdr:row>
      <xdr:rowOff>47625</xdr:rowOff>
    </xdr:from>
    <xdr:to>
      <xdr:col>4</xdr:col>
      <xdr:colOff>1324429</xdr:colOff>
      <xdr:row>292</xdr:row>
      <xdr:rowOff>171791</xdr:rowOff>
    </xdr:to>
    <xdr:sp macro="" textlink="">
      <xdr:nvSpPr>
        <xdr:cNvPr id="111" name="TextBox 110">
          <a:extLst>
            <a:ext uri="{FF2B5EF4-FFF2-40B4-BE49-F238E27FC236}">
              <a16:creationId xmlns:a16="http://schemas.microsoft.com/office/drawing/2014/main" id="{00000000-0008-0000-0600-00006F000000}"/>
            </a:ext>
          </a:extLst>
        </xdr:cNvPr>
        <xdr:cNvSpPr txBox="1"/>
      </xdr:nvSpPr>
      <xdr:spPr>
        <a:xfrm>
          <a:off x="4718050" y="65189100"/>
          <a:ext cx="2683329" cy="2267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3</xdr:col>
      <xdr:colOff>535782</xdr:colOff>
      <xdr:row>339</xdr:row>
      <xdr:rowOff>226219</xdr:rowOff>
    </xdr:from>
    <xdr:to>
      <xdr:col>4</xdr:col>
      <xdr:colOff>1357313</xdr:colOff>
      <xdr:row>349</xdr:row>
      <xdr:rowOff>178594</xdr:rowOff>
    </xdr:to>
    <xdr:sp macro="" textlink="">
      <xdr:nvSpPr>
        <xdr:cNvPr id="112" name="TextBox 111">
          <a:extLst>
            <a:ext uri="{FF2B5EF4-FFF2-40B4-BE49-F238E27FC236}">
              <a16:creationId xmlns:a16="http://schemas.microsoft.com/office/drawing/2014/main" id="{00000000-0008-0000-0600-000070000000}"/>
            </a:ext>
          </a:extLst>
        </xdr:cNvPr>
        <xdr:cNvSpPr txBox="1"/>
      </xdr:nvSpPr>
      <xdr:spPr>
        <a:xfrm>
          <a:off x="5336382" y="78245494"/>
          <a:ext cx="2097881"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chosice in Column I and the amount entered for each expenditure row in the blue columns J, K, L, M respectively. </a:t>
          </a:r>
          <a:endParaRPr lang="en-US" sz="1400">
            <a:solidFill>
              <a:srgbClr val="FF0000"/>
            </a:solidFill>
          </a:endParaRPr>
        </a:p>
      </xdr:txBody>
    </xdr:sp>
    <xdr:clientData/>
  </xdr:twoCellAnchor>
  <xdr:twoCellAnchor>
    <xdr:from>
      <xdr:col>4</xdr:col>
      <xdr:colOff>1381125</xdr:colOff>
      <xdr:row>339</xdr:row>
      <xdr:rowOff>59531</xdr:rowOff>
    </xdr:from>
    <xdr:to>
      <xdr:col>4</xdr:col>
      <xdr:colOff>1833562</xdr:colOff>
      <xdr:row>350</xdr:row>
      <xdr:rowOff>166688</xdr:rowOff>
    </xdr:to>
    <xdr:sp macro="" textlink="">
      <xdr:nvSpPr>
        <xdr:cNvPr id="113" name="Right Brace 112">
          <a:extLst>
            <a:ext uri="{FF2B5EF4-FFF2-40B4-BE49-F238E27FC236}">
              <a16:creationId xmlns:a16="http://schemas.microsoft.com/office/drawing/2014/main" id="{00000000-0008-0000-0600-000071000000}"/>
            </a:ext>
          </a:extLst>
        </xdr:cNvPr>
        <xdr:cNvSpPr/>
      </xdr:nvSpPr>
      <xdr:spPr>
        <a:xfrm>
          <a:off x="7458075" y="78078806"/>
          <a:ext cx="4524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1393032</xdr:colOff>
      <xdr:row>328</xdr:row>
      <xdr:rowOff>23813</xdr:rowOff>
    </xdr:from>
    <xdr:to>
      <xdr:col>4</xdr:col>
      <xdr:colOff>1845469</xdr:colOff>
      <xdr:row>337</xdr:row>
      <xdr:rowOff>202406</xdr:rowOff>
    </xdr:to>
    <xdr:sp macro="" textlink="">
      <xdr:nvSpPr>
        <xdr:cNvPr id="114" name="Right Brace 113">
          <a:extLst>
            <a:ext uri="{FF2B5EF4-FFF2-40B4-BE49-F238E27FC236}">
              <a16:creationId xmlns:a16="http://schemas.microsoft.com/office/drawing/2014/main" id="{00000000-0008-0000-0600-000072000000}"/>
            </a:ext>
          </a:extLst>
        </xdr:cNvPr>
        <xdr:cNvSpPr/>
      </xdr:nvSpPr>
      <xdr:spPr>
        <a:xfrm>
          <a:off x="7469982" y="75461813"/>
          <a:ext cx="45243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3</xdr:col>
      <xdr:colOff>247650</xdr:colOff>
      <xdr:row>339</xdr:row>
      <xdr:rowOff>171450</xdr:rowOff>
    </xdr:from>
    <xdr:to>
      <xdr:col>4</xdr:col>
      <xdr:colOff>1405958</xdr:colOff>
      <xdr:row>350</xdr:row>
      <xdr:rowOff>142875</xdr:rowOff>
    </xdr:to>
    <xdr:sp macro="" textlink="">
      <xdr:nvSpPr>
        <xdr:cNvPr id="116" name="TextBox 115">
          <a:extLst>
            <a:ext uri="{FF2B5EF4-FFF2-40B4-BE49-F238E27FC236}">
              <a16:creationId xmlns:a16="http://schemas.microsoft.com/office/drawing/2014/main" id="{00000000-0008-0000-0600-000074000000}"/>
            </a:ext>
          </a:extLst>
        </xdr:cNvPr>
        <xdr:cNvSpPr txBox="1"/>
      </xdr:nvSpPr>
      <xdr:spPr>
        <a:xfrm>
          <a:off x="5048250" y="78190725"/>
          <a:ext cx="243465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2794000</xdr:colOff>
      <xdr:row>328</xdr:row>
      <xdr:rowOff>47625</xdr:rowOff>
    </xdr:from>
    <xdr:to>
      <xdr:col>4</xdr:col>
      <xdr:colOff>1324429</xdr:colOff>
      <xdr:row>337</xdr:row>
      <xdr:rowOff>171791</xdr:rowOff>
    </xdr:to>
    <xdr:sp macro="" textlink="">
      <xdr:nvSpPr>
        <xdr:cNvPr id="117" name="TextBox 116">
          <a:extLst>
            <a:ext uri="{FF2B5EF4-FFF2-40B4-BE49-F238E27FC236}">
              <a16:creationId xmlns:a16="http://schemas.microsoft.com/office/drawing/2014/main" id="{00000000-0008-0000-0600-000075000000}"/>
            </a:ext>
          </a:extLst>
        </xdr:cNvPr>
        <xdr:cNvSpPr txBox="1"/>
      </xdr:nvSpPr>
      <xdr:spPr>
        <a:xfrm>
          <a:off x="4718050" y="75485625"/>
          <a:ext cx="2683329" cy="2267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3</xdr:col>
      <xdr:colOff>535782</xdr:colOff>
      <xdr:row>384</xdr:row>
      <xdr:rowOff>226219</xdr:rowOff>
    </xdr:from>
    <xdr:to>
      <xdr:col>4</xdr:col>
      <xdr:colOff>1357313</xdr:colOff>
      <xdr:row>394</xdr:row>
      <xdr:rowOff>178594</xdr:rowOff>
    </xdr:to>
    <xdr:sp macro="" textlink="">
      <xdr:nvSpPr>
        <xdr:cNvPr id="118" name="TextBox 117">
          <a:extLst>
            <a:ext uri="{FF2B5EF4-FFF2-40B4-BE49-F238E27FC236}">
              <a16:creationId xmlns:a16="http://schemas.microsoft.com/office/drawing/2014/main" id="{00000000-0008-0000-0600-000076000000}"/>
            </a:ext>
          </a:extLst>
        </xdr:cNvPr>
        <xdr:cNvSpPr txBox="1"/>
      </xdr:nvSpPr>
      <xdr:spPr>
        <a:xfrm>
          <a:off x="5336382" y="88465819"/>
          <a:ext cx="2097881"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chosice in Column I and the amount entered for each expenditure row in the blue columns J, K, L, M respectively. </a:t>
          </a:r>
          <a:endParaRPr lang="en-US" sz="1400">
            <a:solidFill>
              <a:srgbClr val="FF0000"/>
            </a:solidFill>
          </a:endParaRPr>
        </a:p>
      </xdr:txBody>
    </xdr:sp>
    <xdr:clientData/>
  </xdr:twoCellAnchor>
  <xdr:twoCellAnchor>
    <xdr:from>
      <xdr:col>4</xdr:col>
      <xdr:colOff>1381125</xdr:colOff>
      <xdr:row>384</xdr:row>
      <xdr:rowOff>59531</xdr:rowOff>
    </xdr:from>
    <xdr:to>
      <xdr:col>4</xdr:col>
      <xdr:colOff>1833562</xdr:colOff>
      <xdr:row>395</xdr:row>
      <xdr:rowOff>166688</xdr:rowOff>
    </xdr:to>
    <xdr:sp macro="" textlink="">
      <xdr:nvSpPr>
        <xdr:cNvPr id="119" name="Right Brace 118">
          <a:extLst>
            <a:ext uri="{FF2B5EF4-FFF2-40B4-BE49-F238E27FC236}">
              <a16:creationId xmlns:a16="http://schemas.microsoft.com/office/drawing/2014/main" id="{00000000-0008-0000-0600-000077000000}"/>
            </a:ext>
          </a:extLst>
        </xdr:cNvPr>
        <xdr:cNvSpPr/>
      </xdr:nvSpPr>
      <xdr:spPr>
        <a:xfrm>
          <a:off x="7458075" y="88299131"/>
          <a:ext cx="4524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1393032</xdr:colOff>
      <xdr:row>373</xdr:row>
      <xdr:rowOff>23813</xdr:rowOff>
    </xdr:from>
    <xdr:to>
      <xdr:col>4</xdr:col>
      <xdr:colOff>1845469</xdr:colOff>
      <xdr:row>382</xdr:row>
      <xdr:rowOff>202406</xdr:rowOff>
    </xdr:to>
    <xdr:sp macro="" textlink="">
      <xdr:nvSpPr>
        <xdr:cNvPr id="120" name="Right Brace 119">
          <a:extLst>
            <a:ext uri="{FF2B5EF4-FFF2-40B4-BE49-F238E27FC236}">
              <a16:creationId xmlns:a16="http://schemas.microsoft.com/office/drawing/2014/main" id="{00000000-0008-0000-0600-000078000000}"/>
            </a:ext>
          </a:extLst>
        </xdr:cNvPr>
        <xdr:cNvSpPr/>
      </xdr:nvSpPr>
      <xdr:spPr>
        <a:xfrm>
          <a:off x="7469982" y="85682138"/>
          <a:ext cx="45243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3</xdr:col>
      <xdr:colOff>247650</xdr:colOff>
      <xdr:row>384</xdr:row>
      <xdr:rowOff>171450</xdr:rowOff>
    </xdr:from>
    <xdr:to>
      <xdr:col>4</xdr:col>
      <xdr:colOff>1405958</xdr:colOff>
      <xdr:row>395</xdr:row>
      <xdr:rowOff>142875</xdr:rowOff>
    </xdr:to>
    <xdr:sp macro="" textlink="">
      <xdr:nvSpPr>
        <xdr:cNvPr id="122" name="TextBox 121">
          <a:extLst>
            <a:ext uri="{FF2B5EF4-FFF2-40B4-BE49-F238E27FC236}">
              <a16:creationId xmlns:a16="http://schemas.microsoft.com/office/drawing/2014/main" id="{00000000-0008-0000-0600-00007A000000}"/>
            </a:ext>
          </a:extLst>
        </xdr:cNvPr>
        <xdr:cNvSpPr txBox="1"/>
      </xdr:nvSpPr>
      <xdr:spPr>
        <a:xfrm>
          <a:off x="5048250" y="88411050"/>
          <a:ext cx="243465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2794000</xdr:colOff>
      <xdr:row>373</xdr:row>
      <xdr:rowOff>47625</xdr:rowOff>
    </xdr:from>
    <xdr:to>
      <xdr:col>4</xdr:col>
      <xdr:colOff>1324429</xdr:colOff>
      <xdr:row>382</xdr:row>
      <xdr:rowOff>171791</xdr:rowOff>
    </xdr:to>
    <xdr:sp macro="" textlink="">
      <xdr:nvSpPr>
        <xdr:cNvPr id="123" name="TextBox 122">
          <a:extLst>
            <a:ext uri="{FF2B5EF4-FFF2-40B4-BE49-F238E27FC236}">
              <a16:creationId xmlns:a16="http://schemas.microsoft.com/office/drawing/2014/main" id="{00000000-0008-0000-0600-00007B000000}"/>
            </a:ext>
          </a:extLst>
        </xdr:cNvPr>
        <xdr:cNvSpPr txBox="1"/>
      </xdr:nvSpPr>
      <xdr:spPr>
        <a:xfrm>
          <a:off x="4718050" y="85705950"/>
          <a:ext cx="2683329" cy="2267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3</xdr:col>
      <xdr:colOff>535782</xdr:colOff>
      <xdr:row>430</xdr:row>
      <xdr:rowOff>226219</xdr:rowOff>
    </xdr:from>
    <xdr:to>
      <xdr:col>4</xdr:col>
      <xdr:colOff>1357313</xdr:colOff>
      <xdr:row>440</xdr:row>
      <xdr:rowOff>178594</xdr:rowOff>
    </xdr:to>
    <xdr:sp macro="" textlink="">
      <xdr:nvSpPr>
        <xdr:cNvPr id="124" name="TextBox 123">
          <a:extLst>
            <a:ext uri="{FF2B5EF4-FFF2-40B4-BE49-F238E27FC236}">
              <a16:creationId xmlns:a16="http://schemas.microsoft.com/office/drawing/2014/main" id="{00000000-0008-0000-0600-00007C000000}"/>
            </a:ext>
          </a:extLst>
        </xdr:cNvPr>
        <xdr:cNvSpPr txBox="1"/>
      </xdr:nvSpPr>
      <xdr:spPr>
        <a:xfrm>
          <a:off x="5336382" y="98838544"/>
          <a:ext cx="2097881"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chosice in Column I and the amount entered for each expenditure row in the blue columns J, K, L, M respectively. </a:t>
          </a:r>
          <a:endParaRPr lang="en-US" sz="1400">
            <a:solidFill>
              <a:srgbClr val="FF0000"/>
            </a:solidFill>
          </a:endParaRPr>
        </a:p>
      </xdr:txBody>
    </xdr:sp>
    <xdr:clientData/>
  </xdr:twoCellAnchor>
  <xdr:twoCellAnchor>
    <xdr:from>
      <xdr:col>4</xdr:col>
      <xdr:colOff>1381125</xdr:colOff>
      <xdr:row>430</xdr:row>
      <xdr:rowOff>59531</xdr:rowOff>
    </xdr:from>
    <xdr:to>
      <xdr:col>4</xdr:col>
      <xdr:colOff>1833562</xdr:colOff>
      <xdr:row>441</xdr:row>
      <xdr:rowOff>166688</xdr:rowOff>
    </xdr:to>
    <xdr:sp macro="" textlink="">
      <xdr:nvSpPr>
        <xdr:cNvPr id="125" name="Right Brace 124">
          <a:extLst>
            <a:ext uri="{FF2B5EF4-FFF2-40B4-BE49-F238E27FC236}">
              <a16:creationId xmlns:a16="http://schemas.microsoft.com/office/drawing/2014/main" id="{00000000-0008-0000-0600-00007D000000}"/>
            </a:ext>
          </a:extLst>
        </xdr:cNvPr>
        <xdr:cNvSpPr/>
      </xdr:nvSpPr>
      <xdr:spPr>
        <a:xfrm>
          <a:off x="7458075" y="98671856"/>
          <a:ext cx="4524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1393032</xdr:colOff>
      <xdr:row>419</xdr:row>
      <xdr:rowOff>23813</xdr:rowOff>
    </xdr:from>
    <xdr:to>
      <xdr:col>4</xdr:col>
      <xdr:colOff>1845469</xdr:colOff>
      <xdr:row>428</xdr:row>
      <xdr:rowOff>202406</xdr:rowOff>
    </xdr:to>
    <xdr:sp macro="" textlink="">
      <xdr:nvSpPr>
        <xdr:cNvPr id="126" name="Right Brace 125">
          <a:extLst>
            <a:ext uri="{FF2B5EF4-FFF2-40B4-BE49-F238E27FC236}">
              <a16:creationId xmlns:a16="http://schemas.microsoft.com/office/drawing/2014/main" id="{00000000-0008-0000-0600-00007E000000}"/>
            </a:ext>
          </a:extLst>
        </xdr:cNvPr>
        <xdr:cNvSpPr/>
      </xdr:nvSpPr>
      <xdr:spPr>
        <a:xfrm>
          <a:off x="7469982" y="96054863"/>
          <a:ext cx="45243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3</xdr:col>
      <xdr:colOff>247650</xdr:colOff>
      <xdr:row>430</xdr:row>
      <xdr:rowOff>171450</xdr:rowOff>
    </xdr:from>
    <xdr:to>
      <xdr:col>4</xdr:col>
      <xdr:colOff>1405958</xdr:colOff>
      <xdr:row>441</xdr:row>
      <xdr:rowOff>142875</xdr:rowOff>
    </xdr:to>
    <xdr:sp macro="" textlink="">
      <xdr:nvSpPr>
        <xdr:cNvPr id="128" name="TextBox 127">
          <a:extLst>
            <a:ext uri="{FF2B5EF4-FFF2-40B4-BE49-F238E27FC236}">
              <a16:creationId xmlns:a16="http://schemas.microsoft.com/office/drawing/2014/main" id="{00000000-0008-0000-0600-000080000000}"/>
            </a:ext>
          </a:extLst>
        </xdr:cNvPr>
        <xdr:cNvSpPr txBox="1"/>
      </xdr:nvSpPr>
      <xdr:spPr>
        <a:xfrm>
          <a:off x="5048250" y="98783775"/>
          <a:ext cx="243465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2794000</xdr:colOff>
      <xdr:row>419</xdr:row>
      <xdr:rowOff>47625</xdr:rowOff>
    </xdr:from>
    <xdr:to>
      <xdr:col>4</xdr:col>
      <xdr:colOff>1324429</xdr:colOff>
      <xdr:row>428</xdr:row>
      <xdr:rowOff>171791</xdr:rowOff>
    </xdr:to>
    <xdr:sp macro="" textlink="">
      <xdr:nvSpPr>
        <xdr:cNvPr id="129" name="TextBox 128">
          <a:extLst>
            <a:ext uri="{FF2B5EF4-FFF2-40B4-BE49-F238E27FC236}">
              <a16:creationId xmlns:a16="http://schemas.microsoft.com/office/drawing/2014/main" id="{00000000-0008-0000-0600-000081000000}"/>
            </a:ext>
          </a:extLst>
        </xdr:cNvPr>
        <xdr:cNvSpPr txBox="1"/>
      </xdr:nvSpPr>
      <xdr:spPr>
        <a:xfrm>
          <a:off x="4718050" y="96078675"/>
          <a:ext cx="2683329" cy="2267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3</xdr:col>
      <xdr:colOff>535782</xdr:colOff>
      <xdr:row>475</xdr:row>
      <xdr:rowOff>226219</xdr:rowOff>
    </xdr:from>
    <xdr:to>
      <xdr:col>4</xdr:col>
      <xdr:colOff>1357313</xdr:colOff>
      <xdr:row>485</xdr:row>
      <xdr:rowOff>178594</xdr:rowOff>
    </xdr:to>
    <xdr:sp macro="" textlink="">
      <xdr:nvSpPr>
        <xdr:cNvPr id="130" name="TextBox 129">
          <a:extLst>
            <a:ext uri="{FF2B5EF4-FFF2-40B4-BE49-F238E27FC236}">
              <a16:creationId xmlns:a16="http://schemas.microsoft.com/office/drawing/2014/main" id="{00000000-0008-0000-0600-000082000000}"/>
            </a:ext>
          </a:extLst>
        </xdr:cNvPr>
        <xdr:cNvSpPr txBox="1"/>
      </xdr:nvSpPr>
      <xdr:spPr>
        <a:xfrm>
          <a:off x="5336382" y="109144594"/>
          <a:ext cx="2097881"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chosice in Column I and the amount entered for each expenditure row in the blue columns J, K, L, M respectively. </a:t>
          </a:r>
          <a:endParaRPr lang="en-US" sz="1400">
            <a:solidFill>
              <a:srgbClr val="FF0000"/>
            </a:solidFill>
          </a:endParaRPr>
        </a:p>
      </xdr:txBody>
    </xdr:sp>
    <xdr:clientData/>
  </xdr:twoCellAnchor>
  <xdr:twoCellAnchor>
    <xdr:from>
      <xdr:col>4</xdr:col>
      <xdr:colOff>1381125</xdr:colOff>
      <xdr:row>475</xdr:row>
      <xdr:rowOff>59531</xdr:rowOff>
    </xdr:from>
    <xdr:to>
      <xdr:col>4</xdr:col>
      <xdr:colOff>1833562</xdr:colOff>
      <xdr:row>486</xdr:row>
      <xdr:rowOff>166688</xdr:rowOff>
    </xdr:to>
    <xdr:sp macro="" textlink="">
      <xdr:nvSpPr>
        <xdr:cNvPr id="131" name="Right Brace 130">
          <a:extLst>
            <a:ext uri="{FF2B5EF4-FFF2-40B4-BE49-F238E27FC236}">
              <a16:creationId xmlns:a16="http://schemas.microsoft.com/office/drawing/2014/main" id="{00000000-0008-0000-0600-000083000000}"/>
            </a:ext>
          </a:extLst>
        </xdr:cNvPr>
        <xdr:cNvSpPr/>
      </xdr:nvSpPr>
      <xdr:spPr>
        <a:xfrm>
          <a:off x="7458075" y="108977906"/>
          <a:ext cx="4524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1393032</xdr:colOff>
      <xdr:row>464</xdr:row>
      <xdr:rowOff>23813</xdr:rowOff>
    </xdr:from>
    <xdr:to>
      <xdr:col>4</xdr:col>
      <xdr:colOff>1845469</xdr:colOff>
      <xdr:row>473</xdr:row>
      <xdr:rowOff>202406</xdr:rowOff>
    </xdr:to>
    <xdr:sp macro="" textlink="">
      <xdr:nvSpPr>
        <xdr:cNvPr id="132" name="Right Brace 131">
          <a:extLst>
            <a:ext uri="{FF2B5EF4-FFF2-40B4-BE49-F238E27FC236}">
              <a16:creationId xmlns:a16="http://schemas.microsoft.com/office/drawing/2014/main" id="{00000000-0008-0000-0600-000084000000}"/>
            </a:ext>
          </a:extLst>
        </xdr:cNvPr>
        <xdr:cNvSpPr/>
      </xdr:nvSpPr>
      <xdr:spPr>
        <a:xfrm>
          <a:off x="7469982" y="106360913"/>
          <a:ext cx="45243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0</xdr:col>
      <xdr:colOff>163284</xdr:colOff>
      <xdr:row>446</xdr:row>
      <xdr:rowOff>54428</xdr:rowOff>
    </xdr:from>
    <xdr:to>
      <xdr:col>2</xdr:col>
      <xdr:colOff>707572</xdr:colOff>
      <xdr:row>448</xdr:row>
      <xdr:rowOff>54428</xdr:rowOff>
    </xdr:to>
    <xdr:sp macro="" textlink="">
      <xdr:nvSpPr>
        <xdr:cNvPr id="133" name="TextBox 132">
          <a:extLst>
            <a:ext uri="{FF2B5EF4-FFF2-40B4-BE49-F238E27FC236}">
              <a16:creationId xmlns:a16="http://schemas.microsoft.com/office/drawing/2014/main" id="{00000000-0008-0000-0600-000085000000}"/>
            </a:ext>
          </a:extLst>
        </xdr:cNvPr>
        <xdr:cNvSpPr txBox="1"/>
      </xdr:nvSpPr>
      <xdr:spPr>
        <a:xfrm>
          <a:off x="163284" y="102638678"/>
          <a:ext cx="2468338" cy="581025"/>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10/1/22 - 12/31/22.</a:t>
          </a:r>
        </a:p>
      </xdr:txBody>
    </xdr:sp>
    <xdr:clientData/>
  </xdr:twoCellAnchor>
  <xdr:twoCellAnchor>
    <xdr:from>
      <xdr:col>3</xdr:col>
      <xdr:colOff>247650</xdr:colOff>
      <xdr:row>475</xdr:row>
      <xdr:rowOff>171450</xdr:rowOff>
    </xdr:from>
    <xdr:to>
      <xdr:col>4</xdr:col>
      <xdr:colOff>1405958</xdr:colOff>
      <xdr:row>486</xdr:row>
      <xdr:rowOff>142875</xdr:rowOff>
    </xdr:to>
    <xdr:sp macro="" textlink="">
      <xdr:nvSpPr>
        <xdr:cNvPr id="134" name="TextBox 133">
          <a:extLst>
            <a:ext uri="{FF2B5EF4-FFF2-40B4-BE49-F238E27FC236}">
              <a16:creationId xmlns:a16="http://schemas.microsoft.com/office/drawing/2014/main" id="{00000000-0008-0000-0600-000086000000}"/>
            </a:ext>
          </a:extLst>
        </xdr:cNvPr>
        <xdr:cNvSpPr txBox="1"/>
      </xdr:nvSpPr>
      <xdr:spPr>
        <a:xfrm>
          <a:off x="5048250" y="109089825"/>
          <a:ext cx="243465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2794000</xdr:colOff>
      <xdr:row>464</xdr:row>
      <xdr:rowOff>47625</xdr:rowOff>
    </xdr:from>
    <xdr:to>
      <xdr:col>4</xdr:col>
      <xdr:colOff>1324429</xdr:colOff>
      <xdr:row>473</xdr:row>
      <xdr:rowOff>171791</xdr:rowOff>
    </xdr:to>
    <xdr:sp macro="" textlink="">
      <xdr:nvSpPr>
        <xdr:cNvPr id="135" name="TextBox 134">
          <a:extLst>
            <a:ext uri="{FF2B5EF4-FFF2-40B4-BE49-F238E27FC236}">
              <a16:creationId xmlns:a16="http://schemas.microsoft.com/office/drawing/2014/main" id="{00000000-0008-0000-0600-000087000000}"/>
            </a:ext>
          </a:extLst>
        </xdr:cNvPr>
        <xdr:cNvSpPr txBox="1"/>
      </xdr:nvSpPr>
      <xdr:spPr>
        <a:xfrm>
          <a:off x="4718050" y="106384725"/>
          <a:ext cx="2683329" cy="2267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3</xdr:col>
      <xdr:colOff>535782</xdr:colOff>
      <xdr:row>520</xdr:row>
      <xdr:rowOff>226219</xdr:rowOff>
    </xdr:from>
    <xdr:to>
      <xdr:col>4</xdr:col>
      <xdr:colOff>1357313</xdr:colOff>
      <xdr:row>530</xdr:row>
      <xdr:rowOff>178594</xdr:rowOff>
    </xdr:to>
    <xdr:sp macro="" textlink="">
      <xdr:nvSpPr>
        <xdr:cNvPr id="136" name="TextBox 135">
          <a:extLst>
            <a:ext uri="{FF2B5EF4-FFF2-40B4-BE49-F238E27FC236}">
              <a16:creationId xmlns:a16="http://schemas.microsoft.com/office/drawing/2014/main" id="{00000000-0008-0000-0600-000088000000}"/>
            </a:ext>
          </a:extLst>
        </xdr:cNvPr>
        <xdr:cNvSpPr txBox="1"/>
      </xdr:nvSpPr>
      <xdr:spPr>
        <a:xfrm>
          <a:off x="5336382" y="119422069"/>
          <a:ext cx="2097881"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chosice in Column I and the amount entered for each expenditure row in the blue columns J, K, L, M respectively. </a:t>
          </a:r>
          <a:endParaRPr lang="en-US" sz="1400">
            <a:solidFill>
              <a:srgbClr val="FF0000"/>
            </a:solidFill>
          </a:endParaRPr>
        </a:p>
      </xdr:txBody>
    </xdr:sp>
    <xdr:clientData/>
  </xdr:twoCellAnchor>
  <xdr:twoCellAnchor>
    <xdr:from>
      <xdr:col>4</xdr:col>
      <xdr:colOff>1381125</xdr:colOff>
      <xdr:row>520</xdr:row>
      <xdr:rowOff>59531</xdr:rowOff>
    </xdr:from>
    <xdr:to>
      <xdr:col>4</xdr:col>
      <xdr:colOff>1833562</xdr:colOff>
      <xdr:row>531</xdr:row>
      <xdr:rowOff>166688</xdr:rowOff>
    </xdr:to>
    <xdr:sp macro="" textlink="">
      <xdr:nvSpPr>
        <xdr:cNvPr id="137" name="Right Brace 136">
          <a:extLst>
            <a:ext uri="{FF2B5EF4-FFF2-40B4-BE49-F238E27FC236}">
              <a16:creationId xmlns:a16="http://schemas.microsoft.com/office/drawing/2014/main" id="{00000000-0008-0000-0600-000089000000}"/>
            </a:ext>
          </a:extLst>
        </xdr:cNvPr>
        <xdr:cNvSpPr/>
      </xdr:nvSpPr>
      <xdr:spPr>
        <a:xfrm>
          <a:off x="7458075" y="119255381"/>
          <a:ext cx="4524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1393032</xdr:colOff>
      <xdr:row>509</xdr:row>
      <xdr:rowOff>23813</xdr:rowOff>
    </xdr:from>
    <xdr:to>
      <xdr:col>4</xdr:col>
      <xdr:colOff>1845469</xdr:colOff>
      <xdr:row>518</xdr:row>
      <xdr:rowOff>202406</xdr:rowOff>
    </xdr:to>
    <xdr:sp macro="" textlink="">
      <xdr:nvSpPr>
        <xdr:cNvPr id="138" name="Right Brace 137">
          <a:extLst>
            <a:ext uri="{FF2B5EF4-FFF2-40B4-BE49-F238E27FC236}">
              <a16:creationId xmlns:a16="http://schemas.microsoft.com/office/drawing/2014/main" id="{00000000-0008-0000-0600-00008A000000}"/>
            </a:ext>
          </a:extLst>
        </xdr:cNvPr>
        <xdr:cNvSpPr/>
      </xdr:nvSpPr>
      <xdr:spPr>
        <a:xfrm>
          <a:off x="7469982" y="116638388"/>
          <a:ext cx="45243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0</xdr:col>
      <xdr:colOff>163284</xdr:colOff>
      <xdr:row>491</xdr:row>
      <xdr:rowOff>54428</xdr:rowOff>
    </xdr:from>
    <xdr:to>
      <xdr:col>2</xdr:col>
      <xdr:colOff>707572</xdr:colOff>
      <xdr:row>493</xdr:row>
      <xdr:rowOff>54428</xdr:rowOff>
    </xdr:to>
    <xdr:sp macro="" textlink="">
      <xdr:nvSpPr>
        <xdr:cNvPr id="139" name="TextBox 138">
          <a:extLst>
            <a:ext uri="{FF2B5EF4-FFF2-40B4-BE49-F238E27FC236}">
              <a16:creationId xmlns:a16="http://schemas.microsoft.com/office/drawing/2014/main" id="{00000000-0008-0000-0600-00008B000000}"/>
            </a:ext>
          </a:extLst>
        </xdr:cNvPr>
        <xdr:cNvSpPr txBox="1"/>
      </xdr:nvSpPr>
      <xdr:spPr>
        <a:xfrm>
          <a:off x="163284" y="112878053"/>
          <a:ext cx="2468338" cy="619125"/>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1/1/23 - 3/31/23.</a:t>
          </a:r>
        </a:p>
      </xdr:txBody>
    </xdr:sp>
    <xdr:clientData/>
  </xdr:twoCellAnchor>
  <xdr:twoCellAnchor>
    <xdr:from>
      <xdr:col>3</xdr:col>
      <xdr:colOff>247650</xdr:colOff>
      <xdr:row>520</xdr:row>
      <xdr:rowOff>171450</xdr:rowOff>
    </xdr:from>
    <xdr:to>
      <xdr:col>4</xdr:col>
      <xdr:colOff>1405958</xdr:colOff>
      <xdr:row>531</xdr:row>
      <xdr:rowOff>142875</xdr:rowOff>
    </xdr:to>
    <xdr:sp macro="" textlink="">
      <xdr:nvSpPr>
        <xdr:cNvPr id="140" name="TextBox 139">
          <a:extLst>
            <a:ext uri="{FF2B5EF4-FFF2-40B4-BE49-F238E27FC236}">
              <a16:creationId xmlns:a16="http://schemas.microsoft.com/office/drawing/2014/main" id="{00000000-0008-0000-0600-00008C000000}"/>
            </a:ext>
          </a:extLst>
        </xdr:cNvPr>
        <xdr:cNvSpPr txBox="1"/>
      </xdr:nvSpPr>
      <xdr:spPr>
        <a:xfrm>
          <a:off x="5048250" y="119367300"/>
          <a:ext cx="243465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2794000</xdr:colOff>
      <xdr:row>509</xdr:row>
      <xdr:rowOff>47625</xdr:rowOff>
    </xdr:from>
    <xdr:to>
      <xdr:col>4</xdr:col>
      <xdr:colOff>1324429</xdr:colOff>
      <xdr:row>518</xdr:row>
      <xdr:rowOff>171791</xdr:rowOff>
    </xdr:to>
    <xdr:sp macro="" textlink="">
      <xdr:nvSpPr>
        <xdr:cNvPr id="141" name="TextBox 140">
          <a:extLst>
            <a:ext uri="{FF2B5EF4-FFF2-40B4-BE49-F238E27FC236}">
              <a16:creationId xmlns:a16="http://schemas.microsoft.com/office/drawing/2014/main" id="{00000000-0008-0000-0600-00008D000000}"/>
            </a:ext>
          </a:extLst>
        </xdr:cNvPr>
        <xdr:cNvSpPr txBox="1"/>
      </xdr:nvSpPr>
      <xdr:spPr>
        <a:xfrm>
          <a:off x="4718050" y="116662200"/>
          <a:ext cx="2683329" cy="2267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3</xdr:col>
      <xdr:colOff>535782</xdr:colOff>
      <xdr:row>565</xdr:row>
      <xdr:rowOff>226219</xdr:rowOff>
    </xdr:from>
    <xdr:to>
      <xdr:col>4</xdr:col>
      <xdr:colOff>1357313</xdr:colOff>
      <xdr:row>575</xdr:row>
      <xdr:rowOff>178594</xdr:rowOff>
    </xdr:to>
    <xdr:sp macro="" textlink="">
      <xdr:nvSpPr>
        <xdr:cNvPr id="142" name="TextBox 141">
          <a:extLst>
            <a:ext uri="{FF2B5EF4-FFF2-40B4-BE49-F238E27FC236}">
              <a16:creationId xmlns:a16="http://schemas.microsoft.com/office/drawing/2014/main" id="{00000000-0008-0000-0600-00008E000000}"/>
            </a:ext>
          </a:extLst>
        </xdr:cNvPr>
        <xdr:cNvSpPr txBox="1"/>
      </xdr:nvSpPr>
      <xdr:spPr>
        <a:xfrm>
          <a:off x="5336382" y="129642394"/>
          <a:ext cx="2097881"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chosice in Column I and the amount entered for each expenditure row in the blue columns J, K, L, M respectively. </a:t>
          </a:r>
          <a:endParaRPr lang="en-US" sz="1400">
            <a:solidFill>
              <a:srgbClr val="FF0000"/>
            </a:solidFill>
          </a:endParaRPr>
        </a:p>
      </xdr:txBody>
    </xdr:sp>
    <xdr:clientData/>
  </xdr:twoCellAnchor>
  <xdr:twoCellAnchor>
    <xdr:from>
      <xdr:col>4</xdr:col>
      <xdr:colOff>1381125</xdr:colOff>
      <xdr:row>565</xdr:row>
      <xdr:rowOff>59531</xdr:rowOff>
    </xdr:from>
    <xdr:to>
      <xdr:col>4</xdr:col>
      <xdr:colOff>1833562</xdr:colOff>
      <xdr:row>576</xdr:row>
      <xdr:rowOff>166688</xdr:rowOff>
    </xdr:to>
    <xdr:sp macro="" textlink="">
      <xdr:nvSpPr>
        <xdr:cNvPr id="143" name="Right Brace 142">
          <a:extLst>
            <a:ext uri="{FF2B5EF4-FFF2-40B4-BE49-F238E27FC236}">
              <a16:creationId xmlns:a16="http://schemas.microsoft.com/office/drawing/2014/main" id="{00000000-0008-0000-0600-00008F000000}"/>
            </a:ext>
          </a:extLst>
        </xdr:cNvPr>
        <xdr:cNvSpPr/>
      </xdr:nvSpPr>
      <xdr:spPr>
        <a:xfrm>
          <a:off x="7458075" y="129475706"/>
          <a:ext cx="4524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1393032</xdr:colOff>
      <xdr:row>554</xdr:row>
      <xdr:rowOff>23813</xdr:rowOff>
    </xdr:from>
    <xdr:to>
      <xdr:col>4</xdr:col>
      <xdr:colOff>1845469</xdr:colOff>
      <xdr:row>563</xdr:row>
      <xdr:rowOff>202406</xdr:rowOff>
    </xdr:to>
    <xdr:sp macro="" textlink="">
      <xdr:nvSpPr>
        <xdr:cNvPr id="144" name="Right Brace 143">
          <a:extLst>
            <a:ext uri="{FF2B5EF4-FFF2-40B4-BE49-F238E27FC236}">
              <a16:creationId xmlns:a16="http://schemas.microsoft.com/office/drawing/2014/main" id="{00000000-0008-0000-0600-000090000000}"/>
            </a:ext>
          </a:extLst>
        </xdr:cNvPr>
        <xdr:cNvSpPr/>
      </xdr:nvSpPr>
      <xdr:spPr>
        <a:xfrm>
          <a:off x="7469982" y="126858713"/>
          <a:ext cx="45243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0</xdr:col>
      <xdr:colOff>163283</xdr:colOff>
      <xdr:row>536</xdr:row>
      <xdr:rowOff>54428</xdr:rowOff>
    </xdr:from>
    <xdr:to>
      <xdr:col>2</xdr:col>
      <xdr:colOff>775606</xdr:colOff>
      <xdr:row>538</xdr:row>
      <xdr:rowOff>122465</xdr:rowOff>
    </xdr:to>
    <xdr:sp macro="" textlink="">
      <xdr:nvSpPr>
        <xdr:cNvPr id="145" name="TextBox 144">
          <a:extLst>
            <a:ext uri="{FF2B5EF4-FFF2-40B4-BE49-F238E27FC236}">
              <a16:creationId xmlns:a16="http://schemas.microsoft.com/office/drawing/2014/main" id="{00000000-0008-0000-0600-000091000000}"/>
            </a:ext>
          </a:extLst>
        </xdr:cNvPr>
        <xdr:cNvSpPr txBox="1"/>
      </xdr:nvSpPr>
      <xdr:spPr>
        <a:xfrm>
          <a:off x="163283" y="123155528"/>
          <a:ext cx="2536373" cy="630012"/>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4/1/23 - 6/30/23.</a:t>
          </a:r>
        </a:p>
      </xdr:txBody>
    </xdr:sp>
    <xdr:clientData/>
  </xdr:twoCellAnchor>
  <xdr:twoCellAnchor>
    <xdr:from>
      <xdr:col>3</xdr:col>
      <xdr:colOff>247650</xdr:colOff>
      <xdr:row>565</xdr:row>
      <xdr:rowOff>171450</xdr:rowOff>
    </xdr:from>
    <xdr:to>
      <xdr:col>4</xdr:col>
      <xdr:colOff>1405958</xdr:colOff>
      <xdr:row>576</xdr:row>
      <xdr:rowOff>142875</xdr:rowOff>
    </xdr:to>
    <xdr:sp macro="" textlink="">
      <xdr:nvSpPr>
        <xdr:cNvPr id="146" name="TextBox 145">
          <a:extLst>
            <a:ext uri="{FF2B5EF4-FFF2-40B4-BE49-F238E27FC236}">
              <a16:creationId xmlns:a16="http://schemas.microsoft.com/office/drawing/2014/main" id="{00000000-0008-0000-0600-000092000000}"/>
            </a:ext>
          </a:extLst>
        </xdr:cNvPr>
        <xdr:cNvSpPr txBox="1"/>
      </xdr:nvSpPr>
      <xdr:spPr>
        <a:xfrm>
          <a:off x="5048250" y="129587625"/>
          <a:ext cx="243465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2794000</xdr:colOff>
      <xdr:row>554</xdr:row>
      <xdr:rowOff>47625</xdr:rowOff>
    </xdr:from>
    <xdr:to>
      <xdr:col>4</xdr:col>
      <xdr:colOff>1324429</xdr:colOff>
      <xdr:row>563</xdr:row>
      <xdr:rowOff>171791</xdr:rowOff>
    </xdr:to>
    <xdr:sp macro="" textlink="">
      <xdr:nvSpPr>
        <xdr:cNvPr id="147" name="TextBox 146">
          <a:extLst>
            <a:ext uri="{FF2B5EF4-FFF2-40B4-BE49-F238E27FC236}">
              <a16:creationId xmlns:a16="http://schemas.microsoft.com/office/drawing/2014/main" id="{00000000-0008-0000-0600-000093000000}"/>
            </a:ext>
          </a:extLst>
        </xdr:cNvPr>
        <xdr:cNvSpPr txBox="1"/>
      </xdr:nvSpPr>
      <xdr:spPr>
        <a:xfrm>
          <a:off x="4718050" y="126882525"/>
          <a:ext cx="2683329" cy="2267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3</xdr:col>
      <xdr:colOff>535782</xdr:colOff>
      <xdr:row>611</xdr:row>
      <xdr:rowOff>226219</xdr:rowOff>
    </xdr:from>
    <xdr:to>
      <xdr:col>4</xdr:col>
      <xdr:colOff>1357313</xdr:colOff>
      <xdr:row>621</xdr:row>
      <xdr:rowOff>178594</xdr:rowOff>
    </xdr:to>
    <xdr:sp macro="" textlink="">
      <xdr:nvSpPr>
        <xdr:cNvPr id="148" name="TextBox 147">
          <a:extLst>
            <a:ext uri="{FF2B5EF4-FFF2-40B4-BE49-F238E27FC236}">
              <a16:creationId xmlns:a16="http://schemas.microsoft.com/office/drawing/2014/main" id="{00000000-0008-0000-0600-000094000000}"/>
            </a:ext>
          </a:extLst>
        </xdr:cNvPr>
        <xdr:cNvSpPr txBox="1"/>
      </xdr:nvSpPr>
      <xdr:spPr>
        <a:xfrm>
          <a:off x="5336382" y="139862719"/>
          <a:ext cx="2097881"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chosice in Column I and the amount entered for each expenditure row in the blue columns J, K, L, M respectively. </a:t>
          </a:r>
          <a:endParaRPr lang="en-US" sz="1400">
            <a:solidFill>
              <a:srgbClr val="FF0000"/>
            </a:solidFill>
          </a:endParaRPr>
        </a:p>
      </xdr:txBody>
    </xdr:sp>
    <xdr:clientData/>
  </xdr:twoCellAnchor>
  <xdr:twoCellAnchor>
    <xdr:from>
      <xdr:col>4</xdr:col>
      <xdr:colOff>1381125</xdr:colOff>
      <xdr:row>611</xdr:row>
      <xdr:rowOff>59531</xdr:rowOff>
    </xdr:from>
    <xdr:to>
      <xdr:col>4</xdr:col>
      <xdr:colOff>1833562</xdr:colOff>
      <xdr:row>622</xdr:row>
      <xdr:rowOff>166688</xdr:rowOff>
    </xdr:to>
    <xdr:sp macro="" textlink="">
      <xdr:nvSpPr>
        <xdr:cNvPr id="149" name="Right Brace 148">
          <a:extLst>
            <a:ext uri="{FF2B5EF4-FFF2-40B4-BE49-F238E27FC236}">
              <a16:creationId xmlns:a16="http://schemas.microsoft.com/office/drawing/2014/main" id="{00000000-0008-0000-0600-000095000000}"/>
            </a:ext>
          </a:extLst>
        </xdr:cNvPr>
        <xdr:cNvSpPr/>
      </xdr:nvSpPr>
      <xdr:spPr>
        <a:xfrm>
          <a:off x="7458075" y="139696031"/>
          <a:ext cx="4524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1393032</xdr:colOff>
      <xdr:row>600</xdr:row>
      <xdr:rowOff>23813</xdr:rowOff>
    </xdr:from>
    <xdr:to>
      <xdr:col>4</xdr:col>
      <xdr:colOff>1845469</xdr:colOff>
      <xdr:row>609</xdr:row>
      <xdr:rowOff>202406</xdr:rowOff>
    </xdr:to>
    <xdr:sp macro="" textlink="">
      <xdr:nvSpPr>
        <xdr:cNvPr id="150" name="Right Brace 149">
          <a:extLst>
            <a:ext uri="{FF2B5EF4-FFF2-40B4-BE49-F238E27FC236}">
              <a16:creationId xmlns:a16="http://schemas.microsoft.com/office/drawing/2014/main" id="{00000000-0008-0000-0600-000096000000}"/>
            </a:ext>
          </a:extLst>
        </xdr:cNvPr>
        <xdr:cNvSpPr/>
      </xdr:nvSpPr>
      <xdr:spPr>
        <a:xfrm>
          <a:off x="7469982" y="137079038"/>
          <a:ext cx="45243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0</xdr:col>
      <xdr:colOff>163283</xdr:colOff>
      <xdr:row>582</xdr:row>
      <xdr:rowOff>54428</xdr:rowOff>
    </xdr:from>
    <xdr:to>
      <xdr:col>2</xdr:col>
      <xdr:colOff>775606</xdr:colOff>
      <xdr:row>584</xdr:row>
      <xdr:rowOff>122465</xdr:rowOff>
    </xdr:to>
    <xdr:sp macro="" textlink="">
      <xdr:nvSpPr>
        <xdr:cNvPr id="151" name="TextBox 150">
          <a:extLst>
            <a:ext uri="{FF2B5EF4-FFF2-40B4-BE49-F238E27FC236}">
              <a16:creationId xmlns:a16="http://schemas.microsoft.com/office/drawing/2014/main" id="{00000000-0008-0000-0600-000097000000}"/>
            </a:ext>
          </a:extLst>
        </xdr:cNvPr>
        <xdr:cNvSpPr txBox="1"/>
      </xdr:nvSpPr>
      <xdr:spPr>
        <a:xfrm>
          <a:off x="163283" y="133375853"/>
          <a:ext cx="2536373" cy="630012"/>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7/1/2023 - 9/30/2023</a:t>
          </a:r>
        </a:p>
      </xdr:txBody>
    </xdr:sp>
    <xdr:clientData/>
  </xdr:twoCellAnchor>
  <xdr:twoCellAnchor>
    <xdr:from>
      <xdr:col>3</xdr:col>
      <xdr:colOff>247650</xdr:colOff>
      <xdr:row>611</xdr:row>
      <xdr:rowOff>171450</xdr:rowOff>
    </xdr:from>
    <xdr:to>
      <xdr:col>4</xdr:col>
      <xdr:colOff>1405958</xdr:colOff>
      <xdr:row>622</xdr:row>
      <xdr:rowOff>142875</xdr:rowOff>
    </xdr:to>
    <xdr:sp macro="" textlink="">
      <xdr:nvSpPr>
        <xdr:cNvPr id="152" name="TextBox 151">
          <a:extLst>
            <a:ext uri="{FF2B5EF4-FFF2-40B4-BE49-F238E27FC236}">
              <a16:creationId xmlns:a16="http://schemas.microsoft.com/office/drawing/2014/main" id="{00000000-0008-0000-0600-000098000000}"/>
            </a:ext>
          </a:extLst>
        </xdr:cNvPr>
        <xdr:cNvSpPr txBox="1"/>
      </xdr:nvSpPr>
      <xdr:spPr>
        <a:xfrm>
          <a:off x="5048250" y="139807950"/>
          <a:ext cx="243465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2794000</xdr:colOff>
      <xdr:row>600</xdr:row>
      <xdr:rowOff>47625</xdr:rowOff>
    </xdr:from>
    <xdr:to>
      <xdr:col>4</xdr:col>
      <xdr:colOff>1324429</xdr:colOff>
      <xdr:row>609</xdr:row>
      <xdr:rowOff>171791</xdr:rowOff>
    </xdr:to>
    <xdr:sp macro="" textlink="">
      <xdr:nvSpPr>
        <xdr:cNvPr id="153" name="TextBox 152">
          <a:extLst>
            <a:ext uri="{FF2B5EF4-FFF2-40B4-BE49-F238E27FC236}">
              <a16:creationId xmlns:a16="http://schemas.microsoft.com/office/drawing/2014/main" id="{00000000-0008-0000-0600-000099000000}"/>
            </a:ext>
          </a:extLst>
        </xdr:cNvPr>
        <xdr:cNvSpPr txBox="1"/>
      </xdr:nvSpPr>
      <xdr:spPr>
        <a:xfrm>
          <a:off x="4718050" y="137102850"/>
          <a:ext cx="2683329" cy="2267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3</xdr:col>
      <xdr:colOff>535782</xdr:colOff>
      <xdr:row>656</xdr:row>
      <xdr:rowOff>226219</xdr:rowOff>
    </xdr:from>
    <xdr:to>
      <xdr:col>4</xdr:col>
      <xdr:colOff>1357313</xdr:colOff>
      <xdr:row>666</xdr:row>
      <xdr:rowOff>178594</xdr:rowOff>
    </xdr:to>
    <xdr:sp macro="" textlink="">
      <xdr:nvSpPr>
        <xdr:cNvPr id="154" name="TextBox 153">
          <a:extLst>
            <a:ext uri="{FF2B5EF4-FFF2-40B4-BE49-F238E27FC236}">
              <a16:creationId xmlns:a16="http://schemas.microsoft.com/office/drawing/2014/main" id="{00000000-0008-0000-0600-00009A000000}"/>
            </a:ext>
          </a:extLst>
        </xdr:cNvPr>
        <xdr:cNvSpPr txBox="1"/>
      </xdr:nvSpPr>
      <xdr:spPr>
        <a:xfrm>
          <a:off x="5336382" y="150225919"/>
          <a:ext cx="2097881"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chosice in Column I and the amount entered for each expenditure row in the blue columns J, K, L, M respectively. </a:t>
          </a:r>
          <a:endParaRPr lang="en-US" sz="1400">
            <a:solidFill>
              <a:srgbClr val="FF0000"/>
            </a:solidFill>
          </a:endParaRPr>
        </a:p>
      </xdr:txBody>
    </xdr:sp>
    <xdr:clientData/>
  </xdr:twoCellAnchor>
  <xdr:twoCellAnchor>
    <xdr:from>
      <xdr:col>4</xdr:col>
      <xdr:colOff>1381125</xdr:colOff>
      <xdr:row>656</xdr:row>
      <xdr:rowOff>59531</xdr:rowOff>
    </xdr:from>
    <xdr:to>
      <xdr:col>4</xdr:col>
      <xdr:colOff>1833562</xdr:colOff>
      <xdr:row>667</xdr:row>
      <xdr:rowOff>166688</xdr:rowOff>
    </xdr:to>
    <xdr:sp macro="" textlink="">
      <xdr:nvSpPr>
        <xdr:cNvPr id="155" name="Right Brace 154">
          <a:extLst>
            <a:ext uri="{FF2B5EF4-FFF2-40B4-BE49-F238E27FC236}">
              <a16:creationId xmlns:a16="http://schemas.microsoft.com/office/drawing/2014/main" id="{00000000-0008-0000-0600-00009B000000}"/>
            </a:ext>
          </a:extLst>
        </xdr:cNvPr>
        <xdr:cNvSpPr/>
      </xdr:nvSpPr>
      <xdr:spPr>
        <a:xfrm>
          <a:off x="7458075" y="150059231"/>
          <a:ext cx="4524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1393032</xdr:colOff>
      <xdr:row>645</xdr:row>
      <xdr:rowOff>23813</xdr:rowOff>
    </xdr:from>
    <xdr:to>
      <xdr:col>4</xdr:col>
      <xdr:colOff>1845469</xdr:colOff>
      <xdr:row>654</xdr:row>
      <xdr:rowOff>202406</xdr:rowOff>
    </xdr:to>
    <xdr:sp macro="" textlink="">
      <xdr:nvSpPr>
        <xdr:cNvPr id="156" name="Right Brace 155">
          <a:extLst>
            <a:ext uri="{FF2B5EF4-FFF2-40B4-BE49-F238E27FC236}">
              <a16:creationId xmlns:a16="http://schemas.microsoft.com/office/drawing/2014/main" id="{00000000-0008-0000-0600-00009C000000}"/>
            </a:ext>
          </a:extLst>
        </xdr:cNvPr>
        <xdr:cNvSpPr/>
      </xdr:nvSpPr>
      <xdr:spPr>
        <a:xfrm>
          <a:off x="7469982" y="147442238"/>
          <a:ext cx="45243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0</xdr:col>
      <xdr:colOff>163283</xdr:colOff>
      <xdr:row>627</xdr:row>
      <xdr:rowOff>54428</xdr:rowOff>
    </xdr:from>
    <xdr:to>
      <xdr:col>2</xdr:col>
      <xdr:colOff>789215</xdr:colOff>
      <xdr:row>629</xdr:row>
      <xdr:rowOff>13607</xdr:rowOff>
    </xdr:to>
    <xdr:sp macro="" textlink="">
      <xdr:nvSpPr>
        <xdr:cNvPr id="157" name="TextBox 156">
          <a:extLst>
            <a:ext uri="{FF2B5EF4-FFF2-40B4-BE49-F238E27FC236}">
              <a16:creationId xmlns:a16="http://schemas.microsoft.com/office/drawing/2014/main" id="{00000000-0008-0000-0600-00009D000000}"/>
            </a:ext>
          </a:extLst>
        </xdr:cNvPr>
        <xdr:cNvSpPr txBox="1"/>
      </xdr:nvSpPr>
      <xdr:spPr>
        <a:xfrm>
          <a:off x="163283" y="143596178"/>
          <a:ext cx="2549982" cy="664029"/>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10/1/2023 - 12-31-23</a:t>
          </a:r>
        </a:p>
      </xdr:txBody>
    </xdr:sp>
    <xdr:clientData/>
  </xdr:twoCellAnchor>
  <xdr:twoCellAnchor>
    <xdr:from>
      <xdr:col>3</xdr:col>
      <xdr:colOff>247650</xdr:colOff>
      <xdr:row>656</xdr:row>
      <xdr:rowOff>171450</xdr:rowOff>
    </xdr:from>
    <xdr:to>
      <xdr:col>4</xdr:col>
      <xdr:colOff>1405958</xdr:colOff>
      <xdr:row>667</xdr:row>
      <xdr:rowOff>142875</xdr:rowOff>
    </xdr:to>
    <xdr:sp macro="" textlink="">
      <xdr:nvSpPr>
        <xdr:cNvPr id="158" name="TextBox 157">
          <a:extLst>
            <a:ext uri="{FF2B5EF4-FFF2-40B4-BE49-F238E27FC236}">
              <a16:creationId xmlns:a16="http://schemas.microsoft.com/office/drawing/2014/main" id="{00000000-0008-0000-0600-00009E000000}"/>
            </a:ext>
          </a:extLst>
        </xdr:cNvPr>
        <xdr:cNvSpPr txBox="1"/>
      </xdr:nvSpPr>
      <xdr:spPr>
        <a:xfrm>
          <a:off x="5048250" y="150171150"/>
          <a:ext cx="243465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2794000</xdr:colOff>
      <xdr:row>645</xdr:row>
      <xdr:rowOff>47625</xdr:rowOff>
    </xdr:from>
    <xdr:to>
      <xdr:col>4</xdr:col>
      <xdr:colOff>1324429</xdr:colOff>
      <xdr:row>654</xdr:row>
      <xdr:rowOff>171791</xdr:rowOff>
    </xdr:to>
    <xdr:sp macro="" textlink="">
      <xdr:nvSpPr>
        <xdr:cNvPr id="159" name="TextBox 158">
          <a:extLst>
            <a:ext uri="{FF2B5EF4-FFF2-40B4-BE49-F238E27FC236}">
              <a16:creationId xmlns:a16="http://schemas.microsoft.com/office/drawing/2014/main" id="{00000000-0008-0000-0600-00009F000000}"/>
            </a:ext>
          </a:extLst>
        </xdr:cNvPr>
        <xdr:cNvSpPr txBox="1"/>
      </xdr:nvSpPr>
      <xdr:spPr>
        <a:xfrm>
          <a:off x="4718050" y="147466050"/>
          <a:ext cx="2683329" cy="2267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3</xdr:col>
      <xdr:colOff>535782</xdr:colOff>
      <xdr:row>701</xdr:row>
      <xdr:rowOff>226219</xdr:rowOff>
    </xdr:from>
    <xdr:to>
      <xdr:col>4</xdr:col>
      <xdr:colOff>1357313</xdr:colOff>
      <xdr:row>711</xdr:row>
      <xdr:rowOff>178594</xdr:rowOff>
    </xdr:to>
    <xdr:sp macro="" textlink="">
      <xdr:nvSpPr>
        <xdr:cNvPr id="160" name="TextBox 159">
          <a:extLst>
            <a:ext uri="{FF2B5EF4-FFF2-40B4-BE49-F238E27FC236}">
              <a16:creationId xmlns:a16="http://schemas.microsoft.com/office/drawing/2014/main" id="{00000000-0008-0000-0600-0000A0000000}"/>
            </a:ext>
          </a:extLst>
        </xdr:cNvPr>
        <xdr:cNvSpPr txBox="1"/>
      </xdr:nvSpPr>
      <xdr:spPr>
        <a:xfrm>
          <a:off x="5336382" y="160541494"/>
          <a:ext cx="2097881"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chosice in Column I and the amount entered for each expenditure row in the blue columns J, K, L, M respectively. </a:t>
          </a:r>
          <a:endParaRPr lang="en-US" sz="1400">
            <a:solidFill>
              <a:srgbClr val="FF0000"/>
            </a:solidFill>
          </a:endParaRPr>
        </a:p>
      </xdr:txBody>
    </xdr:sp>
    <xdr:clientData/>
  </xdr:twoCellAnchor>
  <xdr:twoCellAnchor>
    <xdr:from>
      <xdr:col>4</xdr:col>
      <xdr:colOff>1381125</xdr:colOff>
      <xdr:row>701</xdr:row>
      <xdr:rowOff>59531</xdr:rowOff>
    </xdr:from>
    <xdr:to>
      <xdr:col>4</xdr:col>
      <xdr:colOff>1833562</xdr:colOff>
      <xdr:row>712</xdr:row>
      <xdr:rowOff>166688</xdr:rowOff>
    </xdr:to>
    <xdr:sp macro="" textlink="">
      <xdr:nvSpPr>
        <xdr:cNvPr id="161" name="Right Brace 160">
          <a:extLst>
            <a:ext uri="{FF2B5EF4-FFF2-40B4-BE49-F238E27FC236}">
              <a16:creationId xmlns:a16="http://schemas.microsoft.com/office/drawing/2014/main" id="{00000000-0008-0000-0600-0000A1000000}"/>
            </a:ext>
          </a:extLst>
        </xdr:cNvPr>
        <xdr:cNvSpPr/>
      </xdr:nvSpPr>
      <xdr:spPr>
        <a:xfrm>
          <a:off x="7458075" y="160374806"/>
          <a:ext cx="4524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1393032</xdr:colOff>
      <xdr:row>690</xdr:row>
      <xdr:rowOff>23813</xdr:rowOff>
    </xdr:from>
    <xdr:to>
      <xdr:col>4</xdr:col>
      <xdr:colOff>1845469</xdr:colOff>
      <xdr:row>699</xdr:row>
      <xdr:rowOff>202406</xdr:rowOff>
    </xdr:to>
    <xdr:sp macro="" textlink="">
      <xdr:nvSpPr>
        <xdr:cNvPr id="162" name="Right Brace 161">
          <a:extLst>
            <a:ext uri="{FF2B5EF4-FFF2-40B4-BE49-F238E27FC236}">
              <a16:creationId xmlns:a16="http://schemas.microsoft.com/office/drawing/2014/main" id="{00000000-0008-0000-0600-0000A2000000}"/>
            </a:ext>
          </a:extLst>
        </xdr:cNvPr>
        <xdr:cNvSpPr/>
      </xdr:nvSpPr>
      <xdr:spPr>
        <a:xfrm>
          <a:off x="7469982" y="157757813"/>
          <a:ext cx="45243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3</xdr:col>
      <xdr:colOff>247650</xdr:colOff>
      <xdr:row>701</xdr:row>
      <xdr:rowOff>171450</xdr:rowOff>
    </xdr:from>
    <xdr:to>
      <xdr:col>4</xdr:col>
      <xdr:colOff>1405958</xdr:colOff>
      <xdr:row>712</xdr:row>
      <xdr:rowOff>142875</xdr:rowOff>
    </xdr:to>
    <xdr:sp macro="" textlink="">
      <xdr:nvSpPr>
        <xdr:cNvPr id="164" name="TextBox 163">
          <a:extLst>
            <a:ext uri="{FF2B5EF4-FFF2-40B4-BE49-F238E27FC236}">
              <a16:creationId xmlns:a16="http://schemas.microsoft.com/office/drawing/2014/main" id="{00000000-0008-0000-0600-0000A4000000}"/>
            </a:ext>
          </a:extLst>
        </xdr:cNvPr>
        <xdr:cNvSpPr txBox="1"/>
      </xdr:nvSpPr>
      <xdr:spPr>
        <a:xfrm>
          <a:off x="5048250" y="160486725"/>
          <a:ext cx="243465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2794000</xdr:colOff>
      <xdr:row>690</xdr:row>
      <xdr:rowOff>47625</xdr:rowOff>
    </xdr:from>
    <xdr:to>
      <xdr:col>4</xdr:col>
      <xdr:colOff>1324429</xdr:colOff>
      <xdr:row>699</xdr:row>
      <xdr:rowOff>171791</xdr:rowOff>
    </xdr:to>
    <xdr:sp macro="" textlink="">
      <xdr:nvSpPr>
        <xdr:cNvPr id="165" name="TextBox 164">
          <a:extLst>
            <a:ext uri="{FF2B5EF4-FFF2-40B4-BE49-F238E27FC236}">
              <a16:creationId xmlns:a16="http://schemas.microsoft.com/office/drawing/2014/main" id="{00000000-0008-0000-0600-0000A5000000}"/>
            </a:ext>
          </a:extLst>
        </xdr:cNvPr>
        <xdr:cNvSpPr txBox="1"/>
      </xdr:nvSpPr>
      <xdr:spPr>
        <a:xfrm>
          <a:off x="4718050" y="157781625"/>
          <a:ext cx="2683329" cy="2267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3</xdr:col>
      <xdr:colOff>535782</xdr:colOff>
      <xdr:row>746</xdr:row>
      <xdr:rowOff>226219</xdr:rowOff>
    </xdr:from>
    <xdr:to>
      <xdr:col>4</xdr:col>
      <xdr:colOff>1357313</xdr:colOff>
      <xdr:row>756</xdr:row>
      <xdr:rowOff>178594</xdr:rowOff>
    </xdr:to>
    <xdr:sp macro="" textlink="">
      <xdr:nvSpPr>
        <xdr:cNvPr id="166" name="TextBox 165">
          <a:extLst>
            <a:ext uri="{FF2B5EF4-FFF2-40B4-BE49-F238E27FC236}">
              <a16:creationId xmlns:a16="http://schemas.microsoft.com/office/drawing/2014/main" id="{00000000-0008-0000-0600-0000A6000000}"/>
            </a:ext>
          </a:extLst>
        </xdr:cNvPr>
        <xdr:cNvSpPr txBox="1"/>
      </xdr:nvSpPr>
      <xdr:spPr>
        <a:xfrm>
          <a:off x="5336382" y="170857069"/>
          <a:ext cx="2097881"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chosice in Column I and the amount entered for each expenditure row in the blue columns J, K, L, M respectively. </a:t>
          </a:r>
          <a:endParaRPr lang="en-US" sz="1400">
            <a:solidFill>
              <a:srgbClr val="FF0000"/>
            </a:solidFill>
          </a:endParaRPr>
        </a:p>
      </xdr:txBody>
    </xdr:sp>
    <xdr:clientData/>
  </xdr:twoCellAnchor>
  <xdr:twoCellAnchor>
    <xdr:from>
      <xdr:col>4</xdr:col>
      <xdr:colOff>1381125</xdr:colOff>
      <xdr:row>746</xdr:row>
      <xdr:rowOff>59531</xdr:rowOff>
    </xdr:from>
    <xdr:to>
      <xdr:col>4</xdr:col>
      <xdr:colOff>1833562</xdr:colOff>
      <xdr:row>757</xdr:row>
      <xdr:rowOff>166688</xdr:rowOff>
    </xdr:to>
    <xdr:sp macro="" textlink="">
      <xdr:nvSpPr>
        <xdr:cNvPr id="167" name="Right Brace 166">
          <a:extLst>
            <a:ext uri="{FF2B5EF4-FFF2-40B4-BE49-F238E27FC236}">
              <a16:creationId xmlns:a16="http://schemas.microsoft.com/office/drawing/2014/main" id="{00000000-0008-0000-0600-0000A7000000}"/>
            </a:ext>
          </a:extLst>
        </xdr:cNvPr>
        <xdr:cNvSpPr/>
      </xdr:nvSpPr>
      <xdr:spPr>
        <a:xfrm>
          <a:off x="7458075" y="170690381"/>
          <a:ext cx="4524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1393032</xdr:colOff>
      <xdr:row>735</xdr:row>
      <xdr:rowOff>23813</xdr:rowOff>
    </xdr:from>
    <xdr:to>
      <xdr:col>4</xdr:col>
      <xdr:colOff>1845469</xdr:colOff>
      <xdr:row>744</xdr:row>
      <xdr:rowOff>202406</xdr:rowOff>
    </xdr:to>
    <xdr:sp macro="" textlink="">
      <xdr:nvSpPr>
        <xdr:cNvPr id="168" name="Right Brace 167">
          <a:extLst>
            <a:ext uri="{FF2B5EF4-FFF2-40B4-BE49-F238E27FC236}">
              <a16:creationId xmlns:a16="http://schemas.microsoft.com/office/drawing/2014/main" id="{00000000-0008-0000-0600-0000A8000000}"/>
            </a:ext>
          </a:extLst>
        </xdr:cNvPr>
        <xdr:cNvSpPr/>
      </xdr:nvSpPr>
      <xdr:spPr>
        <a:xfrm>
          <a:off x="7469982" y="168073388"/>
          <a:ext cx="45243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0</xdr:col>
      <xdr:colOff>163283</xdr:colOff>
      <xdr:row>717</xdr:row>
      <xdr:rowOff>54428</xdr:rowOff>
    </xdr:from>
    <xdr:to>
      <xdr:col>2</xdr:col>
      <xdr:colOff>789215</xdr:colOff>
      <xdr:row>719</xdr:row>
      <xdr:rowOff>13607</xdr:rowOff>
    </xdr:to>
    <xdr:sp macro="" textlink="">
      <xdr:nvSpPr>
        <xdr:cNvPr id="169" name="TextBox 168">
          <a:extLst>
            <a:ext uri="{FF2B5EF4-FFF2-40B4-BE49-F238E27FC236}">
              <a16:creationId xmlns:a16="http://schemas.microsoft.com/office/drawing/2014/main" id="{00000000-0008-0000-0600-0000A9000000}"/>
            </a:ext>
          </a:extLst>
        </xdr:cNvPr>
        <xdr:cNvSpPr txBox="1"/>
      </xdr:nvSpPr>
      <xdr:spPr>
        <a:xfrm>
          <a:off x="163283" y="164274953"/>
          <a:ext cx="2549982" cy="616404"/>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4/1/2024 -6/302024.</a:t>
          </a:r>
        </a:p>
      </xdr:txBody>
    </xdr:sp>
    <xdr:clientData/>
  </xdr:twoCellAnchor>
  <xdr:twoCellAnchor>
    <xdr:from>
      <xdr:col>3</xdr:col>
      <xdr:colOff>247650</xdr:colOff>
      <xdr:row>746</xdr:row>
      <xdr:rowOff>171450</xdr:rowOff>
    </xdr:from>
    <xdr:to>
      <xdr:col>4</xdr:col>
      <xdr:colOff>1405958</xdr:colOff>
      <xdr:row>757</xdr:row>
      <xdr:rowOff>142875</xdr:rowOff>
    </xdr:to>
    <xdr:sp macro="" textlink="">
      <xdr:nvSpPr>
        <xdr:cNvPr id="170" name="TextBox 169">
          <a:extLst>
            <a:ext uri="{FF2B5EF4-FFF2-40B4-BE49-F238E27FC236}">
              <a16:creationId xmlns:a16="http://schemas.microsoft.com/office/drawing/2014/main" id="{00000000-0008-0000-0600-0000AA000000}"/>
            </a:ext>
          </a:extLst>
        </xdr:cNvPr>
        <xdr:cNvSpPr txBox="1"/>
      </xdr:nvSpPr>
      <xdr:spPr>
        <a:xfrm>
          <a:off x="5048250" y="170802300"/>
          <a:ext cx="243465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2794000</xdr:colOff>
      <xdr:row>735</xdr:row>
      <xdr:rowOff>47625</xdr:rowOff>
    </xdr:from>
    <xdr:to>
      <xdr:col>4</xdr:col>
      <xdr:colOff>1324429</xdr:colOff>
      <xdr:row>744</xdr:row>
      <xdr:rowOff>171791</xdr:rowOff>
    </xdr:to>
    <xdr:sp macro="" textlink="">
      <xdr:nvSpPr>
        <xdr:cNvPr id="171" name="TextBox 170">
          <a:extLst>
            <a:ext uri="{FF2B5EF4-FFF2-40B4-BE49-F238E27FC236}">
              <a16:creationId xmlns:a16="http://schemas.microsoft.com/office/drawing/2014/main" id="{00000000-0008-0000-0600-0000AB000000}"/>
            </a:ext>
          </a:extLst>
        </xdr:cNvPr>
        <xdr:cNvSpPr txBox="1"/>
      </xdr:nvSpPr>
      <xdr:spPr>
        <a:xfrm>
          <a:off x="4718050" y="168097200"/>
          <a:ext cx="2683329" cy="2267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3</xdr:col>
      <xdr:colOff>535782</xdr:colOff>
      <xdr:row>792</xdr:row>
      <xdr:rowOff>226219</xdr:rowOff>
    </xdr:from>
    <xdr:to>
      <xdr:col>4</xdr:col>
      <xdr:colOff>1357313</xdr:colOff>
      <xdr:row>802</xdr:row>
      <xdr:rowOff>178594</xdr:rowOff>
    </xdr:to>
    <xdr:sp macro="" textlink="">
      <xdr:nvSpPr>
        <xdr:cNvPr id="172" name="TextBox 171">
          <a:extLst>
            <a:ext uri="{FF2B5EF4-FFF2-40B4-BE49-F238E27FC236}">
              <a16:creationId xmlns:a16="http://schemas.microsoft.com/office/drawing/2014/main" id="{00000000-0008-0000-0600-0000AC000000}"/>
            </a:ext>
          </a:extLst>
        </xdr:cNvPr>
        <xdr:cNvSpPr txBox="1"/>
      </xdr:nvSpPr>
      <xdr:spPr>
        <a:xfrm>
          <a:off x="5336382" y="181163119"/>
          <a:ext cx="2097881"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chosice in Column I and the amount entered for each expenditure row in the blue columns J, K, L, M respectively. </a:t>
          </a:r>
          <a:endParaRPr lang="en-US" sz="1400">
            <a:solidFill>
              <a:srgbClr val="FF0000"/>
            </a:solidFill>
          </a:endParaRPr>
        </a:p>
      </xdr:txBody>
    </xdr:sp>
    <xdr:clientData/>
  </xdr:twoCellAnchor>
  <xdr:twoCellAnchor>
    <xdr:from>
      <xdr:col>4</xdr:col>
      <xdr:colOff>1381125</xdr:colOff>
      <xdr:row>792</xdr:row>
      <xdr:rowOff>59531</xdr:rowOff>
    </xdr:from>
    <xdr:to>
      <xdr:col>4</xdr:col>
      <xdr:colOff>1833562</xdr:colOff>
      <xdr:row>803</xdr:row>
      <xdr:rowOff>166688</xdr:rowOff>
    </xdr:to>
    <xdr:sp macro="" textlink="">
      <xdr:nvSpPr>
        <xdr:cNvPr id="173" name="Right Brace 172">
          <a:extLst>
            <a:ext uri="{FF2B5EF4-FFF2-40B4-BE49-F238E27FC236}">
              <a16:creationId xmlns:a16="http://schemas.microsoft.com/office/drawing/2014/main" id="{00000000-0008-0000-0600-0000AD000000}"/>
            </a:ext>
          </a:extLst>
        </xdr:cNvPr>
        <xdr:cNvSpPr/>
      </xdr:nvSpPr>
      <xdr:spPr>
        <a:xfrm>
          <a:off x="7458075" y="180996431"/>
          <a:ext cx="4524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1393032</xdr:colOff>
      <xdr:row>781</xdr:row>
      <xdr:rowOff>23813</xdr:rowOff>
    </xdr:from>
    <xdr:to>
      <xdr:col>4</xdr:col>
      <xdr:colOff>1845469</xdr:colOff>
      <xdr:row>790</xdr:row>
      <xdr:rowOff>202406</xdr:rowOff>
    </xdr:to>
    <xdr:sp macro="" textlink="">
      <xdr:nvSpPr>
        <xdr:cNvPr id="174" name="Right Brace 173">
          <a:extLst>
            <a:ext uri="{FF2B5EF4-FFF2-40B4-BE49-F238E27FC236}">
              <a16:creationId xmlns:a16="http://schemas.microsoft.com/office/drawing/2014/main" id="{00000000-0008-0000-0600-0000AE000000}"/>
            </a:ext>
          </a:extLst>
        </xdr:cNvPr>
        <xdr:cNvSpPr/>
      </xdr:nvSpPr>
      <xdr:spPr>
        <a:xfrm>
          <a:off x="7469982" y="178379438"/>
          <a:ext cx="45243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0</xdr:col>
      <xdr:colOff>163283</xdr:colOff>
      <xdr:row>763</xdr:row>
      <xdr:rowOff>54428</xdr:rowOff>
    </xdr:from>
    <xdr:to>
      <xdr:col>2</xdr:col>
      <xdr:colOff>789215</xdr:colOff>
      <xdr:row>765</xdr:row>
      <xdr:rowOff>13607</xdr:rowOff>
    </xdr:to>
    <xdr:sp macro="" textlink="">
      <xdr:nvSpPr>
        <xdr:cNvPr id="175" name="TextBox 174">
          <a:extLst>
            <a:ext uri="{FF2B5EF4-FFF2-40B4-BE49-F238E27FC236}">
              <a16:creationId xmlns:a16="http://schemas.microsoft.com/office/drawing/2014/main" id="{00000000-0008-0000-0600-0000AF000000}"/>
            </a:ext>
          </a:extLst>
        </xdr:cNvPr>
        <xdr:cNvSpPr txBox="1"/>
      </xdr:nvSpPr>
      <xdr:spPr>
        <a:xfrm>
          <a:off x="163283" y="174590528"/>
          <a:ext cx="2549982" cy="606879"/>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7/1/2024-9/30/2024</a:t>
          </a:r>
        </a:p>
      </xdr:txBody>
    </xdr:sp>
    <xdr:clientData/>
  </xdr:twoCellAnchor>
  <xdr:twoCellAnchor>
    <xdr:from>
      <xdr:col>3</xdr:col>
      <xdr:colOff>247650</xdr:colOff>
      <xdr:row>792</xdr:row>
      <xdr:rowOff>171450</xdr:rowOff>
    </xdr:from>
    <xdr:to>
      <xdr:col>4</xdr:col>
      <xdr:colOff>1405958</xdr:colOff>
      <xdr:row>803</xdr:row>
      <xdr:rowOff>142875</xdr:rowOff>
    </xdr:to>
    <xdr:sp macro="" textlink="">
      <xdr:nvSpPr>
        <xdr:cNvPr id="176" name="TextBox 175">
          <a:extLst>
            <a:ext uri="{FF2B5EF4-FFF2-40B4-BE49-F238E27FC236}">
              <a16:creationId xmlns:a16="http://schemas.microsoft.com/office/drawing/2014/main" id="{00000000-0008-0000-0600-0000B0000000}"/>
            </a:ext>
          </a:extLst>
        </xdr:cNvPr>
        <xdr:cNvSpPr txBox="1"/>
      </xdr:nvSpPr>
      <xdr:spPr>
        <a:xfrm>
          <a:off x="5048250" y="181108350"/>
          <a:ext cx="243465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2794000</xdr:colOff>
      <xdr:row>781</xdr:row>
      <xdr:rowOff>47625</xdr:rowOff>
    </xdr:from>
    <xdr:to>
      <xdr:col>4</xdr:col>
      <xdr:colOff>1324429</xdr:colOff>
      <xdr:row>790</xdr:row>
      <xdr:rowOff>171791</xdr:rowOff>
    </xdr:to>
    <xdr:sp macro="" textlink="">
      <xdr:nvSpPr>
        <xdr:cNvPr id="177" name="TextBox 176">
          <a:extLst>
            <a:ext uri="{FF2B5EF4-FFF2-40B4-BE49-F238E27FC236}">
              <a16:creationId xmlns:a16="http://schemas.microsoft.com/office/drawing/2014/main" id="{00000000-0008-0000-0600-0000B1000000}"/>
            </a:ext>
          </a:extLst>
        </xdr:cNvPr>
        <xdr:cNvSpPr txBox="1"/>
      </xdr:nvSpPr>
      <xdr:spPr>
        <a:xfrm>
          <a:off x="4718050" y="178403250"/>
          <a:ext cx="2683329" cy="2267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4</xdr:col>
      <xdr:colOff>666750</xdr:colOff>
      <xdr:row>16</xdr:row>
      <xdr:rowOff>1200150</xdr:rowOff>
    </xdr:from>
    <xdr:to>
      <xdr:col>5</xdr:col>
      <xdr:colOff>71437</xdr:colOff>
      <xdr:row>26</xdr:row>
      <xdr:rowOff>23812</xdr:rowOff>
    </xdr:to>
    <xdr:sp macro="" textlink="">
      <xdr:nvSpPr>
        <xdr:cNvPr id="178" name="TextBox 177">
          <a:extLst>
            <a:ext uri="{FF2B5EF4-FFF2-40B4-BE49-F238E27FC236}">
              <a16:creationId xmlns:a16="http://schemas.microsoft.com/office/drawing/2014/main" id="{00000000-0008-0000-0600-0000B2000000}"/>
            </a:ext>
          </a:extLst>
        </xdr:cNvPr>
        <xdr:cNvSpPr txBox="1"/>
      </xdr:nvSpPr>
      <xdr:spPr>
        <a:xfrm>
          <a:off x="6743700" y="4676775"/>
          <a:ext cx="1966912" cy="24050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 in green column G.</a:t>
          </a:r>
          <a:endParaRPr lang="en-US" sz="1400">
            <a:solidFill>
              <a:srgbClr val="FF0000"/>
            </a:solidFill>
          </a:endParaRPr>
        </a:p>
      </xdr:txBody>
    </xdr:sp>
    <xdr:clientData/>
  </xdr:twoCellAnchor>
  <xdr:twoCellAnchor>
    <xdr:from>
      <xdr:col>5</xdr:col>
      <xdr:colOff>142875</xdr:colOff>
      <xdr:row>16</xdr:row>
      <xdr:rowOff>1166813</xdr:rowOff>
    </xdr:from>
    <xdr:to>
      <xdr:col>5</xdr:col>
      <xdr:colOff>595312</xdr:colOff>
      <xdr:row>26</xdr:row>
      <xdr:rowOff>83343</xdr:rowOff>
    </xdr:to>
    <xdr:sp macro="" textlink="">
      <xdr:nvSpPr>
        <xdr:cNvPr id="179" name="Right Brace 178">
          <a:extLst>
            <a:ext uri="{FF2B5EF4-FFF2-40B4-BE49-F238E27FC236}">
              <a16:creationId xmlns:a16="http://schemas.microsoft.com/office/drawing/2014/main" id="{00000000-0008-0000-0600-0000B3000000}"/>
            </a:ext>
          </a:extLst>
        </xdr:cNvPr>
        <xdr:cNvSpPr/>
      </xdr:nvSpPr>
      <xdr:spPr>
        <a:xfrm>
          <a:off x="8782050" y="4643438"/>
          <a:ext cx="452437" cy="2497930"/>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1381125</xdr:colOff>
      <xdr:row>52</xdr:row>
      <xdr:rowOff>83343</xdr:rowOff>
    </xdr:from>
    <xdr:to>
      <xdr:col>4</xdr:col>
      <xdr:colOff>1833562</xdr:colOff>
      <xdr:row>61</xdr:row>
      <xdr:rowOff>142874</xdr:rowOff>
    </xdr:to>
    <xdr:sp macro="" textlink="">
      <xdr:nvSpPr>
        <xdr:cNvPr id="180" name="Right Brace 179">
          <a:extLst>
            <a:ext uri="{FF2B5EF4-FFF2-40B4-BE49-F238E27FC236}">
              <a16:creationId xmlns:a16="http://schemas.microsoft.com/office/drawing/2014/main" id="{00000000-0008-0000-0600-0000B4000000}"/>
            </a:ext>
          </a:extLst>
        </xdr:cNvPr>
        <xdr:cNvSpPr/>
      </xdr:nvSpPr>
      <xdr:spPr>
        <a:xfrm>
          <a:off x="7458075" y="12789693"/>
          <a:ext cx="452437" cy="2155031"/>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1309687</xdr:colOff>
      <xdr:row>63</xdr:row>
      <xdr:rowOff>202406</xdr:rowOff>
    </xdr:from>
    <xdr:to>
      <xdr:col>4</xdr:col>
      <xdr:colOff>1762124</xdr:colOff>
      <xdr:row>73</xdr:row>
      <xdr:rowOff>107156</xdr:rowOff>
    </xdr:to>
    <xdr:sp macro="" textlink="">
      <xdr:nvSpPr>
        <xdr:cNvPr id="181" name="Right Brace 180">
          <a:extLst>
            <a:ext uri="{FF2B5EF4-FFF2-40B4-BE49-F238E27FC236}">
              <a16:creationId xmlns:a16="http://schemas.microsoft.com/office/drawing/2014/main" id="{00000000-0008-0000-0600-0000B5000000}"/>
            </a:ext>
          </a:extLst>
        </xdr:cNvPr>
        <xdr:cNvSpPr/>
      </xdr:nvSpPr>
      <xdr:spPr>
        <a:xfrm>
          <a:off x="7386637" y="15442406"/>
          <a:ext cx="452437" cy="2200275"/>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1381125</xdr:colOff>
      <xdr:row>99</xdr:row>
      <xdr:rowOff>59531</xdr:rowOff>
    </xdr:from>
    <xdr:to>
      <xdr:col>4</xdr:col>
      <xdr:colOff>1833562</xdr:colOff>
      <xdr:row>108</xdr:row>
      <xdr:rowOff>130969</xdr:rowOff>
    </xdr:to>
    <xdr:sp macro="" textlink="">
      <xdr:nvSpPr>
        <xdr:cNvPr id="182" name="Right Brace 181">
          <a:extLst>
            <a:ext uri="{FF2B5EF4-FFF2-40B4-BE49-F238E27FC236}">
              <a16:creationId xmlns:a16="http://schemas.microsoft.com/office/drawing/2014/main" id="{00000000-0008-0000-0600-0000B6000000}"/>
            </a:ext>
          </a:extLst>
        </xdr:cNvPr>
        <xdr:cNvSpPr/>
      </xdr:nvSpPr>
      <xdr:spPr>
        <a:xfrm>
          <a:off x="7458075" y="23262431"/>
          <a:ext cx="452437" cy="2214563"/>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1393031</xdr:colOff>
      <xdr:row>110</xdr:row>
      <xdr:rowOff>166688</xdr:rowOff>
    </xdr:from>
    <xdr:to>
      <xdr:col>4</xdr:col>
      <xdr:colOff>1845468</xdr:colOff>
      <xdr:row>121</xdr:row>
      <xdr:rowOff>163286</xdr:rowOff>
    </xdr:to>
    <xdr:sp macro="" textlink="">
      <xdr:nvSpPr>
        <xdr:cNvPr id="183" name="Right Brace 182">
          <a:extLst>
            <a:ext uri="{FF2B5EF4-FFF2-40B4-BE49-F238E27FC236}">
              <a16:creationId xmlns:a16="http://schemas.microsoft.com/office/drawing/2014/main" id="{00000000-0008-0000-0600-0000B7000000}"/>
            </a:ext>
          </a:extLst>
        </xdr:cNvPr>
        <xdr:cNvSpPr/>
      </xdr:nvSpPr>
      <xdr:spPr>
        <a:xfrm>
          <a:off x="7469981" y="25950863"/>
          <a:ext cx="452437" cy="2615973"/>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1381125</xdr:colOff>
      <xdr:row>147</xdr:row>
      <xdr:rowOff>35719</xdr:rowOff>
    </xdr:from>
    <xdr:to>
      <xdr:col>4</xdr:col>
      <xdr:colOff>1833562</xdr:colOff>
      <xdr:row>156</xdr:row>
      <xdr:rowOff>214312</xdr:rowOff>
    </xdr:to>
    <xdr:sp macro="" textlink="">
      <xdr:nvSpPr>
        <xdr:cNvPr id="184" name="Right Brace 183">
          <a:extLst>
            <a:ext uri="{FF2B5EF4-FFF2-40B4-BE49-F238E27FC236}">
              <a16:creationId xmlns:a16="http://schemas.microsoft.com/office/drawing/2014/main" id="{00000000-0008-0000-0600-0000B8000000}"/>
            </a:ext>
          </a:extLst>
        </xdr:cNvPr>
        <xdr:cNvSpPr/>
      </xdr:nvSpPr>
      <xdr:spPr>
        <a:xfrm>
          <a:off x="7458075" y="34049494"/>
          <a:ext cx="45243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1369219</xdr:colOff>
      <xdr:row>158</xdr:row>
      <xdr:rowOff>83345</xdr:rowOff>
    </xdr:from>
    <xdr:to>
      <xdr:col>4</xdr:col>
      <xdr:colOff>1821656</xdr:colOff>
      <xdr:row>169</xdr:row>
      <xdr:rowOff>154782</xdr:rowOff>
    </xdr:to>
    <xdr:sp macro="" textlink="">
      <xdr:nvSpPr>
        <xdr:cNvPr id="185" name="Right Brace 184">
          <a:extLst>
            <a:ext uri="{FF2B5EF4-FFF2-40B4-BE49-F238E27FC236}">
              <a16:creationId xmlns:a16="http://schemas.microsoft.com/office/drawing/2014/main" id="{00000000-0008-0000-0600-0000B9000000}"/>
            </a:ext>
          </a:extLst>
        </xdr:cNvPr>
        <xdr:cNvSpPr/>
      </xdr:nvSpPr>
      <xdr:spPr>
        <a:xfrm>
          <a:off x="7446169" y="36678395"/>
          <a:ext cx="452437" cy="269081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1381125</xdr:colOff>
      <xdr:row>203</xdr:row>
      <xdr:rowOff>59531</xdr:rowOff>
    </xdr:from>
    <xdr:to>
      <xdr:col>4</xdr:col>
      <xdr:colOff>1833562</xdr:colOff>
      <xdr:row>214</xdr:row>
      <xdr:rowOff>166688</xdr:rowOff>
    </xdr:to>
    <xdr:sp macro="" textlink="">
      <xdr:nvSpPr>
        <xdr:cNvPr id="186" name="Right Brace 185">
          <a:extLst>
            <a:ext uri="{FF2B5EF4-FFF2-40B4-BE49-F238E27FC236}">
              <a16:creationId xmlns:a16="http://schemas.microsoft.com/office/drawing/2014/main" id="{00000000-0008-0000-0600-0000BA000000}"/>
            </a:ext>
          </a:extLst>
        </xdr:cNvPr>
        <xdr:cNvSpPr/>
      </xdr:nvSpPr>
      <xdr:spPr>
        <a:xfrm>
          <a:off x="7458075" y="47093981"/>
          <a:ext cx="4524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1393032</xdr:colOff>
      <xdr:row>192</xdr:row>
      <xdr:rowOff>23813</xdr:rowOff>
    </xdr:from>
    <xdr:to>
      <xdr:col>4</xdr:col>
      <xdr:colOff>1845469</xdr:colOff>
      <xdr:row>201</xdr:row>
      <xdr:rowOff>202406</xdr:rowOff>
    </xdr:to>
    <xdr:sp macro="" textlink="">
      <xdr:nvSpPr>
        <xdr:cNvPr id="187" name="Right Brace 186">
          <a:extLst>
            <a:ext uri="{FF2B5EF4-FFF2-40B4-BE49-F238E27FC236}">
              <a16:creationId xmlns:a16="http://schemas.microsoft.com/office/drawing/2014/main" id="{00000000-0008-0000-0600-0000BB000000}"/>
            </a:ext>
          </a:extLst>
        </xdr:cNvPr>
        <xdr:cNvSpPr/>
      </xdr:nvSpPr>
      <xdr:spPr>
        <a:xfrm>
          <a:off x="7469982" y="44476988"/>
          <a:ext cx="45243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3</xdr:col>
      <xdr:colOff>535782</xdr:colOff>
      <xdr:row>249</xdr:row>
      <xdr:rowOff>226219</xdr:rowOff>
    </xdr:from>
    <xdr:to>
      <xdr:col>4</xdr:col>
      <xdr:colOff>1357313</xdr:colOff>
      <xdr:row>259</xdr:row>
      <xdr:rowOff>178594</xdr:rowOff>
    </xdr:to>
    <xdr:sp macro="" textlink="">
      <xdr:nvSpPr>
        <xdr:cNvPr id="188" name="TextBox 187">
          <a:extLst>
            <a:ext uri="{FF2B5EF4-FFF2-40B4-BE49-F238E27FC236}">
              <a16:creationId xmlns:a16="http://schemas.microsoft.com/office/drawing/2014/main" id="{00000000-0008-0000-0600-0000BC000000}"/>
            </a:ext>
          </a:extLst>
        </xdr:cNvPr>
        <xdr:cNvSpPr txBox="1"/>
      </xdr:nvSpPr>
      <xdr:spPr>
        <a:xfrm>
          <a:off x="5336382" y="57690544"/>
          <a:ext cx="2097881"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chosice in Column I and the amount entered for each expenditure row in the blue columns J, K, L, M respectively. </a:t>
          </a:r>
          <a:endParaRPr lang="en-US" sz="1400">
            <a:solidFill>
              <a:srgbClr val="FF0000"/>
            </a:solidFill>
          </a:endParaRPr>
        </a:p>
      </xdr:txBody>
    </xdr:sp>
    <xdr:clientData/>
  </xdr:twoCellAnchor>
  <xdr:twoCellAnchor>
    <xdr:from>
      <xdr:col>4</xdr:col>
      <xdr:colOff>1381125</xdr:colOff>
      <xdr:row>249</xdr:row>
      <xdr:rowOff>59531</xdr:rowOff>
    </xdr:from>
    <xdr:to>
      <xdr:col>4</xdr:col>
      <xdr:colOff>1833562</xdr:colOff>
      <xdr:row>260</xdr:row>
      <xdr:rowOff>166688</xdr:rowOff>
    </xdr:to>
    <xdr:sp macro="" textlink="">
      <xdr:nvSpPr>
        <xdr:cNvPr id="189" name="Right Brace 188">
          <a:extLst>
            <a:ext uri="{FF2B5EF4-FFF2-40B4-BE49-F238E27FC236}">
              <a16:creationId xmlns:a16="http://schemas.microsoft.com/office/drawing/2014/main" id="{00000000-0008-0000-0600-0000BD000000}"/>
            </a:ext>
          </a:extLst>
        </xdr:cNvPr>
        <xdr:cNvSpPr/>
      </xdr:nvSpPr>
      <xdr:spPr>
        <a:xfrm>
          <a:off x="7458075" y="57523856"/>
          <a:ext cx="4524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1393032</xdr:colOff>
      <xdr:row>238</xdr:row>
      <xdr:rowOff>23813</xdr:rowOff>
    </xdr:from>
    <xdr:to>
      <xdr:col>4</xdr:col>
      <xdr:colOff>1845469</xdr:colOff>
      <xdr:row>247</xdr:row>
      <xdr:rowOff>202406</xdr:rowOff>
    </xdr:to>
    <xdr:sp macro="" textlink="">
      <xdr:nvSpPr>
        <xdr:cNvPr id="190" name="Right Brace 189">
          <a:extLst>
            <a:ext uri="{FF2B5EF4-FFF2-40B4-BE49-F238E27FC236}">
              <a16:creationId xmlns:a16="http://schemas.microsoft.com/office/drawing/2014/main" id="{00000000-0008-0000-0600-0000BE000000}"/>
            </a:ext>
          </a:extLst>
        </xdr:cNvPr>
        <xdr:cNvSpPr/>
      </xdr:nvSpPr>
      <xdr:spPr>
        <a:xfrm>
          <a:off x="7469982" y="54906863"/>
          <a:ext cx="45243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1</xdr:col>
      <xdr:colOff>68037</xdr:colOff>
      <xdr:row>2</xdr:row>
      <xdr:rowOff>40819</xdr:rowOff>
    </xdr:from>
    <xdr:to>
      <xdr:col>2</xdr:col>
      <xdr:colOff>1197429</xdr:colOff>
      <xdr:row>3</xdr:row>
      <xdr:rowOff>136071</xdr:rowOff>
    </xdr:to>
    <xdr:sp macro="" textlink="">
      <xdr:nvSpPr>
        <xdr:cNvPr id="191" name="TextBox 190">
          <a:extLst>
            <a:ext uri="{FF2B5EF4-FFF2-40B4-BE49-F238E27FC236}">
              <a16:creationId xmlns:a16="http://schemas.microsoft.com/office/drawing/2014/main" id="{00000000-0008-0000-0600-0000BF000000}"/>
            </a:ext>
          </a:extLst>
        </xdr:cNvPr>
        <xdr:cNvSpPr txBox="1"/>
      </xdr:nvSpPr>
      <xdr:spPr>
        <a:xfrm>
          <a:off x="268062" y="545644"/>
          <a:ext cx="2853417" cy="5334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accent1"/>
              </a:solidFill>
            </a:rPr>
            <a:t>Fun a Fiscal 03 for 2019/20 each resource (7388, 3220)</a:t>
          </a:r>
          <a:r>
            <a:rPr lang="en-US" sz="1000" b="1" baseline="0">
              <a:solidFill>
                <a:schemeClr val="accent1"/>
              </a:solidFill>
            </a:rPr>
            <a:t> to enter expenditures</a:t>
          </a:r>
          <a:endParaRPr lang="en-US" sz="1000" b="1">
            <a:solidFill>
              <a:schemeClr val="accent1"/>
            </a:solidFill>
          </a:endParaRPr>
        </a:p>
      </xdr:txBody>
    </xdr:sp>
    <xdr:clientData/>
  </xdr:twoCellAnchor>
  <xdr:twoCellAnchor>
    <xdr:from>
      <xdr:col>1</xdr:col>
      <xdr:colOff>68036</xdr:colOff>
      <xdr:row>32</xdr:row>
      <xdr:rowOff>40819</xdr:rowOff>
    </xdr:from>
    <xdr:to>
      <xdr:col>2</xdr:col>
      <xdr:colOff>748393</xdr:colOff>
      <xdr:row>34</xdr:row>
      <xdr:rowOff>68035</xdr:rowOff>
    </xdr:to>
    <xdr:sp macro="" textlink="">
      <xdr:nvSpPr>
        <xdr:cNvPr id="192" name="TextBox 191">
          <a:extLst>
            <a:ext uri="{FF2B5EF4-FFF2-40B4-BE49-F238E27FC236}">
              <a16:creationId xmlns:a16="http://schemas.microsoft.com/office/drawing/2014/main" id="{00000000-0008-0000-0600-0000C0000000}"/>
            </a:ext>
          </a:extLst>
        </xdr:cNvPr>
        <xdr:cNvSpPr txBox="1"/>
      </xdr:nvSpPr>
      <xdr:spPr>
        <a:xfrm>
          <a:off x="268061" y="8575219"/>
          <a:ext cx="2404382" cy="6463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a:solidFill>
                <a:schemeClr val="accent1"/>
              </a:solidFill>
            </a:rPr>
            <a:t>Run a Fiscal 03 for 7/1/20</a:t>
          </a:r>
          <a:r>
            <a:rPr lang="en-US" sz="1050" b="1" baseline="0">
              <a:solidFill>
                <a:schemeClr val="accent1"/>
              </a:solidFill>
            </a:rPr>
            <a:t> - 9/30/20 for Resource 7388, 7420, 3220, 3215, 3210 &amp; 3212 </a:t>
          </a:r>
          <a:endParaRPr lang="en-US" sz="1050" b="1">
            <a:solidFill>
              <a:schemeClr val="accent1"/>
            </a:solidFill>
          </a:endParaRPr>
        </a:p>
      </xdr:txBody>
    </xdr:sp>
    <xdr:clientData/>
  </xdr:twoCellAnchor>
  <xdr:twoCellAnchor>
    <xdr:from>
      <xdr:col>0</xdr:col>
      <xdr:colOff>122464</xdr:colOff>
      <xdr:row>80</xdr:row>
      <xdr:rowOff>40822</xdr:rowOff>
    </xdr:from>
    <xdr:to>
      <xdr:col>2</xdr:col>
      <xdr:colOff>680358</xdr:colOff>
      <xdr:row>82</xdr:row>
      <xdr:rowOff>40822</xdr:rowOff>
    </xdr:to>
    <xdr:sp macro="" textlink="">
      <xdr:nvSpPr>
        <xdr:cNvPr id="193" name="TextBox 192">
          <a:extLst>
            <a:ext uri="{FF2B5EF4-FFF2-40B4-BE49-F238E27FC236}">
              <a16:creationId xmlns:a16="http://schemas.microsoft.com/office/drawing/2014/main" id="{00000000-0008-0000-0600-0000C1000000}"/>
            </a:ext>
          </a:extLst>
        </xdr:cNvPr>
        <xdr:cNvSpPr txBox="1"/>
      </xdr:nvSpPr>
      <xdr:spPr>
        <a:xfrm>
          <a:off x="122464" y="19290847"/>
          <a:ext cx="2481944" cy="590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a:solidFill>
                <a:schemeClr val="accent1"/>
              </a:solidFill>
            </a:rPr>
            <a:t>Run a Fiscal 03 for all resources to</a:t>
          </a:r>
          <a:r>
            <a:rPr lang="en-US" sz="1050" b="1" baseline="0">
              <a:solidFill>
                <a:schemeClr val="accent1"/>
              </a:solidFill>
            </a:rPr>
            <a:t> report expenditures during the period of 10/1/2020-12/31/20.</a:t>
          </a:r>
          <a:endParaRPr lang="en-US" sz="1050" b="1">
            <a:solidFill>
              <a:schemeClr val="accent1"/>
            </a:solidFill>
          </a:endParaRPr>
        </a:p>
      </xdr:txBody>
    </xdr:sp>
    <xdr:clientData/>
  </xdr:twoCellAnchor>
  <xdr:twoCellAnchor>
    <xdr:from>
      <xdr:col>0</xdr:col>
      <xdr:colOff>176892</xdr:colOff>
      <xdr:row>125</xdr:row>
      <xdr:rowOff>326571</xdr:rowOff>
    </xdr:from>
    <xdr:to>
      <xdr:col>2</xdr:col>
      <xdr:colOff>1428751</xdr:colOff>
      <xdr:row>128</xdr:row>
      <xdr:rowOff>68036</xdr:rowOff>
    </xdr:to>
    <xdr:sp macro="" textlink="">
      <xdr:nvSpPr>
        <xdr:cNvPr id="194" name="TextBox 193">
          <a:extLst>
            <a:ext uri="{FF2B5EF4-FFF2-40B4-BE49-F238E27FC236}">
              <a16:creationId xmlns:a16="http://schemas.microsoft.com/office/drawing/2014/main" id="{00000000-0008-0000-0600-0000C2000000}"/>
            </a:ext>
          </a:extLst>
        </xdr:cNvPr>
        <xdr:cNvSpPr txBox="1"/>
      </xdr:nvSpPr>
      <xdr:spPr>
        <a:xfrm>
          <a:off x="176892" y="29587371"/>
          <a:ext cx="3175909" cy="75111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solidFill>
                <a:schemeClr val="accent1"/>
              </a:solidFill>
            </a:rPr>
            <a:t>Run a Fiscal 03 for the</a:t>
          </a:r>
          <a:r>
            <a:rPr lang="en-US" sz="1000" b="1" baseline="0">
              <a:solidFill>
                <a:schemeClr val="accent1"/>
              </a:solidFill>
            </a:rPr>
            <a:t> period of 1/01/201- 03/31/21 for resources 7388, 7420, 3220, 3215,3210, 3212. For ESSER III and resources 7422, 7425, &amp; 7426, expenditures can be dated back to </a:t>
          </a:r>
          <a:r>
            <a:rPr lang="en-US" sz="1000" b="1" u="sng" baseline="0">
              <a:solidFill>
                <a:schemeClr val="accent1"/>
              </a:solidFill>
            </a:rPr>
            <a:t>3/11/2021</a:t>
          </a:r>
          <a:r>
            <a:rPr lang="en-US" sz="1000" b="1" baseline="0">
              <a:solidFill>
                <a:schemeClr val="accent1"/>
              </a:solidFill>
            </a:rPr>
            <a:t> only.</a:t>
          </a:r>
          <a:endParaRPr lang="en-US" sz="1000" b="1">
            <a:solidFill>
              <a:schemeClr val="accent1"/>
            </a:solidFill>
          </a:endParaRPr>
        </a:p>
      </xdr:txBody>
    </xdr:sp>
    <xdr:clientData/>
  </xdr:twoCellAnchor>
  <xdr:twoCellAnchor>
    <xdr:from>
      <xdr:col>0</xdr:col>
      <xdr:colOff>136071</xdr:colOff>
      <xdr:row>174</xdr:row>
      <xdr:rowOff>54430</xdr:rowOff>
    </xdr:from>
    <xdr:to>
      <xdr:col>2</xdr:col>
      <xdr:colOff>748393</xdr:colOff>
      <xdr:row>176</xdr:row>
      <xdr:rowOff>81643</xdr:rowOff>
    </xdr:to>
    <xdr:sp macro="" textlink="">
      <xdr:nvSpPr>
        <xdr:cNvPr id="195" name="TextBox 194">
          <a:extLst>
            <a:ext uri="{FF2B5EF4-FFF2-40B4-BE49-F238E27FC236}">
              <a16:creationId xmlns:a16="http://schemas.microsoft.com/office/drawing/2014/main" id="{00000000-0008-0000-0600-0000C3000000}"/>
            </a:ext>
          </a:extLst>
        </xdr:cNvPr>
        <xdr:cNvSpPr txBox="1"/>
      </xdr:nvSpPr>
      <xdr:spPr>
        <a:xfrm>
          <a:off x="136071" y="40707130"/>
          <a:ext cx="2536372" cy="655863"/>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4/1/20 - 6/30/20.</a:t>
          </a:r>
        </a:p>
      </xdr:txBody>
    </xdr:sp>
    <xdr:clientData/>
  </xdr:twoCellAnchor>
  <xdr:twoCellAnchor>
    <xdr:from>
      <xdr:col>0</xdr:col>
      <xdr:colOff>190499</xdr:colOff>
      <xdr:row>219</xdr:row>
      <xdr:rowOff>421822</xdr:rowOff>
    </xdr:from>
    <xdr:to>
      <xdr:col>2</xdr:col>
      <xdr:colOff>2524125</xdr:colOff>
      <xdr:row>221</xdr:row>
      <xdr:rowOff>95250</xdr:rowOff>
    </xdr:to>
    <xdr:sp macro="" textlink="">
      <xdr:nvSpPr>
        <xdr:cNvPr id="196" name="TextBox 195">
          <a:extLst>
            <a:ext uri="{FF2B5EF4-FFF2-40B4-BE49-F238E27FC236}">
              <a16:creationId xmlns:a16="http://schemas.microsoft.com/office/drawing/2014/main" id="{00000000-0008-0000-0600-0000C4000000}"/>
            </a:ext>
          </a:extLst>
        </xdr:cNvPr>
        <xdr:cNvSpPr txBox="1"/>
      </xdr:nvSpPr>
      <xdr:spPr>
        <a:xfrm>
          <a:off x="190499" y="51269447"/>
          <a:ext cx="4270376" cy="435428"/>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7/1/21 - 9/30/21.</a:t>
          </a:r>
        </a:p>
      </xdr:txBody>
    </xdr:sp>
    <xdr:clientData/>
  </xdr:twoCellAnchor>
  <xdr:twoCellAnchor>
    <xdr:from>
      <xdr:col>2</xdr:col>
      <xdr:colOff>2721430</xdr:colOff>
      <xdr:row>99</xdr:row>
      <xdr:rowOff>54429</xdr:rowOff>
    </xdr:from>
    <xdr:to>
      <xdr:col>4</xdr:col>
      <xdr:colOff>1251859</xdr:colOff>
      <xdr:row>108</xdr:row>
      <xdr:rowOff>178595</xdr:rowOff>
    </xdr:to>
    <xdr:sp macro="" textlink="">
      <xdr:nvSpPr>
        <xdr:cNvPr id="197" name="TextBox 196">
          <a:extLst>
            <a:ext uri="{FF2B5EF4-FFF2-40B4-BE49-F238E27FC236}">
              <a16:creationId xmlns:a16="http://schemas.microsoft.com/office/drawing/2014/main" id="{00000000-0008-0000-0600-0000C5000000}"/>
            </a:ext>
          </a:extLst>
        </xdr:cNvPr>
        <xdr:cNvSpPr txBox="1"/>
      </xdr:nvSpPr>
      <xdr:spPr>
        <a:xfrm>
          <a:off x="4645480" y="23257329"/>
          <a:ext cx="2683329" cy="2267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3</xdr:col>
      <xdr:colOff>68035</xdr:colOff>
      <xdr:row>111</xdr:row>
      <xdr:rowOff>-1</xdr:rowOff>
    </xdr:from>
    <xdr:to>
      <xdr:col>4</xdr:col>
      <xdr:colOff>1226343</xdr:colOff>
      <xdr:row>121</xdr:row>
      <xdr:rowOff>95250</xdr:rowOff>
    </xdr:to>
    <xdr:sp macro="" textlink="">
      <xdr:nvSpPr>
        <xdr:cNvPr id="198" name="TextBox 197">
          <a:extLst>
            <a:ext uri="{FF2B5EF4-FFF2-40B4-BE49-F238E27FC236}">
              <a16:creationId xmlns:a16="http://schemas.microsoft.com/office/drawing/2014/main" id="{00000000-0008-0000-0600-0000C6000000}"/>
            </a:ext>
          </a:extLst>
        </xdr:cNvPr>
        <xdr:cNvSpPr txBox="1"/>
      </xdr:nvSpPr>
      <xdr:spPr>
        <a:xfrm>
          <a:off x="4868635" y="26022299"/>
          <a:ext cx="2434658" cy="24765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2571750</xdr:colOff>
      <xdr:row>52</xdr:row>
      <xdr:rowOff>57150</xdr:rowOff>
    </xdr:from>
    <xdr:to>
      <xdr:col>4</xdr:col>
      <xdr:colOff>1107623</xdr:colOff>
      <xdr:row>61</xdr:row>
      <xdr:rowOff>238466</xdr:rowOff>
    </xdr:to>
    <xdr:sp macro="" textlink="">
      <xdr:nvSpPr>
        <xdr:cNvPr id="199" name="TextBox 198">
          <a:extLst>
            <a:ext uri="{FF2B5EF4-FFF2-40B4-BE49-F238E27FC236}">
              <a16:creationId xmlns:a16="http://schemas.microsoft.com/office/drawing/2014/main" id="{00000000-0008-0000-0600-0000C7000000}"/>
            </a:ext>
          </a:extLst>
        </xdr:cNvPr>
        <xdr:cNvSpPr txBox="1"/>
      </xdr:nvSpPr>
      <xdr:spPr>
        <a:xfrm>
          <a:off x="4495800" y="12763500"/>
          <a:ext cx="2688773" cy="227681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2</xdr:col>
      <xdr:colOff>2509156</xdr:colOff>
      <xdr:row>63</xdr:row>
      <xdr:rowOff>206828</xdr:rowOff>
    </xdr:from>
    <xdr:to>
      <xdr:col>4</xdr:col>
      <xdr:colOff>1039585</xdr:colOff>
      <xdr:row>73</xdr:row>
      <xdr:rowOff>235744</xdr:rowOff>
    </xdr:to>
    <xdr:sp macro="" textlink="">
      <xdr:nvSpPr>
        <xdr:cNvPr id="200" name="TextBox 199">
          <a:extLst>
            <a:ext uri="{FF2B5EF4-FFF2-40B4-BE49-F238E27FC236}">
              <a16:creationId xmlns:a16="http://schemas.microsoft.com/office/drawing/2014/main" id="{00000000-0008-0000-0600-0000C8000000}"/>
            </a:ext>
          </a:extLst>
        </xdr:cNvPr>
        <xdr:cNvSpPr txBox="1"/>
      </xdr:nvSpPr>
      <xdr:spPr>
        <a:xfrm>
          <a:off x="4433206" y="15446828"/>
          <a:ext cx="2683329" cy="23244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2</xdr:col>
      <xdr:colOff>2724150</xdr:colOff>
      <xdr:row>147</xdr:row>
      <xdr:rowOff>38100</xdr:rowOff>
    </xdr:from>
    <xdr:to>
      <xdr:col>4</xdr:col>
      <xdr:colOff>1254579</xdr:colOff>
      <xdr:row>156</xdr:row>
      <xdr:rowOff>162266</xdr:rowOff>
    </xdr:to>
    <xdr:sp macro="" textlink="">
      <xdr:nvSpPr>
        <xdr:cNvPr id="201" name="TextBox 200">
          <a:extLst>
            <a:ext uri="{FF2B5EF4-FFF2-40B4-BE49-F238E27FC236}">
              <a16:creationId xmlns:a16="http://schemas.microsoft.com/office/drawing/2014/main" id="{00000000-0008-0000-0600-0000C9000000}"/>
            </a:ext>
          </a:extLst>
        </xdr:cNvPr>
        <xdr:cNvSpPr txBox="1"/>
      </xdr:nvSpPr>
      <xdr:spPr>
        <a:xfrm>
          <a:off x="4648200" y="34051875"/>
          <a:ext cx="2683329" cy="2267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3</xdr:col>
      <xdr:colOff>76200</xdr:colOff>
      <xdr:row>158</xdr:row>
      <xdr:rowOff>133350</xdr:rowOff>
    </xdr:from>
    <xdr:to>
      <xdr:col>4</xdr:col>
      <xdr:colOff>1234508</xdr:colOff>
      <xdr:row>168</xdr:row>
      <xdr:rowOff>228601</xdr:rowOff>
    </xdr:to>
    <xdr:sp macro="" textlink="">
      <xdr:nvSpPr>
        <xdr:cNvPr id="202" name="TextBox 201">
          <a:extLst>
            <a:ext uri="{FF2B5EF4-FFF2-40B4-BE49-F238E27FC236}">
              <a16:creationId xmlns:a16="http://schemas.microsoft.com/office/drawing/2014/main" id="{00000000-0008-0000-0600-0000CA000000}"/>
            </a:ext>
          </a:extLst>
        </xdr:cNvPr>
        <xdr:cNvSpPr txBox="1"/>
      </xdr:nvSpPr>
      <xdr:spPr>
        <a:xfrm>
          <a:off x="4876800" y="36728400"/>
          <a:ext cx="2434658" cy="24765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2609850</xdr:colOff>
      <xdr:row>192</xdr:row>
      <xdr:rowOff>0</xdr:rowOff>
    </xdr:from>
    <xdr:to>
      <xdr:col>4</xdr:col>
      <xdr:colOff>1140279</xdr:colOff>
      <xdr:row>201</xdr:row>
      <xdr:rowOff>124166</xdr:rowOff>
    </xdr:to>
    <xdr:sp macro="" textlink="">
      <xdr:nvSpPr>
        <xdr:cNvPr id="203" name="TextBox 202">
          <a:extLst>
            <a:ext uri="{FF2B5EF4-FFF2-40B4-BE49-F238E27FC236}">
              <a16:creationId xmlns:a16="http://schemas.microsoft.com/office/drawing/2014/main" id="{00000000-0008-0000-0600-0000CB000000}"/>
            </a:ext>
          </a:extLst>
        </xdr:cNvPr>
        <xdr:cNvSpPr txBox="1"/>
      </xdr:nvSpPr>
      <xdr:spPr>
        <a:xfrm>
          <a:off x="4533900" y="44453175"/>
          <a:ext cx="2683329" cy="2267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3</xdr:col>
      <xdr:colOff>76200</xdr:colOff>
      <xdr:row>203</xdr:row>
      <xdr:rowOff>133350</xdr:rowOff>
    </xdr:from>
    <xdr:to>
      <xdr:col>4</xdr:col>
      <xdr:colOff>1234508</xdr:colOff>
      <xdr:row>214</xdr:row>
      <xdr:rowOff>79375</xdr:rowOff>
    </xdr:to>
    <xdr:sp macro="" textlink="">
      <xdr:nvSpPr>
        <xdr:cNvPr id="204" name="TextBox 203">
          <a:extLst>
            <a:ext uri="{FF2B5EF4-FFF2-40B4-BE49-F238E27FC236}">
              <a16:creationId xmlns:a16="http://schemas.microsoft.com/office/drawing/2014/main" id="{00000000-0008-0000-0600-0000CC000000}"/>
            </a:ext>
          </a:extLst>
        </xdr:cNvPr>
        <xdr:cNvSpPr txBox="1"/>
      </xdr:nvSpPr>
      <xdr:spPr>
        <a:xfrm>
          <a:off x="4876800" y="47167800"/>
          <a:ext cx="2434658" cy="2565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3</xdr:col>
      <xdr:colOff>247650</xdr:colOff>
      <xdr:row>249</xdr:row>
      <xdr:rowOff>171450</xdr:rowOff>
    </xdr:from>
    <xdr:to>
      <xdr:col>4</xdr:col>
      <xdr:colOff>1405958</xdr:colOff>
      <xdr:row>260</xdr:row>
      <xdr:rowOff>142875</xdr:rowOff>
    </xdr:to>
    <xdr:sp macro="" textlink="">
      <xdr:nvSpPr>
        <xdr:cNvPr id="205" name="TextBox 204">
          <a:extLst>
            <a:ext uri="{FF2B5EF4-FFF2-40B4-BE49-F238E27FC236}">
              <a16:creationId xmlns:a16="http://schemas.microsoft.com/office/drawing/2014/main" id="{00000000-0008-0000-0600-0000CD000000}"/>
            </a:ext>
          </a:extLst>
        </xdr:cNvPr>
        <xdr:cNvSpPr txBox="1"/>
      </xdr:nvSpPr>
      <xdr:spPr>
        <a:xfrm>
          <a:off x="5048250" y="57635775"/>
          <a:ext cx="243465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2794000</xdr:colOff>
      <xdr:row>238</xdr:row>
      <xdr:rowOff>47625</xdr:rowOff>
    </xdr:from>
    <xdr:to>
      <xdr:col>4</xdr:col>
      <xdr:colOff>1324429</xdr:colOff>
      <xdr:row>247</xdr:row>
      <xdr:rowOff>171791</xdr:rowOff>
    </xdr:to>
    <xdr:sp macro="" textlink="">
      <xdr:nvSpPr>
        <xdr:cNvPr id="206" name="TextBox 205">
          <a:extLst>
            <a:ext uri="{FF2B5EF4-FFF2-40B4-BE49-F238E27FC236}">
              <a16:creationId xmlns:a16="http://schemas.microsoft.com/office/drawing/2014/main" id="{00000000-0008-0000-0600-0000CE000000}"/>
            </a:ext>
          </a:extLst>
        </xdr:cNvPr>
        <xdr:cNvSpPr txBox="1"/>
      </xdr:nvSpPr>
      <xdr:spPr>
        <a:xfrm>
          <a:off x="4718050" y="54930675"/>
          <a:ext cx="2683329" cy="2267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3</xdr:col>
      <xdr:colOff>535782</xdr:colOff>
      <xdr:row>294</xdr:row>
      <xdr:rowOff>226219</xdr:rowOff>
    </xdr:from>
    <xdr:to>
      <xdr:col>4</xdr:col>
      <xdr:colOff>1357313</xdr:colOff>
      <xdr:row>304</xdr:row>
      <xdr:rowOff>178594</xdr:rowOff>
    </xdr:to>
    <xdr:sp macro="" textlink="">
      <xdr:nvSpPr>
        <xdr:cNvPr id="207" name="TextBox 206">
          <a:extLst>
            <a:ext uri="{FF2B5EF4-FFF2-40B4-BE49-F238E27FC236}">
              <a16:creationId xmlns:a16="http://schemas.microsoft.com/office/drawing/2014/main" id="{00000000-0008-0000-0600-0000CF000000}"/>
            </a:ext>
          </a:extLst>
        </xdr:cNvPr>
        <xdr:cNvSpPr txBox="1"/>
      </xdr:nvSpPr>
      <xdr:spPr>
        <a:xfrm>
          <a:off x="5336382" y="67948969"/>
          <a:ext cx="2097881"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chosice in Column I and the amount entered for each expenditure row in the blue columns J, K, L, M respectively. </a:t>
          </a:r>
          <a:endParaRPr lang="en-US" sz="1400">
            <a:solidFill>
              <a:srgbClr val="FF0000"/>
            </a:solidFill>
          </a:endParaRPr>
        </a:p>
      </xdr:txBody>
    </xdr:sp>
    <xdr:clientData/>
  </xdr:twoCellAnchor>
  <xdr:twoCellAnchor>
    <xdr:from>
      <xdr:col>4</xdr:col>
      <xdr:colOff>1381125</xdr:colOff>
      <xdr:row>294</xdr:row>
      <xdr:rowOff>59531</xdr:rowOff>
    </xdr:from>
    <xdr:to>
      <xdr:col>4</xdr:col>
      <xdr:colOff>1833562</xdr:colOff>
      <xdr:row>305</xdr:row>
      <xdr:rowOff>166688</xdr:rowOff>
    </xdr:to>
    <xdr:sp macro="" textlink="">
      <xdr:nvSpPr>
        <xdr:cNvPr id="208" name="Right Brace 207">
          <a:extLst>
            <a:ext uri="{FF2B5EF4-FFF2-40B4-BE49-F238E27FC236}">
              <a16:creationId xmlns:a16="http://schemas.microsoft.com/office/drawing/2014/main" id="{00000000-0008-0000-0600-0000D0000000}"/>
            </a:ext>
          </a:extLst>
        </xdr:cNvPr>
        <xdr:cNvSpPr/>
      </xdr:nvSpPr>
      <xdr:spPr>
        <a:xfrm>
          <a:off x="7458075" y="67782281"/>
          <a:ext cx="4524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1393032</xdr:colOff>
      <xdr:row>283</xdr:row>
      <xdr:rowOff>23813</xdr:rowOff>
    </xdr:from>
    <xdr:to>
      <xdr:col>4</xdr:col>
      <xdr:colOff>1845469</xdr:colOff>
      <xdr:row>292</xdr:row>
      <xdr:rowOff>202406</xdr:rowOff>
    </xdr:to>
    <xdr:sp macro="" textlink="">
      <xdr:nvSpPr>
        <xdr:cNvPr id="209" name="Right Brace 208">
          <a:extLst>
            <a:ext uri="{FF2B5EF4-FFF2-40B4-BE49-F238E27FC236}">
              <a16:creationId xmlns:a16="http://schemas.microsoft.com/office/drawing/2014/main" id="{00000000-0008-0000-0600-0000D1000000}"/>
            </a:ext>
          </a:extLst>
        </xdr:cNvPr>
        <xdr:cNvSpPr/>
      </xdr:nvSpPr>
      <xdr:spPr>
        <a:xfrm>
          <a:off x="7469982" y="65165288"/>
          <a:ext cx="45243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0</xdr:col>
      <xdr:colOff>163285</xdr:colOff>
      <xdr:row>265</xdr:row>
      <xdr:rowOff>54428</xdr:rowOff>
    </xdr:from>
    <xdr:to>
      <xdr:col>2</xdr:col>
      <xdr:colOff>408215</xdr:colOff>
      <xdr:row>267</xdr:row>
      <xdr:rowOff>68036</xdr:rowOff>
    </xdr:to>
    <xdr:sp macro="" textlink="">
      <xdr:nvSpPr>
        <xdr:cNvPr id="210" name="TextBox 209">
          <a:extLst>
            <a:ext uri="{FF2B5EF4-FFF2-40B4-BE49-F238E27FC236}">
              <a16:creationId xmlns:a16="http://schemas.microsoft.com/office/drawing/2014/main" id="{00000000-0008-0000-0600-0000D2000000}"/>
            </a:ext>
          </a:extLst>
        </xdr:cNvPr>
        <xdr:cNvSpPr txBox="1"/>
      </xdr:nvSpPr>
      <xdr:spPr>
        <a:xfrm>
          <a:off x="163285" y="61424003"/>
          <a:ext cx="2168980" cy="613683"/>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10/1/21 - 12/31/21.</a:t>
          </a:r>
        </a:p>
      </xdr:txBody>
    </xdr:sp>
    <xdr:clientData/>
  </xdr:twoCellAnchor>
  <xdr:twoCellAnchor>
    <xdr:from>
      <xdr:col>3</xdr:col>
      <xdr:colOff>247650</xdr:colOff>
      <xdr:row>294</xdr:row>
      <xdr:rowOff>171450</xdr:rowOff>
    </xdr:from>
    <xdr:to>
      <xdr:col>4</xdr:col>
      <xdr:colOff>1405958</xdr:colOff>
      <xdr:row>305</xdr:row>
      <xdr:rowOff>142875</xdr:rowOff>
    </xdr:to>
    <xdr:sp macro="" textlink="">
      <xdr:nvSpPr>
        <xdr:cNvPr id="211" name="TextBox 210">
          <a:extLst>
            <a:ext uri="{FF2B5EF4-FFF2-40B4-BE49-F238E27FC236}">
              <a16:creationId xmlns:a16="http://schemas.microsoft.com/office/drawing/2014/main" id="{00000000-0008-0000-0600-0000D3000000}"/>
            </a:ext>
          </a:extLst>
        </xdr:cNvPr>
        <xdr:cNvSpPr txBox="1"/>
      </xdr:nvSpPr>
      <xdr:spPr>
        <a:xfrm>
          <a:off x="5048250" y="67894200"/>
          <a:ext cx="243465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2794000</xdr:colOff>
      <xdr:row>283</xdr:row>
      <xdr:rowOff>47625</xdr:rowOff>
    </xdr:from>
    <xdr:to>
      <xdr:col>4</xdr:col>
      <xdr:colOff>1324429</xdr:colOff>
      <xdr:row>292</xdr:row>
      <xdr:rowOff>171791</xdr:rowOff>
    </xdr:to>
    <xdr:sp macro="" textlink="">
      <xdr:nvSpPr>
        <xdr:cNvPr id="212" name="TextBox 211">
          <a:extLst>
            <a:ext uri="{FF2B5EF4-FFF2-40B4-BE49-F238E27FC236}">
              <a16:creationId xmlns:a16="http://schemas.microsoft.com/office/drawing/2014/main" id="{00000000-0008-0000-0600-0000D4000000}"/>
            </a:ext>
          </a:extLst>
        </xdr:cNvPr>
        <xdr:cNvSpPr txBox="1"/>
      </xdr:nvSpPr>
      <xdr:spPr>
        <a:xfrm>
          <a:off x="4718050" y="65189100"/>
          <a:ext cx="2683329" cy="2267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3</xdr:col>
      <xdr:colOff>535782</xdr:colOff>
      <xdr:row>339</xdr:row>
      <xdr:rowOff>226219</xdr:rowOff>
    </xdr:from>
    <xdr:to>
      <xdr:col>4</xdr:col>
      <xdr:colOff>1357313</xdr:colOff>
      <xdr:row>349</xdr:row>
      <xdr:rowOff>178594</xdr:rowOff>
    </xdr:to>
    <xdr:sp macro="" textlink="">
      <xdr:nvSpPr>
        <xdr:cNvPr id="213" name="TextBox 212">
          <a:extLst>
            <a:ext uri="{FF2B5EF4-FFF2-40B4-BE49-F238E27FC236}">
              <a16:creationId xmlns:a16="http://schemas.microsoft.com/office/drawing/2014/main" id="{00000000-0008-0000-0600-0000D5000000}"/>
            </a:ext>
          </a:extLst>
        </xdr:cNvPr>
        <xdr:cNvSpPr txBox="1"/>
      </xdr:nvSpPr>
      <xdr:spPr>
        <a:xfrm>
          <a:off x="5336382" y="78245494"/>
          <a:ext cx="2097881"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chosice in Column I and the amount entered for each expenditure row in the blue columns J, K, L, M respectively. </a:t>
          </a:r>
          <a:endParaRPr lang="en-US" sz="1400">
            <a:solidFill>
              <a:srgbClr val="FF0000"/>
            </a:solidFill>
          </a:endParaRPr>
        </a:p>
      </xdr:txBody>
    </xdr:sp>
    <xdr:clientData/>
  </xdr:twoCellAnchor>
  <xdr:twoCellAnchor>
    <xdr:from>
      <xdr:col>4</xdr:col>
      <xdr:colOff>1381125</xdr:colOff>
      <xdr:row>339</xdr:row>
      <xdr:rowOff>59531</xdr:rowOff>
    </xdr:from>
    <xdr:to>
      <xdr:col>4</xdr:col>
      <xdr:colOff>1833562</xdr:colOff>
      <xdr:row>350</xdr:row>
      <xdr:rowOff>166688</xdr:rowOff>
    </xdr:to>
    <xdr:sp macro="" textlink="">
      <xdr:nvSpPr>
        <xdr:cNvPr id="214" name="Right Brace 213">
          <a:extLst>
            <a:ext uri="{FF2B5EF4-FFF2-40B4-BE49-F238E27FC236}">
              <a16:creationId xmlns:a16="http://schemas.microsoft.com/office/drawing/2014/main" id="{00000000-0008-0000-0600-0000D6000000}"/>
            </a:ext>
          </a:extLst>
        </xdr:cNvPr>
        <xdr:cNvSpPr/>
      </xdr:nvSpPr>
      <xdr:spPr>
        <a:xfrm>
          <a:off x="7458075" y="78078806"/>
          <a:ext cx="4524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1393032</xdr:colOff>
      <xdr:row>328</xdr:row>
      <xdr:rowOff>23813</xdr:rowOff>
    </xdr:from>
    <xdr:to>
      <xdr:col>4</xdr:col>
      <xdr:colOff>1845469</xdr:colOff>
      <xdr:row>337</xdr:row>
      <xdr:rowOff>202406</xdr:rowOff>
    </xdr:to>
    <xdr:sp macro="" textlink="">
      <xdr:nvSpPr>
        <xdr:cNvPr id="215" name="Right Brace 214">
          <a:extLst>
            <a:ext uri="{FF2B5EF4-FFF2-40B4-BE49-F238E27FC236}">
              <a16:creationId xmlns:a16="http://schemas.microsoft.com/office/drawing/2014/main" id="{00000000-0008-0000-0600-0000D7000000}"/>
            </a:ext>
          </a:extLst>
        </xdr:cNvPr>
        <xdr:cNvSpPr/>
      </xdr:nvSpPr>
      <xdr:spPr>
        <a:xfrm>
          <a:off x="7469982" y="75461813"/>
          <a:ext cx="45243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0</xdr:col>
      <xdr:colOff>163285</xdr:colOff>
      <xdr:row>310</xdr:row>
      <xdr:rowOff>54428</xdr:rowOff>
    </xdr:from>
    <xdr:to>
      <xdr:col>2</xdr:col>
      <xdr:colOff>2841625</xdr:colOff>
      <xdr:row>311</xdr:row>
      <xdr:rowOff>47625</xdr:rowOff>
    </xdr:to>
    <xdr:sp macro="" textlink="">
      <xdr:nvSpPr>
        <xdr:cNvPr id="216" name="TextBox 215">
          <a:extLst>
            <a:ext uri="{FF2B5EF4-FFF2-40B4-BE49-F238E27FC236}">
              <a16:creationId xmlns:a16="http://schemas.microsoft.com/office/drawing/2014/main" id="{00000000-0008-0000-0600-0000D8000000}"/>
            </a:ext>
          </a:extLst>
        </xdr:cNvPr>
        <xdr:cNvSpPr txBox="1"/>
      </xdr:nvSpPr>
      <xdr:spPr>
        <a:xfrm>
          <a:off x="163285" y="72047553"/>
          <a:ext cx="4615090" cy="437697"/>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1/1/2022 - 3/31/2022.</a:t>
          </a:r>
        </a:p>
      </xdr:txBody>
    </xdr:sp>
    <xdr:clientData/>
  </xdr:twoCellAnchor>
  <xdr:twoCellAnchor>
    <xdr:from>
      <xdr:col>3</xdr:col>
      <xdr:colOff>247650</xdr:colOff>
      <xdr:row>339</xdr:row>
      <xdr:rowOff>171450</xdr:rowOff>
    </xdr:from>
    <xdr:to>
      <xdr:col>4</xdr:col>
      <xdr:colOff>1405958</xdr:colOff>
      <xdr:row>350</xdr:row>
      <xdr:rowOff>142875</xdr:rowOff>
    </xdr:to>
    <xdr:sp macro="" textlink="">
      <xdr:nvSpPr>
        <xdr:cNvPr id="217" name="TextBox 216">
          <a:extLst>
            <a:ext uri="{FF2B5EF4-FFF2-40B4-BE49-F238E27FC236}">
              <a16:creationId xmlns:a16="http://schemas.microsoft.com/office/drawing/2014/main" id="{00000000-0008-0000-0600-0000D9000000}"/>
            </a:ext>
          </a:extLst>
        </xdr:cNvPr>
        <xdr:cNvSpPr txBox="1"/>
      </xdr:nvSpPr>
      <xdr:spPr>
        <a:xfrm>
          <a:off x="5048250" y="78190725"/>
          <a:ext cx="243465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2794000</xdr:colOff>
      <xdr:row>328</xdr:row>
      <xdr:rowOff>47625</xdr:rowOff>
    </xdr:from>
    <xdr:to>
      <xdr:col>4</xdr:col>
      <xdr:colOff>1324429</xdr:colOff>
      <xdr:row>337</xdr:row>
      <xdr:rowOff>171791</xdr:rowOff>
    </xdr:to>
    <xdr:sp macro="" textlink="">
      <xdr:nvSpPr>
        <xdr:cNvPr id="218" name="TextBox 217">
          <a:extLst>
            <a:ext uri="{FF2B5EF4-FFF2-40B4-BE49-F238E27FC236}">
              <a16:creationId xmlns:a16="http://schemas.microsoft.com/office/drawing/2014/main" id="{00000000-0008-0000-0600-0000DA000000}"/>
            </a:ext>
          </a:extLst>
        </xdr:cNvPr>
        <xdr:cNvSpPr txBox="1"/>
      </xdr:nvSpPr>
      <xdr:spPr>
        <a:xfrm>
          <a:off x="4718050" y="75485625"/>
          <a:ext cx="2683329" cy="2267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3</xdr:col>
      <xdr:colOff>535782</xdr:colOff>
      <xdr:row>384</xdr:row>
      <xdr:rowOff>226219</xdr:rowOff>
    </xdr:from>
    <xdr:to>
      <xdr:col>4</xdr:col>
      <xdr:colOff>1357313</xdr:colOff>
      <xdr:row>394</xdr:row>
      <xdr:rowOff>178594</xdr:rowOff>
    </xdr:to>
    <xdr:sp macro="" textlink="">
      <xdr:nvSpPr>
        <xdr:cNvPr id="219" name="TextBox 218">
          <a:extLst>
            <a:ext uri="{FF2B5EF4-FFF2-40B4-BE49-F238E27FC236}">
              <a16:creationId xmlns:a16="http://schemas.microsoft.com/office/drawing/2014/main" id="{00000000-0008-0000-0600-0000DB000000}"/>
            </a:ext>
          </a:extLst>
        </xdr:cNvPr>
        <xdr:cNvSpPr txBox="1"/>
      </xdr:nvSpPr>
      <xdr:spPr>
        <a:xfrm>
          <a:off x="5336382" y="88465819"/>
          <a:ext cx="2097881"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chosice in Column I and the amount entered for each expenditure row in the blue columns J, K, L, M respectively. </a:t>
          </a:r>
          <a:endParaRPr lang="en-US" sz="1400">
            <a:solidFill>
              <a:srgbClr val="FF0000"/>
            </a:solidFill>
          </a:endParaRPr>
        </a:p>
      </xdr:txBody>
    </xdr:sp>
    <xdr:clientData/>
  </xdr:twoCellAnchor>
  <xdr:twoCellAnchor>
    <xdr:from>
      <xdr:col>4</xdr:col>
      <xdr:colOff>1381125</xdr:colOff>
      <xdr:row>384</xdr:row>
      <xdr:rowOff>59531</xdr:rowOff>
    </xdr:from>
    <xdr:to>
      <xdr:col>4</xdr:col>
      <xdr:colOff>1833562</xdr:colOff>
      <xdr:row>395</xdr:row>
      <xdr:rowOff>166688</xdr:rowOff>
    </xdr:to>
    <xdr:sp macro="" textlink="">
      <xdr:nvSpPr>
        <xdr:cNvPr id="220" name="Right Brace 219">
          <a:extLst>
            <a:ext uri="{FF2B5EF4-FFF2-40B4-BE49-F238E27FC236}">
              <a16:creationId xmlns:a16="http://schemas.microsoft.com/office/drawing/2014/main" id="{00000000-0008-0000-0600-0000DC000000}"/>
            </a:ext>
          </a:extLst>
        </xdr:cNvPr>
        <xdr:cNvSpPr/>
      </xdr:nvSpPr>
      <xdr:spPr>
        <a:xfrm>
          <a:off x="7458075" y="88299131"/>
          <a:ext cx="4524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1393032</xdr:colOff>
      <xdr:row>373</xdr:row>
      <xdr:rowOff>23813</xdr:rowOff>
    </xdr:from>
    <xdr:to>
      <xdr:col>4</xdr:col>
      <xdr:colOff>1845469</xdr:colOff>
      <xdr:row>382</xdr:row>
      <xdr:rowOff>202406</xdr:rowOff>
    </xdr:to>
    <xdr:sp macro="" textlink="">
      <xdr:nvSpPr>
        <xdr:cNvPr id="221" name="Right Brace 220">
          <a:extLst>
            <a:ext uri="{FF2B5EF4-FFF2-40B4-BE49-F238E27FC236}">
              <a16:creationId xmlns:a16="http://schemas.microsoft.com/office/drawing/2014/main" id="{00000000-0008-0000-0600-0000DD000000}"/>
            </a:ext>
          </a:extLst>
        </xdr:cNvPr>
        <xdr:cNvSpPr/>
      </xdr:nvSpPr>
      <xdr:spPr>
        <a:xfrm>
          <a:off x="7469982" y="85682138"/>
          <a:ext cx="45243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0</xdr:col>
      <xdr:colOff>163284</xdr:colOff>
      <xdr:row>355</xdr:row>
      <xdr:rowOff>54427</xdr:rowOff>
    </xdr:from>
    <xdr:to>
      <xdr:col>2</xdr:col>
      <xdr:colOff>2603499</xdr:colOff>
      <xdr:row>356</xdr:row>
      <xdr:rowOff>79375</xdr:rowOff>
    </xdr:to>
    <xdr:sp macro="" textlink="">
      <xdr:nvSpPr>
        <xdr:cNvPr id="222" name="TextBox 221">
          <a:extLst>
            <a:ext uri="{FF2B5EF4-FFF2-40B4-BE49-F238E27FC236}">
              <a16:creationId xmlns:a16="http://schemas.microsoft.com/office/drawing/2014/main" id="{00000000-0008-0000-0600-0000DE000000}"/>
            </a:ext>
          </a:extLst>
        </xdr:cNvPr>
        <xdr:cNvSpPr txBox="1"/>
      </xdr:nvSpPr>
      <xdr:spPr>
        <a:xfrm>
          <a:off x="163284" y="82398052"/>
          <a:ext cx="4376965" cy="390073"/>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4/1/2022 - 6/30/2022.</a:t>
          </a:r>
        </a:p>
      </xdr:txBody>
    </xdr:sp>
    <xdr:clientData/>
  </xdr:twoCellAnchor>
  <xdr:twoCellAnchor>
    <xdr:from>
      <xdr:col>3</xdr:col>
      <xdr:colOff>247650</xdr:colOff>
      <xdr:row>384</xdr:row>
      <xdr:rowOff>171450</xdr:rowOff>
    </xdr:from>
    <xdr:to>
      <xdr:col>4</xdr:col>
      <xdr:colOff>1405958</xdr:colOff>
      <xdr:row>395</xdr:row>
      <xdr:rowOff>142875</xdr:rowOff>
    </xdr:to>
    <xdr:sp macro="" textlink="">
      <xdr:nvSpPr>
        <xdr:cNvPr id="223" name="TextBox 222">
          <a:extLst>
            <a:ext uri="{FF2B5EF4-FFF2-40B4-BE49-F238E27FC236}">
              <a16:creationId xmlns:a16="http://schemas.microsoft.com/office/drawing/2014/main" id="{00000000-0008-0000-0600-0000DF000000}"/>
            </a:ext>
          </a:extLst>
        </xdr:cNvPr>
        <xdr:cNvSpPr txBox="1"/>
      </xdr:nvSpPr>
      <xdr:spPr>
        <a:xfrm>
          <a:off x="5048250" y="88411050"/>
          <a:ext cx="243465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2794000</xdr:colOff>
      <xdr:row>373</xdr:row>
      <xdr:rowOff>47625</xdr:rowOff>
    </xdr:from>
    <xdr:to>
      <xdr:col>4</xdr:col>
      <xdr:colOff>1324429</xdr:colOff>
      <xdr:row>382</xdr:row>
      <xdr:rowOff>171791</xdr:rowOff>
    </xdr:to>
    <xdr:sp macro="" textlink="">
      <xdr:nvSpPr>
        <xdr:cNvPr id="224" name="TextBox 223">
          <a:extLst>
            <a:ext uri="{FF2B5EF4-FFF2-40B4-BE49-F238E27FC236}">
              <a16:creationId xmlns:a16="http://schemas.microsoft.com/office/drawing/2014/main" id="{00000000-0008-0000-0600-0000E0000000}"/>
            </a:ext>
          </a:extLst>
        </xdr:cNvPr>
        <xdr:cNvSpPr txBox="1"/>
      </xdr:nvSpPr>
      <xdr:spPr>
        <a:xfrm>
          <a:off x="4718050" y="85705950"/>
          <a:ext cx="2683329" cy="2267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3</xdr:col>
      <xdr:colOff>535782</xdr:colOff>
      <xdr:row>430</xdr:row>
      <xdr:rowOff>226219</xdr:rowOff>
    </xdr:from>
    <xdr:to>
      <xdr:col>4</xdr:col>
      <xdr:colOff>1357313</xdr:colOff>
      <xdr:row>440</xdr:row>
      <xdr:rowOff>178594</xdr:rowOff>
    </xdr:to>
    <xdr:sp macro="" textlink="">
      <xdr:nvSpPr>
        <xdr:cNvPr id="225" name="TextBox 224">
          <a:extLst>
            <a:ext uri="{FF2B5EF4-FFF2-40B4-BE49-F238E27FC236}">
              <a16:creationId xmlns:a16="http://schemas.microsoft.com/office/drawing/2014/main" id="{00000000-0008-0000-0600-0000E1000000}"/>
            </a:ext>
          </a:extLst>
        </xdr:cNvPr>
        <xdr:cNvSpPr txBox="1"/>
      </xdr:nvSpPr>
      <xdr:spPr>
        <a:xfrm>
          <a:off x="5336382" y="98838544"/>
          <a:ext cx="2097881"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chosice in Column I and the amount entered for each expenditure row in the blue columns J, K, L, M respectively. </a:t>
          </a:r>
          <a:endParaRPr lang="en-US" sz="1400">
            <a:solidFill>
              <a:srgbClr val="FF0000"/>
            </a:solidFill>
          </a:endParaRPr>
        </a:p>
      </xdr:txBody>
    </xdr:sp>
    <xdr:clientData/>
  </xdr:twoCellAnchor>
  <xdr:twoCellAnchor>
    <xdr:from>
      <xdr:col>4</xdr:col>
      <xdr:colOff>1381125</xdr:colOff>
      <xdr:row>430</xdr:row>
      <xdr:rowOff>59531</xdr:rowOff>
    </xdr:from>
    <xdr:to>
      <xdr:col>4</xdr:col>
      <xdr:colOff>1833562</xdr:colOff>
      <xdr:row>441</xdr:row>
      <xdr:rowOff>166688</xdr:rowOff>
    </xdr:to>
    <xdr:sp macro="" textlink="">
      <xdr:nvSpPr>
        <xdr:cNvPr id="226" name="Right Brace 225">
          <a:extLst>
            <a:ext uri="{FF2B5EF4-FFF2-40B4-BE49-F238E27FC236}">
              <a16:creationId xmlns:a16="http://schemas.microsoft.com/office/drawing/2014/main" id="{00000000-0008-0000-0600-0000E2000000}"/>
            </a:ext>
          </a:extLst>
        </xdr:cNvPr>
        <xdr:cNvSpPr/>
      </xdr:nvSpPr>
      <xdr:spPr>
        <a:xfrm>
          <a:off x="7458075" y="98671856"/>
          <a:ext cx="4524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1393032</xdr:colOff>
      <xdr:row>419</xdr:row>
      <xdr:rowOff>23813</xdr:rowOff>
    </xdr:from>
    <xdr:to>
      <xdr:col>4</xdr:col>
      <xdr:colOff>1845469</xdr:colOff>
      <xdr:row>428</xdr:row>
      <xdr:rowOff>202406</xdr:rowOff>
    </xdr:to>
    <xdr:sp macro="" textlink="">
      <xdr:nvSpPr>
        <xdr:cNvPr id="227" name="Right Brace 226">
          <a:extLst>
            <a:ext uri="{FF2B5EF4-FFF2-40B4-BE49-F238E27FC236}">
              <a16:creationId xmlns:a16="http://schemas.microsoft.com/office/drawing/2014/main" id="{00000000-0008-0000-0600-0000E3000000}"/>
            </a:ext>
          </a:extLst>
        </xdr:cNvPr>
        <xdr:cNvSpPr/>
      </xdr:nvSpPr>
      <xdr:spPr>
        <a:xfrm>
          <a:off x="7469982" y="96054863"/>
          <a:ext cx="45243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0</xdr:col>
      <xdr:colOff>163285</xdr:colOff>
      <xdr:row>401</xdr:row>
      <xdr:rowOff>54429</xdr:rowOff>
    </xdr:from>
    <xdr:to>
      <xdr:col>2</xdr:col>
      <xdr:colOff>2587625</xdr:colOff>
      <xdr:row>402</xdr:row>
      <xdr:rowOff>47625</xdr:rowOff>
    </xdr:to>
    <xdr:sp macro="" textlink="">
      <xdr:nvSpPr>
        <xdr:cNvPr id="228" name="TextBox 227">
          <a:extLst>
            <a:ext uri="{FF2B5EF4-FFF2-40B4-BE49-F238E27FC236}">
              <a16:creationId xmlns:a16="http://schemas.microsoft.com/office/drawing/2014/main" id="{00000000-0008-0000-0600-0000E4000000}"/>
            </a:ext>
          </a:extLst>
        </xdr:cNvPr>
        <xdr:cNvSpPr txBox="1"/>
      </xdr:nvSpPr>
      <xdr:spPr>
        <a:xfrm>
          <a:off x="163285" y="92843804"/>
          <a:ext cx="4361090" cy="390071"/>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7/1/2022 - 9/30/2022</a:t>
          </a:r>
        </a:p>
      </xdr:txBody>
    </xdr:sp>
    <xdr:clientData/>
  </xdr:twoCellAnchor>
  <xdr:twoCellAnchor>
    <xdr:from>
      <xdr:col>3</xdr:col>
      <xdr:colOff>247650</xdr:colOff>
      <xdr:row>430</xdr:row>
      <xdr:rowOff>171450</xdr:rowOff>
    </xdr:from>
    <xdr:to>
      <xdr:col>4</xdr:col>
      <xdr:colOff>1405958</xdr:colOff>
      <xdr:row>441</xdr:row>
      <xdr:rowOff>142875</xdr:rowOff>
    </xdr:to>
    <xdr:sp macro="" textlink="">
      <xdr:nvSpPr>
        <xdr:cNvPr id="229" name="TextBox 228">
          <a:extLst>
            <a:ext uri="{FF2B5EF4-FFF2-40B4-BE49-F238E27FC236}">
              <a16:creationId xmlns:a16="http://schemas.microsoft.com/office/drawing/2014/main" id="{00000000-0008-0000-0600-0000E5000000}"/>
            </a:ext>
          </a:extLst>
        </xdr:cNvPr>
        <xdr:cNvSpPr txBox="1"/>
      </xdr:nvSpPr>
      <xdr:spPr>
        <a:xfrm>
          <a:off x="5048250" y="98783775"/>
          <a:ext cx="243465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2794000</xdr:colOff>
      <xdr:row>419</xdr:row>
      <xdr:rowOff>47625</xdr:rowOff>
    </xdr:from>
    <xdr:to>
      <xdr:col>4</xdr:col>
      <xdr:colOff>1324429</xdr:colOff>
      <xdr:row>428</xdr:row>
      <xdr:rowOff>171791</xdr:rowOff>
    </xdr:to>
    <xdr:sp macro="" textlink="">
      <xdr:nvSpPr>
        <xdr:cNvPr id="230" name="TextBox 229">
          <a:extLst>
            <a:ext uri="{FF2B5EF4-FFF2-40B4-BE49-F238E27FC236}">
              <a16:creationId xmlns:a16="http://schemas.microsoft.com/office/drawing/2014/main" id="{00000000-0008-0000-0600-0000E6000000}"/>
            </a:ext>
          </a:extLst>
        </xdr:cNvPr>
        <xdr:cNvSpPr txBox="1"/>
      </xdr:nvSpPr>
      <xdr:spPr>
        <a:xfrm>
          <a:off x="4718050" y="96078675"/>
          <a:ext cx="2683329" cy="2267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3</xdr:col>
      <xdr:colOff>535782</xdr:colOff>
      <xdr:row>475</xdr:row>
      <xdr:rowOff>226219</xdr:rowOff>
    </xdr:from>
    <xdr:to>
      <xdr:col>4</xdr:col>
      <xdr:colOff>1357313</xdr:colOff>
      <xdr:row>485</xdr:row>
      <xdr:rowOff>178594</xdr:rowOff>
    </xdr:to>
    <xdr:sp macro="" textlink="">
      <xdr:nvSpPr>
        <xdr:cNvPr id="231" name="TextBox 230">
          <a:extLst>
            <a:ext uri="{FF2B5EF4-FFF2-40B4-BE49-F238E27FC236}">
              <a16:creationId xmlns:a16="http://schemas.microsoft.com/office/drawing/2014/main" id="{00000000-0008-0000-0600-0000E7000000}"/>
            </a:ext>
          </a:extLst>
        </xdr:cNvPr>
        <xdr:cNvSpPr txBox="1"/>
      </xdr:nvSpPr>
      <xdr:spPr>
        <a:xfrm>
          <a:off x="5336382" y="109144594"/>
          <a:ext cx="2097881"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chosice in Column I and the amount entered for each expenditure row in the blue columns J, K, L, M respectively. </a:t>
          </a:r>
          <a:endParaRPr lang="en-US" sz="1400">
            <a:solidFill>
              <a:srgbClr val="FF0000"/>
            </a:solidFill>
          </a:endParaRPr>
        </a:p>
      </xdr:txBody>
    </xdr:sp>
    <xdr:clientData/>
  </xdr:twoCellAnchor>
  <xdr:twoCellAnchor>
    <xdr:from>
      <xdr:col>4</xdr:col>
      <xdr:colOff>1381125</xdr:colOff>
      <xdr:row>475</xdr:row>
      <xdr:rowOff>59531</xdr:rowOff>
    </xdr:from>
    <xdr:to>
      <xdr:col>4</xdr:col>
      <xdr:colOff>1833562</xdr:colOff>
      <xdr:row>486</xdr:row>
      <xdr:rowOff>166688</xdr:rowOff>
    </xdr:to>
    <xdr:sp macro="" textlink="">
      <xdr:nvSpPr>
        <xdr:cNvPr id="232" name="Right Brace 231">
          <a:extLst>
            <a:ext uri="{FF2B5EF4-FFF2-40B4-BE49-F238E27FC236}">
              <a16:creationId xmlns:a16="http://schemas.microsoft.com/office/drawing/2014/main" id="{00000000-0008-0000-0600-0000E8000000}"/>
            </a:ext>
          </a:extLst>
        </xdr:cNvPr>
        <xdr:cNvSpPr/>
      </xdr:nvSpPr>
      <xdr:spPr>
        <a:xfrm>
          <a:off x="7458075" y="108977906"/>
          <a:ext cx="4524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1393032</xdr:colOff>
      <xdr:row>464</xdr:row>
      <xdr:rowOff>23813</xdr:rowOff>
    </xdr:from>
    <xdr:to>
      <xdr:col>4</xdr:col>
      <xdr:colOff>1845469</xdr:colOff>
      <xdr:row>473</xdr:row>
      <xdr:rowOff>202406</xdr:rowOff>
    </xdr:to>
    <xdr:sp macro="" textlink="">
      <xdr:nvSpPr>
        <xdr:cNvPr id="233" name="Right Brace 232">
          <a:extLst>
            <a:ext uri="{FF2B5EF4-FFF2-40B4-BE49-F238E27FC236}">
              <a16:creationId xmlns:a16="http://schemas.microsoft.com/office/drawing/2014/main" id="{00000000-0008-0000-0600-0000E9000000}"/>
            </a:ext>
          </a:extLst>
        </xdr:cNvPr>
        <xdr:cNvSpPr/>
      </xdr:nvSpPr>
      <xdr:spPr>
        <a:xfrm>
          <a:off x="7469982" y="106360913"/>
          <a:ext cx="45243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0</xdr:col>
      <xdr:colOff>163284</xdr:colOff>
      <xdr:row>446</xdr:row>
      <xdr:rowOff>54428</xdr:rowOff>
    </xdr:from>
    <xdr:to>
      <xdr:col>2</xdr:col>
      <xdr:colOff>707572</xdr:colOff>
      <xdr:row>448</xdr:row>
      <xdr:rowOff>54428</xdr:rowOff>
    </xdr:to>
    <xdr:sp macro="" textlink="">
      <xdr:nvSpPr>
        <xdr:cNvPr id="234" name="TextBox 233">
          <a:extLst>
            <a:ext uri="{FF2B5EF4-FFF2-40B4-BE49-F238E27FC236}">
              <a16:creationId xmlns:a16="http://schemas.microsoft.com/office/drawing/2014/main" id="{00000000-0008-0000-0600-0000EA000000}"/>
            </a:ext>
          </a:extLst>
        </xdr:cNvPr>
        <xdr:cNvSpPr txBox="1"/>
      </xdr:nvSpPr>
      <xdr:spPr>
        <a:xfrm>
          <a:off x="163284" y="102638678"/>
          <a:ext cx="2468338" cy="581025"/>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10/1/22 - 12/31/22.</a:t>
          </a:r>
        </a:p>
      </xdr:txBody>
    </xdr:sp>
    <xdr:clientData/>
  </xdr:twoCellAnchor>
  <xdr:twoCellAnchor>
    <xdr:from>
      <xdr:col>3</xdr:col>
      <xdr:colOff>247650</xdr:colOff>
      <xdr:row>475</xdr:row>
      <xdr:rowOff>171450</xdr:rowOff>
    </xdr:from>
    <xdr:to>
      <xdr:col>4</xdr:col>
      <xdr:colOff>1405958</xdr:colOff>
      <xdr:row>486</xdr:row>
      <xdr:rowOff>142875</xdr:rowOff>
    </xdr:to>
    <xdr:sp macro="" textlink="">
      <xdr:nvSpPr>
        <xdr:cNvPr id="235" name="TextBox 234">
          <a:extLst>
            <a:ext uri="{FF2B5EF4-FFF2-40B4-BE49-F238E27FC236}">
              <a16:creationId xmlns:a16="http://schemas.microsoft.com/office/drawing/2014/main" id="{00000000-0008-0000-0600-0000EB000000}"/>
            </a:ext>
          </a:extLst>
        </xdr:cNvPr>
        <xdr:cNvSpPr txBox="1"/>
      </xdr:nvSpPr>
      <xdr:spPr>
        <a:xfrm>
          <a:off x="5048250" y="109089825"/>
          <a:ext cx="243465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2794000</xdr:colOff>
      <xdr:row>464</xdr:row>
      <xdr:rowOff>47625</xdr:rowOff>
    </xdr:from>
    <xdr:to>
      <xdr:col>4</xdr:col>
      <xdr:colOff>1324429</xdr:colOff>
      <xdr:row>473</xdr:row>
      <xdr:rowOff>171791</xdr:rowOff>
    </xdr:to>
    <xdr:sp macro="" textlink="">
      <xdr:nvSpPr>
        <xdr:cNvPr id="236" name="TextBox 235">
          <a:extLst>
            <a:ext uri="{FF2B5EF4-FFF2-40B4-BE49-F238E27FC236}">
              <a16:creationId xmlns:a16="http://schemas.microsoft.com/office/drawing/2014/main" id="{00000000-0008-0000-0600-0000EC000000}"/>
            </a:ext>
          </a:extLst>
        </xdr:cNvPr>
        <xdr:cNvSpPr txBox="1"/>
      </xdr:nvSpPr>
      <xdr:spPr>
        <a:xfrm>
          <a:off x="4718050" y="106384725"/>
          <a:ext cx="2683329" cy="2267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3</xdr:col>
      <xdr:colOff>535782</xdr:colOff>
      <xdr:row>520</xdr:row>
      <xdr:rowOff>226219</xdr:rowOff>
    </xdr:from>
    <xdr:to>
      <xdr:col>4</xdr:col>
      <xdr:colOff>1357313</xdr:colOff>
      <xdr:row>530</xdr:row>
      <xdr:rowOff>178594</xdr:rowOff>
    </xdr:to>
    <xdr:sp macro="" textlink="">
      <xdr:nvSpPr>
        <xdr:cNvPr id="237" name="TextBox 236">
          <a:extLst>
            <a:ext uri="{FF2B5EF4-FFF2-40B4-BE49-F238E27FC236}">
              <a16:creationId xmlns:a16="http://schemas.microsoft.com/office/drawing/2014/main" id="{00000000-0008-0000-0600-0000ED000000}"/>
            </a:ext>
          </a:extLst>
        </xdr:cNvPr>
        <xdr:cNvSpPr txBox="1"/>
      </xdr:nvSpPr>
      <xdr:spPr>
        <a:xfrm>
          <a:off x="5336382" y="119422069"/>
          <a:ext cx="2097881"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chosice in Column I and the amount entered for each expenditure row in the blue columns J, K, L, M respectively. </a:t>
          </a:r>
          <a:endParaRPr lang="en-US" sz="1400">
            <a:solidFill>
              <a:srgbClr val="FF0000"/>
            </a:solidFill>
          </a:endParaRPr>
        </a:p>
      </xdr:txBody>
    </xdr:sp>
    <xdr:clientData/>
  </xdr:twoCellAnchor>
  <xdr:twoCellAnchor>
    <xdr:from>
      <xdr:col>4</xdr:col>
      <xdr:colOff>1381125</xdr:colOff>
      <xdr:row>520</xdr:row>
      <xdr:rowOff>59531</xdr:rowOff>
    </xdr:from>
    <xdr:to>
      <xdr:col>4</xdr:col>
      <xdr:colOff>1833562</xdr:colOff>
      <xdr:row>531</xdr:row>
      <xdr:rowOff>166688</xdr:rowOff>
    </xdr:to>
    <xdr:sp macro="" textlink="">
      <xdr:nvSpPr>
        <xdr:cNvPr id="238" name="Right Brace 237">
          <a:extLst>
            <a:ext uri="{FF2B5EF4-FFF2-40B4-BE49-F238E27FC236}">
              <a16:creationId xmlns:a16="http://schemas.microsoft.com/office/drawing/2014/main" id="{00000000-0008-0000-0600-0000EE000000}"/>
            </a:ext>
          </a:extLst>
        </xdr:cNvPr>
        <xdr:cNvSpPr/>
      </xdr:nvSpPr>
      <xdr:spPr>
        <a:xfrm>
          <a:off x="7458075" y="119255381"/>
          <a:ext cx="4524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1393032</xdr:colOff>
      <xdr:row>509</xdr:row>
      <xdr:rowOff>23813</xdr:rowOff>
    </xdr:from>
    <xdr:to>
      <xdr:col>4</xdr:col>
      <xdr:colOff>1845469</xdr:colOff>
      <xdr:row>518</xdr:row>
      <xdr:rowOff>202406</xdr:rowOff>
    </xdr:to>
    <xdr:sp macro="" textlink="">
      <xdr:nvSpPr>
        <xdr:cNvPr id="239" name="Right Brace 238">
          <a:extLst>
            <a:ext uri="{FF2B5EF4-FFF2-40B4-BE49-F238E27FC236}">
              <a16:creationId xmlns:a16="http://schemas.microsoft.com/office/drawing/2014/main" id="{00000000-0008-0000-0600-0000EF000000}"/>
            </a:ext>
          </a:extLst>
        </xdr:cNvPr>
        <xdr:cNvSpPr/>
      </xdr:nvSpPr>
      <xdr:spPr>
        <a:xfrm>
          <a:off x="7469982" y="116638388"/>
          <a:ext cx="45243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0</xdr:col>
      <xdr:colOff>163284</xdr:colOff>
      <xdr:row>491</xdr:row>
      <xdr:rowOff>54428</xdr:rowOff>
    </xdr:from>
    <xdr:to>
      <xdr:col>2</xdr:col>
      <xdr:colOff>707572</xdr:colOff>
      <xdr:row>493</xdr:row>
      <xdr:rowOff>54428</xdr:rowOff>
    </xdr:to>
    <xdr:sp macro="" textlink="">
      <xdr:nvSpPr>
        <xdr:cNvPr id="240" name="TextBox 239">
          <a:extLst>
            <a:ext uri="{FF2B5EF4-FFF2-40B4-BE49-F238E27FC236}">
              <a16:creationId xmlns:a16="http://schemas.microsoft.com/office/drawing/2014/main" id="{00000000-0008-0000-0600-0000F0000000}"/>
            </a:ext>
          </a:extLst>
        </xdr:cNvPr>
        <xdr:cNvSpPr txBox="1"/>
      </xdr:nvSpPr>
      <xdr:spPr>
        <a:xfrm>
          <a:off x="163284" y="112878053"/>
          <a:ext cx="2468338" cy="619125"/>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1/1/23 - 3/31/23.</a:t>
          </a:r>
        </a:p>
      </xdr:txBody>
    </xdr:sp>
    <xdr:clientData/>
  </xdr:twoCellAnchor>
  <xdr:twoCellAnchor>
    <xdr:from>
      <xdr:col>3</xdr:col>
      <xdr:colOff>247650</xdr:colOff>
      <xdr:row>520</xdr:row>
      <xdr:rowOff>171450</xdr:rowOff>
    </xdr:from>
    <xdr:to>
      <xdr:col>4</xdr:col>
      <xdr:colOff>1405958</xdr:colOff>
      <xdr:row>531</xdr:row>
      <xdr:rowOff>142875</xdr:rowOff>
    </xdr:to>
    <xdr:sp macro="" textlink="">
      <xdr:nvSpPr>
        <xdr:cNvPr id="241" name="TextBox 240">
          <a:extLst>
            <a:ext uri="{FF2B5EF4-FFF2-40B4-BE49-F238E27FC236}">
              <a16:creationId xmlns:a16="http://schemas.microsoft.com/office/drawing/2014/main" id="{00000000-0008-0000-0600-0000F1000000}"/>
            </a:ext>
          </a:extLst>
        </xdr:cNvPr>
        <xdr:cNvSpPr txBox="1"/>
      </xdr:nvSpPr>
      <xdr:spPr>
        <a:xfrm>
          <a:off x="5048250" y="119367300"/>
          <a:ext cx="243465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2794000</xdr:colOff>
      <xdr:row>509</xdr:row>
      <xdr:rowOff>47625</xdr:rowOff>
    </xdr:from>
    <xdr:to>
      <xdr:col>4</xdr:col>
      <xdr:colOff>1324429</xdr:colOff>
      <xdr:row>518</xdr:row>
      <xdr:rowOff>171791</xdr:rowOff>
    </xdr:to>
    <xdr:sp macro="" textlink="">
      <xdr:nvSpPr>
        <xdr:cNvPr id="242" name="TextBox 241">
          <a:extLst>
            <a:ext uri="{FF2B5EF4-FFF2-40B4-BE49-F238E27FC236}">
              <a16:creationId xmlns:a16="http://schemas.microsoft.com/office/drawing/2014/main" id="{00000000-0008-0000-0600-0000F2000000}"/>
            </a:ext>
          </a:extLst>
        </xdr:cNvPr>
        <xdr:cNvSpPr txBox="1"/>
      </xdr:nvSpPr>
      <xdr:spPr>
        <a:xfrm>
          <a:off x="4718050" y="116662200"/>
          <a:ext cx="2683329" cy="2267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3</xdr:col>
      <xdr:colOff>535782</xdr:colOff>
      <xdr:row>565</xdr:row>
      <xdr:rowOff>226219</xdr:rowOff>
    </xdr:from>
    <xdr:to>
      <xdr:col>4</xdr:col>
      <xdr:colOff>1357313</xdr:colOff>
      <xdr:row>575</xdr:row>
      <xdr:rowOff>178594</xdr:rowOff>
    </xdr:to>
    <xdr:sp macro="" textlink="">
      <xdr:nvSpPr>
        <xdr:cNvPr id="243" name="TextBox 242">
          <a:extLst>
            <a:ext uri="{FF2B5EF4-FFF2-40B4-BE49-F238E27FC236}">
              <a16:creationId xmlns:a16="http://schemas.microsoft.com/office/drawing/2014/main" id="{00000000-0008-0000-0600-0000F3000000}"/>
            </a:ext>
          </a:extLst>
        </xdr:cNvPr>
        <xdr:cNvSpPr txBox="1"/>
      </xdr:nvSpPr>
      <xdr:spPr>
        <a:xfrm>
          <a:off x="5336382" y="129642394"/>
          <a:ext cx="2097881"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chosice in Column I and the amount entered for each expenditure row in the blue columns J, K, L, M respectively. </a:t>
          </a:r>
          <a:endParaRPr lang="en-US" sz="1400">
            <a:solidFill>
              <a:srgbClr val="FF0000"/>
            </a:solidFill>
          </a:endParaRPr>
        </a:p>
      </xdr:txBody>
    </xdr:sp>
    <xdr:clientData/>
  </xdr:twoCellAnchor>
  <xdr:twoCellAnchor>
    <xdr:from>
      <xdr:col>4</xdr:col>
      <xdr:colOff>1381125</xdr:colOff>
      <xdr:row>565</xdr:row>
      <xdr:rowOff>59531</xdr:rowOff>
    </xdr:from>
    <xdr:to>
      <xdr:col>4</xdr:col>
      <xdr:colOff>1833562</xdr:colOff>
      <xdr:row>576</xdr:row>
      <xdr:rowOff>166688</xdr:rowOff>
    </xdr:to>
    <xdr:sp macro="" textlink="">
      <xdr:nvSpPr>
        <xdr:cNvPr id="244" name="Right Brace 243">
          <a:extLst>
            <a:ext uri="{FF2B5EF4-FFF2-40B4-BE49-F238E27FC236}">
              <a16:creationId xmlns:a16="http://schemas.microsoft.com/office/drawing/2014/main" id="{00000000-0008-0000-0600-0000F4000000}"/>
            </a:ext>
          </a:extLst>
        </xdr:cNvPr>
        <xdr:cNvSpPr/>
      </xdr:nvSpPr>
      <xdr:spPr>
        <a:xfrm>
          <a:off x="7458075" y="129475706"/>
          <a:ext cx="4524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1393032</xdr:colOff>
      <xdr:row>554</xdr:row>
      <xdr:rowOff>23813</xdr:rowOff>
    </xdr:from>
    <xdr:to>
      <xdr:col>4</xdr:col>
      <xdr:colOff>1845469</xdr:colOff>
      <xdr:row>563</xdr:row>
      <xdr:rowOff>202406</xdr:rowOff>
    </xdr:to>
    <xdr:sp macro="" textlink="">
      <xdr:nvSpPr>
        <xdr:cNvPr id="245" name="Right Brace 244">
          <a:extLst>
            <a:ext uri="{FF2B5EF4-FFF2-40B4-BE49-F238E27FC236}">
              <a16:creationId xmlns:a16="http://schemas.microsoft.com/office/drawing/2014/main" id="{00000000-0008-0000-0600-0000F5000000}"/>
            </a:ext>
          </a:extLst>
        </xdr:cNvPr>
        <xdr:cNvSpPr/>
      </xdr:nvSpPr>
      <xdr:spPr>
        <a:xfrm>
          <a:off x="7469982" y="126858713"/>
          <a:ext cx="45243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0</xdr:col>
      <xdr:colOff>163283</xdr:colOff>
      <xdr:row>536</xdr:row>
      <xdr:rowOff>54428</xdr:rowOff>
    </xdr:from>
    <xdr:to>
      <xdr:col>2</xdr:col>
      <xdr:colOff>775606</xdr:colOff>
      <xdr:row>538</xdr:row>
      <xdr:rowOff>122465</xdr:rowOff>
    </xdr:to>
    <xdr:sp macro="" textlink="">
      <xdr:nvSpPr>
        <xdr:cNvPr id="246" name="TextBox 245">
          <a:extLst>
            <a:ext uri="{FF2B5EF4-FFF2-40B4-BE49-F238E27FC236}">
              <a16:creationId xmlns:a16="http://schemas.microsoft.com/office/drawing/2014/main" id="{00000000-0008-0000-0600-0000F6000000}"/>
            </a:ext>
          </a:extLst>
        </xdr:cNvPr>
        <xdr:cNvSpPr txBox="1"/>
      </xdr:nvSpPr>
      <xdr:spPr>
        <a:xfrm>
          <a:off x="163283" y="123155528"/>
          <a:ext cx="2536373" cy="630012"/>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4/1/23 - 6/30/23.</a:t>
          </a:r>
        </a:p>
      </xdr:txBody>
    </xdr:sp>
    <xdr:clientData/>
  </xdr:twoCellAnchor>
  <xdr:twoCellAnchor>
    <xdr:from>
      <xdr:col>3</xdr:col>
      <xdr:colOff>247650</xdr:colOff>
      <xdr:row>565</xdr:row>
      <xdr:rowOff>171450</xdr:rowOff>
    </xdr:from>
    <xdr:to>
      <xdr:col>4</xdr:col>
      <xdr:colOff>1405958</xdr:colOff>
      <xdr:row>576</xdr:row>
      <xdr:rowOff>142875</xdr:rowOff>
    </xdr:to>
    <xdr:sp macro="" textlink="">
      <xdr:nvSpPr>
        <xdr:cNvPr id="247" name="TextBox 246">
          <a:extLst>
            <a:ext uri="{FF2B5EF4-FFF2-40B4-BE49-F238E27FC236}">
              <a16:creationId xmlns:a16="http://schemas.microsoft.com/office/drawing/2014/main" id="{00000000-0008-0000-0600-0000F7000000}"/>
            </a:ext>
          </a:extLst>
        </xdr:cNvPr>
        <xdr:cNvSpPr txBox="1"/>
      </xdr:nvSpPr>
      <xdr:spPr>
        <a:xfrm>
          <a:off x="5048250" y="129587625"/>
          <a:ext cx="243465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2794000</xdr:colOff>
      <xdr:row>554</xdr:row>
      <xdr:rowOff>47625</xdr:rowOff>
    </xdr:from>
    <xdr:to>
      <xdr:col>4</xdr:col>
      <xdr:colOff>1324429</xdr:colOff>
      <xdr:row>563</xdr:row>
      <xdr:rowOff>171791</xdr:rowOff>
    </xdr:to>
    <xdr:sp macro="" textlink="">
      <xdr:nvSpPr>
        <xdr:cNvPr id="248" name="TextBox 247">
          <a:extLst>
            <a:ext uri="{FF2B5EF4-FFF2-40B4-BE49-F238E27FC236}">
              <a16:creationId xmlns:a16="http://schemas.microsoft.com/office/drawing/2014/main" id="{00000000-0008-0000-0600-0000F8000000}"/>
            </a:ext>
          </a:extLst>
        </xdr:cNvPr>
        <xdr:cNvSpPr txBox="1"/>
      </xdr:nvSpPr>
      <xdr:spPr>
        <a:xfrm>
          <a:off x="4718050" y="126882525"/>
          <a:ext cx="2683329" cy="2267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3</xdr:col>
      <xdr:colOff>535782</xdr:colOff>
      <xdr:row>611</xdr:row>
      <xdr:rowOff>226219</xdr:rowOff>
    </xdr:from>
    <xdr:to>
      <xdr:col>4</xdr:col>
      <xdr:colOff>1357313</xdr:colOff>
      <xdr:row>621</xdr:row>
      <xdr:rowOff>178594</xdr:rowOff>
    </xdr:to>
    <xdr:sp macro="" textlink="">
      <xdr:nvSpPr>
        <xdr:cNvPr id="249" name="TextBox 248">
          <a:extLst>
            <a:ext uri="{FF2B5EF4-FFF2-40B4-BE49-F238E27FC236}">
              <a16:creationId xmlns:a16="http://schemas.microsoft.com/office/drawing/2014/main" id="{00000000-0008-0000-0600-0000F9000000}"/>
            </a:ext>
          </a:extLst>
        </xdr:cNvPr>
        <xdr:cNvSpPr txBox="1"/>
      </xdr:nvSpPr>
      <xdr:spPr>
        <a:xfrm>
          <a:off x="5336382" y="139862719"/>
          <a:ext cx="2097881"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chosice in Column I and the amount entered for each expenditure row in the blue columns J, K, L, M respectively. </a:t>
          </a:r>
          <a:endParaRPr lang="en-US" sz="1400">
            <a:solidFill>
              <a:srgbClr val="FF0000"/>
            </a:solidFill>
          </a:endParaRPr>
        </a:p>
      </xdr:txBody>
    </xdr:sp>
    <xdr:clientData/>
  </xdr:twoCellAnchor>
  <xdr:twoCellAnchor>
    <xdr:from>
      <xdr:col>4</xdr:col>
      <xdr:colOff>1381125</xdr:colOff>
      <xdr:row>611</xdr:row>
      <xdr:rowOff>59531</xdr:rowOff>
    </xdr:from>
    <xdr:to>
      <xdr:col>4</xdr:col>
      <xdr:colOff>1833562</xdr:colOff>
      <xdr:row>622</xdr:row>
      <xdr:rowOff>166688</xdr:rowOff>
    </xdr:to>
    <xdr:sp macro="" textlink="">
      <xdr:nvSpPr>
        <xdr:cNvPr id="250" name="Right Brace 249">
          <a:extLst>
            <a:ext uri="{FF2B5EF4-FFF2-40B4-BE49-F238E27FC236}">
              <a16:creationId xmlns:a16="http://schemas.microsoft.com/office/drawing/2014/main" id="{00000000-0008-0000-0600-0000FA000000}"/>
            </a:ext>
          </a:extLst>
        </xdr:cNvPr>
        <xdr:cNvSpPr/>
      </xdr:nvSpPr>
      <xdr:spPr>
        <a:xfrm>
          <a:off x="7458075" y="139696031"/>
          <a:ext cx="4524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1393032</xdr:colOff>
      <xdr:row>600</xdr:row>
      <xdr:rowOff>23813</xdr:rowOff>
    </xdr:from>
    <xdr:to>
      <xdr:col>4</xdr:col>
      <xdr:colOff>1845469</xdr:colOff>
      <xdr:row>609</xdr:row>
      <xdr:rowOff>202406</xdr:rowOff>
    </xdr:to>
    <xdr:sp macro="" textlink="">
      <xdr:nvSpPr>
        <xdr:cNvPr id="251" name="Right Brace 250">
          <a:extLst>
            <a:ext uri="{FF2B5EF4-FFF2-40B4-BE49-F238E27FC236}">
              <a16:creationId xmlns:a16="http://schemas.microsoft.com/office/drawing/2014/main" id="{00000000-0008-0000-0600-0000FB000000}"/>
            </a:ext>
          </a:extLst>
        </xdr:cNvPr>
        <xdr:cNvSpPr/>
      </xdr:nvSpPr>
      <xdr:spPr>
        <a:xfrm>
          <a:off x="7469982" y="137079038"/>
          <a:ext cx="45243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0</xdr:col>
      <xdr:colOff>163283</xdr:colOff>
      <xdr:row>582</xdr:row>
      <xdr:rowOff>54428</xdr:rowOff>
    </xdr:from>
    <xdr:to>
      <xdr:col>2</xdr:col>
      <xdr:colOff>775606</xdr:colOff>
      <xdr:row>584</xdr:row>
      <xdr:rowOff>122465</xdr:rowOff>
    </xdr:to>
    <xdr:sp macro="" textlink="">
      <xdr:nvSpPr>
        <xdr:cNvPr id="252" name="TextBox 251">
          <a:extLst>
            <a:ext uri="{FF2B5EF4-FFF2-40B4-BE49-F238E27FC236}">
              <a16:creationId xmlns:a16="http://schemas.microsoft.com/office/drawing/2014/main" id="{00000000-0008-0000-0600-0000FC000000}"/>
            </a:ext>
          </a:extLst>
        </xdr:cNvPr>
        <xdr:cNvSpPr txBox="1"/>
      </xdr:nvSpPr>
      <xdr:spPr>
        <a:xfrm>
          <a:off x="163283" y="133375853"/>
          <a:ext cx="2536373" cy="630012"/>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7/1/2023 - 9/30/2023</a:t>
          </a:r>
        </a:p>
      </xdr:txBody>
    </xdr:sp>
    <xdr:clientData/>
  </xdr:twoCellAnchor>
  <xdr:twoCellAnchor>
    <xdr:from>
      <xdr:col>3</xdr:col>
      <xdr:colOff>247650</xdr:colOff>
      <xdr:row>611</xdr:row>
      <xdr:rowOff>171450</xdr:rowOff>
    </xdr:from>
    <xdr:to>
      <xdr:col>4</xdr:col>
      <xdr:colOff>1405958</xdr:colOff>
      <xdr:row>622</xdr:row>
      <xdr:rowOff>142875</xdr:rowOff>
    </xdr:to>
    <xdr:sp macro="" textlink="">
      <xdr:nvSpPr>
        <xdr:cNvPr id="253" name="TextBox 252">
          <a:extLst>
            <a:ext uri="{FF2B5EF4-FFF2-40B4-BE49-F238E27FC236}">
              <a16:creationId xmlns:a16="http://schemas.microsoft.com/office/drawing/2014/main" id="{00000000-0008-0000-0600-0000FD000000}"/>
            </a:ext>
          </a:extLst>
        </xdr:cNvPr>
        <xdr:cNvSpPr txBox="1"/>
      </xdr:nvSpPr>
      <xdr:spPr>
        <a:xfrm>
          <a:off x="5048250" y="139807950"/>
          <a:ext cx="243465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2794000</xdr:colOff>
      <xdr:row>600</xdr:row>
      <xdr:rowOff>47625</xdr:rowOff>
    </xdr:from>
    <xdr:to>
      <xdr:col>4</xdr:col>
      <xdr:colOff>1324429</xdr:colOff>
      <xdr:row>609</xdr:row>
      <xdr:rowOff>171791</xdr:rowOff>
    </xdr:to>
    <xdr:sp macro="" textlink="">
      <xdr:nvSpPr>
        <xdr:cNvPr id="254" name="TextBox 253">
          <a:extLst>
            <a:ext uri="{FF2B5EF4-FFF2-40B4-BE49-F238E27FC236}">
              <a16:creationId xmlns:a16="http://schemas.microsoft.com/office/drawing/2014/main" id="{00000000-0008-0000-0600-0000FE000000}"/>
            </a:ext>
          </a:extLst>
        </xdr:cNvPr>
        <xdr:cNvSpPr txBox="1"/>
      </xdr:nvSpPr>
      <xdr:spPr>
        <a:xfrm>
          <a:off x="4718050" y="137102850"/>
          <a:ext cx="2683329" cy="2267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3</xdr:col>
      <xdr:colOff>535782</xdr:colOff>
      <xdr:row>656</xdr:row>
      <xdr:rowOff>226219</xdr:rowOff>
    </xdr:from>
    <xdr:to>
      <xdr:col>4</xdr:col>
      <xdr:colOff>1357313</xdr:colOff>
      <xdr:row>666</xdr:row>
      <xdr:rowOff>178594</xdr:rowOff>
    </xdr:to>
    <xdr:sp macro="" textlink="">
      <xdr:nvSpPr>
        <xdr:cNvPr id="255" name="TextBox 254">
          <a:extLst>
            <a:ext uri="{FF2B5EF4-FFF2-40B4-BE49-F238E27FC236}">
              <a16:creationId xmlns:a16="http://schemas.microsoft.com/office/drawing/2014/main" id="{00000000-0008-0000-0600-0000FF000000}"/>
            </a:ext>
          </a:extLst>
        </xdr:cNvPr>
        <xdr:cNvSpPr txBox="1"/>
      </xdr:nvSpPr>
      <xdr:spPr>
        <a:xfrm>
          <a:off x="5336382" y="150225919"/>
          <a:ext cx="2097881"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chosice in Column I and the amount entered for each expenditure row in the blue columns J, K, L, M respectively. </a:t>
          </a:r>
          <a:endParaRPr lang="en-US" sz="1400">
            <a:solidFill>
              <a:srgbClr val="FF0000"/>
            </a:solidFill>
          </a:endParaRPr>
        </a:p>
      </xdr:txBody>
    </xdr:sp>
    <xdr:clientData/>
  </xdr:twoCellAnchor>
  <xdr:twoCellAnchor>
    <xdr:from>
      <xdr:col>4</xdr:col>
      <xdr:colOff>1381125</xdr:colOff>
      <xdr:row>656</xdr:row>
      <xdr:rowOff>59531</xdr:rowOff>
    </xdr:from>
    <xdr:to>
      <xdr:col>4</xdr:col>
      <xdr:colOff>1833562</xdr:colOff>
      <xdr:row>667</xdr:row>
      <xdr:rowOff>166688</xdr:rowOff>
    </xdr:to>
    <xdr:sp macro="" textlink="">
      <xdr:nvSpPr>
        <xdr:cNvPr id="256" name="Right Brace 255">
          <a:extLst>
            <a:ext uri="{FF2B5EF4-FFF2-40B4-BE49-F238E27FC236}">
              <a16:creationId xmlns:a16="http://schemas.microsoft.com/office/drawing/2014/main" id="{00000000-0008-0000-0600-000000010000}"/>
            </a:ext>
          </a:extLst>
        </xdr:cNvPr>
        <xdr:cNvSpPr/>
      </xdr:nvSpPr>
      <xdr:spPr>
        <a:xfrm>
          <a:off x="7458075" y="150059231"/>
          <a:ext cx="4524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1393032</xdr:colOff>
      <xdr:row>645</xdr:row>
      <xdr:rowOff>23813</xdr:rowOff>
    </xdr:from>
    <xdr:to>
      <xdr:col>4</xdr:col>
      <xdr:colOff>1845469</xdr:colOff>
      <xdr:row>654</xdr:row>
      <xdr:rowOff>202406</xdr:rowOff>
    </xdr:to>
    <xdr:sp macro="" textlink="">
      <xdr:nvSpPr>
        <xdr:cNvPr id="257" name="Right Brace 256">
          <a:extLst>
            <a:ext uri="{FF2B5EF4-FFF2-40B4-BE49-F238E27FC236}">
              <a16:creationId xmlns:a16="http://schemas.microsoft.com/office/drawing/2014/main" id="{00000000-0008-0000-0600-000001010000}"/>
            </a:ext>
          </a:extLst>
        </xdr:cNvPr>
        <xdr:cNvSpPr/>
      </xdr:nvSpPr>
      <xdr:spPr>
        <a:xfrm>
          <a:off x="7469982" y="147442238"/>
          <a:ext cx="45243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0</xdr:col>
      <xdr:colOff>163283</xdr:colOff>
      <xdr:row>627</xdr:row>
      <xdr:rowOff>54428</xdr:rowOff>
    </xdr:from>
    <xdr:to>
      <xdr:col>2</xdr:col>
      <xdr:colOff>2619375</xdr:colOff>
      <xdr:row>628</xdr:row>
      <xdr:rowOff>79375</xdr:rowOff>
    </xdr:to>
    <xdr:sp macro="" textlink="">
      <xdr:nvSpPr>
        <xdr:cNvPr id="258" name="TextBox 257">
          <a:extLst>
            <a:ext uri="{FF2B5EF4-FFF2-40B4-BE49-F238E27FC236}">
              <a16:creationId xmlns:a16="http://schemas.microsoft.com/office/drawing/2014/main" id="{00000000-0008-0000-0600-000002010000}"/>
            </a:ext>
          </a:extLst>
        </xdr:cNvPr>
        <xdr:cNvSpPr txBox="1"/>
      </xdr:nvSpPr>
      <xdr:spPr>
        <a:xfrm>
          <a:off x="163283" y="144501053"/>
          <a:ext cx="4392842" cy="532947"/>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10/1/2023 - 12-31-23</a:t>
          </a:r>
        </a:p>
      </xdr:txBody>
    </xdr:sp>
    <xdr:clientData/>
  </xdr:twoCellAnchor>
  <xdr:twoCellAnchor>
    <xdr:from>
      <xdr:col>3</xdr:col>
      <xdr:colOff>247650</xdr:colOff>
      <xdr:row>656</xdr:row>
      <xdr:rowOff>171450</xdr:rowOff>
    </xdr:from>
    <xdr:to>
      <xdr:col>4</xdr:col>
      <xdr:colOff>1405958</xdr:colOff>
      <xdr:row>667</xdr:row>
      <xdr:rowOff>142875</xdr:rowOff>
    </xdr:to>
    <xdr:sp macro="" textlink="">
      <xdr:nvSpPr>
        <xdr:cNvPr id="259" name="TextBox 258">
          <a:extLst>
            <a:ext uri="{FF2B5EF4-FFF2-40B4-BE49-F238E27FC236}">
              <a16:creationId xmlns:a16="http://schemas.microsoft.com/office/drawing/2014/main" id="{00000000-0008-0000-0600-000003010000}"/>
            </a:ext>
          </a:extLst>
        </xdr:cNvPr>
        <xdr:cNvSpPr txBox="1"/>
      </xdr:nvSpPr>
      <xdr:spPr>
        <a:xfrm>
          <a:off x="5048250" y="150171150"/>
          <a:ext cx="243465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2794000</xdr:colOff>
      <xdr:row>645</xdr:row>
      <xdr:rowOff>47625</xdr:rowOff>
    </xdr:from>
    <xdr:to>
      <xdr:col>4</xdr:col>
      <xdr:colOff>1324429</xdr:colOff>
      <xdr:row>654</xdr:row>
      <xdr:rowOff>171791</xdr:rowOff>
    </xdr:to>
    <xdr:sp macro="" textlink="">
      <xdr:nvSpPr>
        <xdr:cNvPr id="260" name="TextBox 259">
          <a:extLst>
            <a:ext uri="{FF2B5EF4-FFF2-40B4-BE49-F238E27FC236}">
              <a16:creationId xmlns:a16="http://schemas.microsoft.com/office/drawing/2014/main" id="{00000000-0008-0000-0600-000004010000}"/>
            </a:ext>
          </a:extLst>
        </xdr:cNvPr>
        <xdr:cNvSpPr txBox="1"/>
      </xdr:nvSpPr>
      <xdr:spPr>
        <a:xfrm>
          <a:off x="4718050" y="147466050"/>
          <a:ext cx="2683329" cy="2267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3</xdr:col>
      <xdr:colOff>535782</xdr:colOff>
      <xdr:row>701</xdr:row>
      <xdr:rowOff>226219</xdr:rowOff>
    </xdr:from>
    <xdr:to>
      <xdr:col>4</xdr:col>
      <xdr:colOff>1357313</xdr:colOff>
      <xdr:row>711</xdr:row>
      <xdr:rowOff>178594</xdr:rowOff>
    </xdr:to>
    <xdr:sp macro="" textlink="">
      <xdr:nvSpPr>
        <xdr:cNvPr id="261" name="TextBox 260">
          <a:extLst>
            <a:ext uri="{FF2B5EF4-FFF2-40B4-BE49-F238E27FC236}">
              <a16:creationId xmlns:a16="http://schemas.microsoft.com/office/drawing/2014/main" id="{00000000-0008-0000-0600-000005010000}"/>
            </a:ext>
          </a:extLst>
        </xdr:cNvPr>
        <xdr:cNvSpPr txBox="1"/>
      </xdr:nvSpPr>
      <xdr:spPr>
        <a:xfrm>
          <a:off x="5336382" y="160541494"/>
          <a:ext cx="2097881"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chosice in Column I and the amount entered for each expenditure row in the blue columns J, K, L, M respectively. </a:t>
          </a:r>
          <a:endParaRPr lang="en-US" sz="1400">
            <a:solidFill>
              <a:srgbClr val="FF0000"/>
            </a:solidFill>
          </a:endParaRPr>
        </a:p>
      </xdr:txBody>
    </xdr:sp>
    <xdr:clientData/>
  </xdr:twoCellAnchor>
  <xdr:twoCellAnchor>
    <xdr:from>
      <xdr:col>4</xdr:col>
      <xdr:colOff>1381125</xdr:colOff>
      <xdr:row>701</xdr:row>
      <xdr:rowOff>59531</xdr:rowOff>
    </xdr:from>
    <xdr:to>
      <xdr:col>4</xdr:col>
      <xdr:colOff>1833562</xdr:colOff>
      <xdr:row>712</xdr:row>
      <xdr:rowOff>166688</xdr:rowOff>
    </xdr:to>
    <xdr:sp macro="" textlink="">
      <xdr:nvSpPr>
        <xdr:cNvPr id="262" name="Right Brace 261">
          <a:extLst>
            <a:ext uri="{FF2B5EF4-FFF2-40B4-BE49-F238E27FC236}">
              <a16:creationId xmlns:a16="http://schemas.microsoft.com/office/drawing/2014/main" id="{00000000-0008-0000-0600-000006010000}"/>
            </a:ext>
          </a:extLst>
        </xdr:cNvPr>
        <xdr:cNvSpPr/>
      </xdr:nvSpPr>
      <xdr:spPr>
        <a:xfrm>
          <a:off x="7458075" y="160374806"/>
          <a:ext cx="4524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1393032</xdr:colOff>
      <xdr:row>690</xdr:row>
      <xdr:rowOff>23813</xdr:rowOff>
    </xdr:from>
    <xdr:to>
      <xdr:col>4</xdr:col>
      <xdr:colOff>1845469</xdr:colOff>
      <xdr:row>699</xdr:row>
      <xdr:rowOff>202406</xdr:rowOff>
    </xdr:to>
    <xdr:sp macro="" textlink="">
      <xdr:nvSpPr>
        <xdr:cNvPr id="263" name="Right Brace 262">
          <a:extLst>
            <a:ext uri="{FF2B5EF4-FFF2-40B4-BE49-F238E27FC236}">
              <a16:creationId xmlns:a16="http://schemas.microsoft.com/office/drawing/2014/main" id="{00000000-0008-0000-0600-000007010000}"/>
            </a:ext>
          </a:extLst>
        </xdr:cNvPr>
        <xdr:cNvSpPr/>
      </xdr:nvSpPr>
      <xdr:spPr>
        <a:xfrm>
          <a:off x="7469982" y="157757813"/>
          <a:ext cx="45243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0</xdr:col>
      <xdr:colOff>163282</xdr:colOff>
      <xdr:row>672</xdr:row>
      <xdr:rowOff>54428</xdr:rowOff>
    </xdr:from>
    <xdr:to>
      <xdr:col>2</xdr:col>
      <xdr:colOff>2825749</xdr:colOff>
      <xdr:row>673</xdr:row>
      <xdr:rowOff>95250</xdr:rowOff>
    </xdr:to>
    <xdr:sp macro="" textlink="">
      <xdr:nvSpPr>
        <xdr:cNvPr id="264" name="TextBox 263">
          <a:extLst>
            <a:ext uri="{FF2B5EF4-FFF2-40B4-BE49-F238E27FC236}">
              <a16:creationId xmlns:a16="http://schemas.microsoft.com/office/drawing/2014/main" id="{00000000-0008-0000-0600-000008010000}"/>
            </a:ext>
          </a:extLst>
        </xdr:cNvPr>
        <xdr:cNvSpPr txBox="1"/>
      </xdr:nvSpPr>
      <xdr:spPr>
        <a:xfrm>
          <a:off x="163282" y="154915053"/>
          <a:ext cx="4599217" cy="501197"/>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1/1/2024 - 3/31/2024</a:t>
          </a:r>
        </a:p>
      </xdr:txBody>
    </xdr:sp>
    <xdr:clientData/>
  </xdr:twoCellAnchor>
  <xdr:twoCellAnchor>
    <xdr:from>
      <xdr:col>3</xdr:col>
      <xdr:colOff>247650</xdr:colOff>
      <xdr:row>701</xdr:row>
      <xdr:rowOff>171450</xdr:rowOff>
    </xdr:from>
    <xdr:to>
      <xdr:col>4</xdr:col>
      <xdr:colOff>1405958</xdr:colOff>
      <xdr:row>712</xdr:row>
      <xdr:rowOff>142875</xdr:rowOff>
    </xdr:to>
    <xdr:sp macro="" textlink="">
      <xdr:nvSpPr>
        <xdr:cNvPr id="265" name="TextBox 264">
          <a:extLst>
            <a:ext uri="{FF2B5EF4-FFF2-40B4-BE49-F238E27FC236}">
              <a16:creationId xmlns:a16="http://schemas.microsoft.com/office/drawing/2014/main" id="{00000000-0008-0000-0600-000009010000}"/>
            </a:ext>
          </a:extLst>
        </xdr:cNvPr>
        <xdr:cNvSpPr txBox="1"/>
      </xdr:nvSpPr>
      <xdr:spPr>
        <a:xfrm>
          <a:off x="5048250" y="160486725"/>
          <a:ext cx="243465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2794000</xdr:colOff>
      <xdr:row>690</xdr:row>
      <xdr:rowOff>47625</xdr:rowOff>
    </xdr:from>
    <xdr:to>
      <xdr:col>4</xdr:col>
      <xdr:colOff>1324429</xdr:colOff>
      <xdr:row>699</xdr:row>
      <xdr:rowOff>171791</xdr:rowOff>
    </xdr:to>
    <xdr:sp macro="" textlink="">
      <xdr:nvSpPr>
        <xdr:cNvPr id="266" name="TextBox 265">
          <a:extLst>
            <a:ext uri="{FF2B5EF4-FFF2-40B4-BE49-F238E27FC236}">
              <a16:creationId xmlns:a16="http://schemas.microsoft.com/office/drawing/2014/main" id="{00000000-0008-0000-0600-00000A010000}"/>
            </a:ext>
          </a:extLst>
        </xdr:cNvPr>
        <xdr:cNvSpPr txBox="1"/>
      </xdr:nvSpPr>
      <xdr:spPr>
        <a:xfrm>
          <a:off x="4718050" y="157781625"/>
          <a:ext cx="2683329" cy="2267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3</xdr:col>
      <xdr:colOff>535782</xdr:colOff>
      <xdr:row>746</xdr:row>
      <xdr:rowOff>226219</xdr:rowOff>
    </xdr:from>
    <xdr:to>
      <xdr:col>4</xdr:col>
      <xdr:colOff>1357313</xdr:colOff>
      <xdr:row>756</xdr:row>
      <xdr:rowOff>178594</xdr:rowOff>
    </xdr:to>
    <xdr:sp macro="" textlink="">
      <xdr:nvSpPr>
        <xdr:cNvPr id="267" name="TextBox 266">
          <a:extLst>
            <a:ext uri="{FF2B5EF4-FFF2-40B4-BE49-F238E27FC236}">
              <a16:creationId xmlns:a16="http://schemas.microsoft.com/office/drawing/2014/main" id="{00000000-0008-0000-0600-00000B010000}"/>
            </a:ext>
          </a:extLst>
        </xdr:cNvPr>
        <xdr:cNvSpPr txBox="1"/>
      </xdr:nvSpPr>
      <xdr:spPr>
        <a:xfrm>
          <a:off x="5336382" y="170857069"/>
          <a:ext cx="2097881"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chosice in Column I and the amount entered for each expenditure row in the blue columns J, K, L, M respectively. </a:t>
          </a:r>
          <a:endParaRPr lang="en-US" sz="1400">
            <a:solidFill>
              <a:srgbClr val="FF0000"/>
            </a:solidFill>
          </a:endParaRPr>
        </a:p>
      </xdr:txBody>
    </xdr:sp>
    <xdr:clientData/>
  </xdr:twoCellAnchor>
  <xdr:twoCellAnchor>
    <xdr:from>
      <xdr:col>4</xdr:col>
      <xdr:colOff>1381125</xdr:colOff>
      <xdr:row>746</xdr:row>
      <xdr:rowOff>59531</xdr:rowOff>
    </xdr:from>
    <xdr:to>
      <xdr:col>4</xdr:col>
      <xdr:colOff>1833562</xdr:colOff>
      <xdr:row>757</xdr:row>
      <xdr:rowOff>166688</xdr:rowOff>
    </xdr:to>
    <xdr:sp macro="" textlink="">
      <xdr:nvSpPr>
        <xdr:cNvPr id="268" name="Right Brace 267">
          <a:extLst>
            <a:ext uri="{FF2B5EF4-FFF2-40B4-BE49-F238E27FC236}">
              <a16:creationId xmlns:a16="http://schemas.microsoft.com/office/drawing/2014/main" id="{00000000-0008-0000-0600-00000C010000}"/>
            </a:ext>
          </a:extLst>
        </xdr:cNvPr>
        <xdr:cNvSpPr/>
      </xdr:nvSpPr>
      <xdr:spPr>
        <a:xfrm>
          <a:off x="7458075" y="170690381"/>
          <a:ext cx="4524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1393032</xdr:colOff>
      <xdr:row>735</xdr:row>
      <xdr:rowOff>23813</xdr:rowOff>
    </xdr:from>
    <xdr:to>
      <xdr:col>4</xdr:col>
      <xdr:colOff>1845469</xdr:colOff>
      <xdr:row>744</xdr:row>
      <xdr:rowOff>202406</xdr:rowOff>
    </xdr:to>
    <xdr:sp macro="" textlink="">
      <xdr:nvSpPr>
        <xdr:cNvPr id="269" name="Right Brace 268">
          <a:extLst>
            <a:ext uri="{FF2B5EF4-FFF2-40B4-BE49-F238E27FC236}">
              <a16:creationId xmlns:a16="http://schemas.microsoft.com/office/drawing/2014/main" id="{00000000-0008-0000-0600-00000D010000}"/>
            </a:ext>
          </a:extLst>
        </xdr:cNvPr>
        <xdr:cNvSpPr/>
      </xdr:nvSpPr>
      <xdr:spPr>
        <a:xfrm>
          <a:off x="7469982" y="168073388"/>
          <a:ext cx="45243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0</xdr:col>
      <xdr:colOff>163283</xdr:colOff>
      <xdr:row>717</xdr:row>
      <xdr:rowOff>54428</xdr:rowOff>
    </xdr:from>
    <xdr:to>
      <xdr:col>2</xdr:col>
      <xdr:colOff>789215</xdr:colOff>
      <xdr:row>719</xdr:row>
      <xdr:rowOff>13607</xdr:rowOff>
    </xdr:to>
    <xdr:sp macro="" textlink="">
      <xdr:nvSpPr>
        <xdr:cNvPr id="270" name="TextBox 269">
          <a:extLst>
            <a:ext uri="{FF2B5EF4-FFF2-40B4-BE49-F238E27FC236}">
              <a16:creationId xmlns:a16="http://schemas.microsoft.com/office/drawing/2014/main" id="{00000000-0008-0000-0600-00000E010000}"/>
            </a:ext>
          </a:extLst>
        </xdr:cNvPr>
        <xdr:cNvSpPr txBox="1"/>
      </xdr:nvSpPr>
      <xdr:spPr>
        <a:xfrm>
          <a:off x="163283" y="164274953"/>
          <a:ext cx="2549982" cy="616404"/>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4/1/2024 -6/302024.</a:t>
          </a:r>
        </a:p>
      </xdr:txBody>
    </xdr:sp>
    <xdr:clientData/>
  </xdr:twoCellAnchor>
  <xdr:twoCellAnchor>
    <xdr:from>
      <xdr:col>3</xdr:col>
      <xdr:colOff>247650</xdr:colOff>
      <xdr:row>746</xdr:row>
      <xdr:rowOff>171450</xdr:rowOff>
    </xdr:from>
    <xdr:to>
      <xdr:col>4</xdr:col>
      <xdr:colOff>1405958</xdr:colOff>
      <xdr:row>757</xdr:row>
      <xdr:rowOff>142875</xdr:rowOff>
    </xdr:to>
    <xdr:sp macro="" textlink="">
      <xdr:nvSpPr>
        <xdr:cNvPr id="271" name="TextBox 270">
          <a:extLst>
            <a:ext uri="{FF2B5EF4-FFF2-40B4-BE49-F238E27FC236}">
              <a16:creationId xmlns:a16="http://schemas.microsoft.com/office/drawing/2014/main" id="{00000000-0008-0000-0600-00000F010000}"/>
            </a:ext>
          </a:extLst>
        </xdr:cNvPr>
        <xdr:cNvSpPr txBox="1"/>
      </xdr:nvSpPr>
      <xdr:spPr>
        <a:xfrm>
          <a:off x="5048250" y="170802300"/>
          <a:ext cx="243465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2794000</xdr:colOff>
      <xdr:row>735</xdr:row>
      <xdr:rowOff>47625</xdr:rowOff>
    </xdr:from>
    <xdr:to>
      <xdr:col>4</xdr:col>
      <xdr:colOff>1324429</xdr:colOff>
      <xdr:row>744</xdr:row>
      <xdr:rowOff>171791</xdr:rowOff>
    </xdr:to>
    <xdr:sp macro="" textlink="">
      <xdr:nvSpPr>
        <xdr:cNvPr id="272" name="TextBox 271">
          <a:extLst>
            <a:ext uri="{FF2B5EF4-FFF2-40B4-BE49-F238E27FC236}">
              <a16:creationId xmlns:a16="http://schemas.microsoft.com/office/drawing/2014/main" id="{00000000-0008-0000-0600-000010010000}"/>
            </a:ext>
          </a:extLst>
        </xdr:cNvPr>
        <xdr:cNvSpPr txBox="1"/>
      </xdr:nvSpPr>
      <xdr:spPr>
        <a:xfrm>
          <a:off x="4718050" y="168097200"/>
          <a:ext cx="2683329" cy="2267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twoCellAnchor>
    <xdr:from>
      <xdr:col>3</xdr:col>
      <xdr:colOff>535782</xdr:colOff>
      <xdr:row>792</xdr:row>
      <xdr:rowOff>226219</xdr:rowOff>
    </xdr:from>
    <xdr:to>
      <xdr:col>4</xdr:col>
      <xdr:colOff>1357313</xdr:colOff>
      <xdr:row>802</xdr:row>
      <xdr:rowOff>178594</xdr:rowOff>
    </xdr:to>
    <xdr:sp macro="" textlink="">
      <xdr:nvSpPr>
        <xdr:cNvPr id="273" name="TextBox 272">
          <a:extLst>
            <a:ext uri="{FF2B5EF4-FFF2-40B4-BE49-F238E27FC236}">
              <a16:creationId xmlns:a16="http://schemas.microsoft.com/office/drawing/2014/main" id="{00000000-0008-0000-0600-000011010000}"/>
            </a:ext>
          </a:extLst>
        </xdr:cNvPr>
        <xdr:cNvSpPr txBox="1"/>
      </xdr:nvSpPr>
      <xdr:spPr>
        <a:xfrm>
          <a:off x="5336382" y="181163119"/>
          <a:ext cx="2097881" cy="233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chosice in Column I and the amount entered for each expenditure row in the blue columns J, K, L, M respectively. </a:t>
          </a:r>
          <a:endParaRPr lang="en-US" sz="1400">
            <a:solidFill>
              <a:srgbClr val="FF0000"/>
            </a:solidFill>
          </a:endParaRPr>
        </a:p>
      </xdr:txBody>
    </xdr:sp>
    <xdr:clientData/>
  </xdr:twoCellAnchor>
  <xdr:twoCellAnchor>
    <xdr:from>
      <xdr:col>4</xdr:col>
      <xdr:colOff>1381125</xdr:colOff>
      <xdr:row>792</xdr:row>
      <xdr:rowOff>59531</xdr:rowOff>
    </xdr:from>
    <xdr:to>
      <xdr:col>4</xdr:col>
      <xdr:colOff>1833562</xdr:colOff>
      <xdr:row>803</xdr:row>
      <xdr:rowOff>166688</xdr:rowOff>
    </xdr:to>
    <xdr:sp macro="" textlink="">
      <xdr:nvSpPr>
        <xdr:cNvPr id="274" name="Right Brace 273">
          <a:extLst>
            <a:ext uri="{FF2B5EF4-FFF2-40B4-BE49-F238E27FC236}">
              <a16:creationId xmlns:a16="http://schemas.microsoft.com/office/drawing/2014/main" id="{00000000-0008-0000-0600-000012010000}"/>
            </a:ext>
          </a:extLst>
        </xdr:cNvPr>
        <xdr:cNvSpPr/>
      </xdr:nvSpPr>
      <xdr:spPr>
        <a:xfrm>
          <a:off x="7458075" y="180996431"/>
          <a:ext cx="452437" cy="2726532"/>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1393032</xdr:colOff>
      <xdr:row>781</xdr:row>
      <xdr:rowOff>23813</xdr:rowOff>
    </xdr:from>
    <xdr:to>
      <xdr:col>4</xdr:col>
      <xdr:colOff>1845469</xdr:colOff>
      <xdr:row>790</xdr:row>
      <xdr:rowOff>202406</xdr:rowOff>
    </xdr:to>
    <xdr:sp macro="" textlink="">
      <xdr:nvSpPr>
        <xdr:cNvPr id="275" name="Right Brace 274">
          <a:extLst>
            <a:ext uri="{FF2B5EF4-FFF2-40B4-BE49-F238E27FC236}">
              <a16:creationId xmlns:a16="http://schemas.microsoft.com/office/drawing/2014/main" id="{00000000-0008-0000-0600-000013010000}"/>
            </a:ext>
          </a:extLst>
        </xdr:cNvPr>
        <xdr:cNvSpPr/>
      </xdr:nvSpPr>
      <xdr:spPr>
        <a:xfrm>
          <a:off x="7469982" y="178379438"/>
          <a:ext cx="452437" cy="2321718"/>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0</xdr:col>
      <xdr:colOff>163283</xdr:colOff>
      <xdr:row>763</xdr:row>
      <xdr:rowOff>54428</xdr:rowOff>
    </xdr:from>
    <xdr:to>
      <xdr:col>2</xdr:col>
      <xdr:colOff>789215</xdr:colOff>
      <xdr:row>765</xdr:row>
      <xdr:rowOff>13607</xdr:rowOff>
    </xdr:to>
    <xdr:sp macro="" textlink="">
      <xdr:nvSpPr>
        <xdr:cNvPr id="276" name="TextBox 275">
          <a:extLst>
            <a:ext uri="{FF2B5EF4-FFF2-40B4-BE49-F238E27FC236}">
              <a16:creationId xmlns:a16="http://schemas.microsoft.com/office/drawing/2014/main" id="{00000000-0008-0000-0600-000014010000}"/>
            </a:ext>
          </a:extLst>
        </xdr:cNvPr>
        <xdr:cNvSpPr txBox="1"/>
      </xdr:nvSpPr>
      <xdr:spPr>
        <a:xfrm>
          <a:off x="163283" y="174590528"/>
          <a:ext cx="2549982" cy="606879"/>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rgbClr val="4F81BD"/>
              </a:solidFill>
              <a:effectLst/>
              <a:uLnTx/>
              <a:uFillTx/>
              <a:latin typeface="Calibri" panose="020F0502020204030204"/>
              <a:ea typeface="+mn-ea"/>
              <a:cs typeface="+mn-cs"/>
            </a:rPr>
            <a:t>Run a Fiscal 03 for all resources to report expenditures during the period of 7/1/2024-9/30/2024</a:t>
          </a:r>
        </a:p>
      </xdr:txBody>
    </xdr:sp>
    <xdr:clientData/>
  </xdr:twoCellAnchor>
  <xdr:twoCellAnchor>
    <xdr:from>
      <xdr:col>3</xdr:col>
      <xdr:colOff>247650</xdr:colOff>
      <xdr:row>792</xdr:row>
      <xdr:rowOff>171450</xdr:rowOff>
    </xdr:from>
    <xdr:to>
      <xdr:col>4</xdr:col>
      <xdr:colOff>1405958</xdr:colOff>
      <xdr:row>803</xdr:row>
      <xdr:rowOff>142875</xdr:rowOff>
    </xdr:to>
    <xdr:sp macro="" textlink="">
      <xdr:nvSpPr>
        <xdr:cNvPr id="277" name="TextBox 276">
          <a:extLst>
            <a:ext uri="{FF2B5EF4-FFF2-40B4-BE49-F238E27FC236}">
              <a16:creationId xmlns:a16="http://schemas.microsoft.com/office/drawing/2014/main" id="{00000000-0008-0000-0600-000015010000}"/>
            </a:ext>
          </a:extLst>
        </xdr:cNvPr>
        <xdr:cNvSpPr txBox="1"/>
      </xdr:nvSpPr>
      <xdr:spPr>
        <a:xfrm>
          <a:off x="5048250" y="181108350"/>
          <a:ext cx="2434658" cy="2590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a:t>
          </a:r>
          <a:r>
            <a:rPr lang="en-US" sz="1400" baseline="0">
              <a:solidFill>
                <a:srgbClr val="FF0000"/>
              </a:solidFill>
            </a:rPr>
            <a:t> in expenditure information here. CARES expenditure reporting is calculated by the Category choice in Column I and the amount entered for each expenditure row in blue columns J &amp; K respectively. Data is shown as a cumlative percentage for reporting purposes. </a:t>
          </a:r>
          <a:endParaRPr lang="en-US" sz="1400">
            <a:solidFill>
              <a:srgbClr val="FF0000"/>
            </a:solidFill>
          </a:endParaRPr>
        </a:p>
      </xdr:txBody>
    </xdr:sp>
    <xdr:clientData/>
  </xdr:twoCellAnchor>
  <xdr:twoCellAnchor>
    <xdr:from>
      <xdr:col>2</xdr:col>
      <xdr:colOff>2794000</xdr:colOff>
      <xdr:row>781</xdr:row>
      <xdr:rowOff>47625</xdr:rowOff>
    </xdr:from>
    <xdr:to>
      <xdr:col>4</xdr:col>
      <xdr:colOff>1324429</xdr:colOff>
      <xdr:row>790</xdr:row>
      <xdr:rowOff>171791</xdr:rowOff>
    </xdr:to>
    <xdr:sp macro="" textlink="">
      <xdr:nvSpPr>
        <xdr:cNvPr id="278" name="TextBox 277">
          <a:extLst>
            <a:ext uri="{FF2B5EF4-FFF2-40B4-BE49-F238E27FC236}">
              <a16:creationId xmlns:a16="http://schemas.microsoft.com/office/drawing/2014/main" id="{00000000-0008-0000-0600-000016010000}"/>
            </a:ext>
          </a:extLst>
        </xdr:cNvPr>
        <xdr:cNvSpPr txBox="1"/>
      </xdr:nvSpPr>
      <xdr:spPr>
        <a:xfrm>
          <a:off x="4718050" y="178403250"/>
          <a:ext cx="2683329" cy="2267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rgbClr val="FF0000"/>
              </a:solidFill>
            </a:rPr>
            <a:t>Do not enter in expenditure information here. CARES</a:t>
          </a:r>
          <a:r>
            <a:rPr lang="en-US" sz="1400" baseline="0">
              <a:solidFill>
                <a:srgbClr val="FF0000"/>
              </a:solidFill>
            </a:rPr>
            <a:t> expenditure </a:t>
          </a:r>
          <a:r>
            <a:rPr lang="en-US" sz="1400">
              <a:solidFill>
                <a:srgbClr val="FF0000"/>
              </a:solidFill>
            </a:rPr>
            <a:t>reporting is calculated</a:t>
          </a:r>
          <a:r>
            <a:rPr lang="en-US" sz="1400" baseline="0">
              <a:solidFill>
                <a:srgbClr val="FF0000"/>
              </a:solidFill>
            </a:rPr>
            <a:t> by the Category choice in Column E and the amount entered for each expenditure rows in green  columns F, G &amp; H respectively. Data is shown as a cumlative percentage for reporting purposes. </a:t>
          </a:r>
          <a:endParaRPr lang="en-US" sz="1400">
            <a:solidFill>
              <a:srgbClr val="FF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cde.ca.gov/DATA/CAAR/1-CATEGORICAL/State%20Fiscal%20Stabilization%20Fund%20SFSF/2008-09/Categorical%20Reductions/Master%20file/MASTER%20ABx3%2056%20Backfi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BACKUP%20Step3.%202008-09%20AMBG%20Ent%20Calc.,2nd%20App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FSF Backfill ABx3 56 Entit"/>
      <sheetName val="Zero Backfill Removed"/>
      <sheetName val="Backfill ABx3 56 All LEAs"/>
      <sheetName val="108-MHHSC"/>
      <sheetName val="137-MRPD"/>
      <sheetName val="137-MRPD-EL"/>
      <sheetName val="232-CSR 9"/>
      <sheetName val="228-SSVPP"/>
      <sheetName val="244-TCBG "/>
      <sheetName val="265-AMBG"/>
      <sheetName val="Closed Charters"/>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unt"/>
      <sheetName val="1.Validated 2008 CBEDs"/>
      <sheetName val="2.Virtual Academy-Decl Removed"/>
      <sheetName val="3.Rvsd Ent Calc -School Level"/>
      <sheetName val="3a.Ent Calc-SchLev No DFCS"/>
      <sheetName val="3b.Ent Calc. DFCS Only"/>
      <sheetName val="4a. Rvsd LEA Ent -No DFCS"/>
      <sheetName val="4b.Rvsd LEA Ent w DFCS"/>
      <sheetName val="5.Tracking"/>
      <sheetName val="5a.1st Appt"/>
      <sheetName val="6.2nd Appt"/>
      <sheetName val="Reconciliation"/>
      <sheetName val="Import Data"/>
    </sheetNames>
    <sheetDataSet>
      <sheetData sheetId="0"/>
      <sheetData sheetId="1"/>
      <sheetData sheetId="2"/>
      <sheetData sheetId="3"/>
      <sheetData sheetId="4"/>
      <sheetData sheetId="5"/>
      <sheetData sheetId="6">
        <row r="1">
          <cell r="A1" t="str">
            <v>Co_Code</v>
          </cell>
          <cell r="B1" t="str">
            <v>Dist_Code</v>
          </cell>
          <cell r="C1" t="str">
            <v>county</v>
          </cell>
          <cell r="D1" t="str">
            <v>district</v>
          </cell>
          <cell r="E1" t="str">
            <v>Sum Of 2008 CBEDS Total K-12 &amp; Adults</v>
          </cell>
          <cell r="F1" t="str">
            <v>Sum Of Total Entitlement (Sum of G + I + J)</v>
          </cell>
          <cell r="G1" t="str">
            <v>Count Of 2008-09, 2nd Appt Ent Calc-SchLev No DFCS</v>
          </cell>
        </row>
        <row r="2">
          <cell r="A2" t="str">
            <v>01</v>
          </cell>
          <cell r="B2" t="str">
            <v>10017</v>
          </cell>
          <cell r="C2" t="str">
            <v>Alameda</v>
          </cell>
          <cell r="D2" t="str">
            <v>Alameda County Office of Education</v>
          </cell>
          <cell r="E2">
            <v>597</v>
          </cell>
          <cell r="F2">
            <v>12755</v>
          </cell>
          <cell r="G2">
            <v>3</v>
          </cell>
        </row>
        <row r="3">
          <cell r="A3" t="str">
            <v>01</v>
          </cell>
          <cell r="B3" t="str">
            <v>31609</v>
          </cell>
          <cell r="C3" t="str">
            <v>Alameda</v>
          </cell>
          <cell r="D3" t="str">
            <v>California School for the Blind (State Special Schl)</v>
          </cell>
          <cell r="E3">
            <v>71</v>
          </cell>
          <cell r="F3">
            <v>3564</v>
          </cell>
          <cell r="G3">
            <v>1</v>
          </cell>
        </row>
        <row r="4">
          <cell r="A4" t="str">
            <v>01</v>
          </cell>
          <cell r="B4" t="str">
            <v>31617</v>
          </cell>
          <cell r="C4" t="str">
            <v>Alameda</v>
          </cell>
          <cell r="D4" t="str">
            <v>California School for the Deaf-Fremont (State Special Schl)</v>
          </cell>
          <cell r="E4">
            <v>411</v>
          </cell>
          <cell r="F4">
            <v>6987</v>
          </cell>
          <cell r="G4">
            <v>1</v>
          </cell>
        </row>
        <row r="5">
          <cell r="A5" t="str">
            <v>01</v>
          </cell>
          <cell r="B5" t="str">
            <v>61119</v>
          </cell>
          <cell r="C5" t="str">
            <v>Alameda</v>
          </cell>
          <cell r="D5" t="str">
            <v>Alameda City Unified</v>
          </cell>
          <cell r="E5">
            <v>10150</v>
          </cell>
          <cell r="F5">
            <v>174343</v>
          </cell>
          <cell r="G5">
            <v>18</v>
          </cell>
        </row>
        <row r="6">
          <cell r="A6" t="str">
            <v>01</v>
          </cell>
          <cell r="B6" t="str">
            <v>61127</v>
          </cell>
          <cell r="C6" t="str">
            <v>Alameda</v>
          </cell>
          <cell r="D6" t="str">
            <v>Albany City Unified</v>
          </cell>
          <cell r="E6">
            <v>3830</v>
          </cell>
          <cell r="F6">
            <v>67758</v>
          </cell>
          <cell r="G6">
            <v>6</v>
          </cell>
        </row>
        <row r="7">
          <cell r="A7" t="str">
            <v>01</v>
          </cell>
          <cell r="B7" t="str">
            <v>61143</v>
          </cell>
          <cell r="C7" t="str">
            <v>Alameda</v>
          </cell>
          <cell r="D7" t="str">
            <v>Berkeley Unified</v>
          </cell>
          <cell r="E7">
            <v>8922</v>
          </cell>
          <cell r="F7">
            <v>153218</v>
          </cell>
          <cell r="G7">
            <v>16</v>
          </cell>
        </row>
        <row r="8">
          <cell r="A8" t="str">
            <v>01</v>
          </cell>
          <cell r="B8" t="str">
            <v>61150</v>
          </cell>
          <cell r="C8" t="str">
            <v>Alameda</v>
          </cell>
          <cell r="D8" t="str">
            <v>Castro Valley Unified</v>
          </cell>
          <cell r="E8">
            <v>8896</v>
          </cell>
          <cell r="F8">
            <v>158053</v>
          </cell>
          <cell r="G8">
            <v>15</v>
          </cell>
        </row>
        <row r="9">
          <cell r="A9" t="str">
            <v>01</v>
          </cell>
          <cell r="B9" t="str">
            <v>61168</v>
          </cell>
          <cell r="C9" t="str">
            <v>Alameda</v>
          </cell>
          <cell r="D9" t="str">
            <v>Emery Unified</v>
          </cell>
          <cell r="E9">
            <v>783</v>
          </cell>
          <cell r="F9">
            <v>13311</v>
          </cell>
          <cell r="G9">
            <v>2</v>
          </cell>
        </row>
        <row r="10">
          <cell r="A10" t="str">
            <v>01</v>
          </cell>
          <cell r="B10" t="str">
            <v>61176</v>
          </cell>
          <cell r="C10" t="str">
            <v>Alameda</v>
          </cell>
          <cell r="D10" t="str">
            <v>Fremont Unified</v>
          </cell>
          <cell r="E10">
            <v>32083</v>
          </cell>
          <cell r="F10">
            <v>547716</v>
          </cell>
          <cell r="G10">
            <v>41</v>
          </cell>
        </row>
        <row r="11">
          <cell r="A11" t="str">
            <v>01</v>
          </cell>
          <cell r="B11" t="str">
            <v>61192</v>
          </cell>
          <cell r="C11" t="str">
            <v>Alameda</v>
          </cell>
          <cell r="D11" t="str">
            <v>Hayward Unified</v>
          </cell>
          <cell r="E11">
            <v>21396</v>
          </cell>
          <cell r="F11">
            <v>365271</v>
          </cell>
          <cell r="G11">
            <v>31</v>
          </cell>
        </row>
        <row r="12">
          <cell r="A12" t="str">
            <v>01</v>
          </cell>
          <cell r="B12" t="str">
            <v>61200</v>
          </cell>
          <cell r="C12" t="str">
            <v>Alameda</v>
          </cell>
          <cell r="D12" t="str">
            <v>Livermore Valley Joint Unified</v>
          </cell>
          <cell r="E12">
            <v>13089</v>
          </cell>
          <cell r="F12">
            <v>228058</v>
          </cell>
          <cell r="G12">
            <v>19</v>
          </cell>
        </row>
        <row r="13">
          <cell r="A13" t="str">
            <v>01</v>
          </cell>
          <cell r="B13" t="str">
            <v>61218</v>
          </cell>
          <cell r="C13" t="str">
            <v>Alameda</v>
          </cell>
          <cell r="D13" t="str">
            <v>Mountain House Elementary</v>
          </cell>
          <cell r="E13">
            <v>42</v>
          </cell>
          <cell r="F13">
            <v>3564</v>
          </cell>
          <cell r="G13">
            <v>1</v>
          </cell>
        </row>
        <row r="14">
          <cell r="A14" t="str">
            <v>01</v>
          </cell>
          <cell r="B14" t="str">
            <v>61234</v>
          </cell>
          <cell r="C14" t="str">
            <v>Alameda</v>
          </cell>
          <cell r="D14" t="str">
            <v>Newark Unified</v>
          </cell>
          <cell r="E14">
            <v>7170</v>
          </cell>
          <cell r="F14">
            <v>130416</v>
          </cell>
          <cell r="G14">
            <v>14</v>
          </cell>
        </row>
        <row r="15">
          <cell r="A15" t="str">
            <v>01</v>
          </cell>
          <cell r="B15" t="str">
            <v>61242</v>
          </cell>
          <cell r="C15" t="str">
            <v>Alameda</v>
          </cell>
          <cell r="D15" t="str">
            <v>New Haven Unified</v>
          </cell>
          <cell r="E15">
            <v>12900</v>
          </cell>
          <cell r="F15">
            <v>227725</v>
          </cell>
          <cell r="G15">
            <v>14</v>
          </cell>
        </row>
        <row r="16">
          <cell r="A16" t="str">
            <v>01</v>
          </cell>
          <cell r="B16" t="str">
            <v>61259</v>
          </cell>
          <cell r="C16" t="str">
            <v>Alameda</v>
          </cell>
          <cell r="D16" t="str">
            <v>Oakland Unified</v>
          </cell>
          <cell r="E16">
            <v>39529</v>
          </cell>
          <cell r="F16">
            <v>718541</v>
          </cell>
          <cell r="G16">
            <v>117</v>
          </cell>
        </row>
        <row r="17">
          <cell r="A17" t="str">
            <v>01</v>
          </cell>
          <cell r="B17" t="str">
            <v>61275</v>
          </cell>
          <cell r="C17" t="str">
            <v>Alameda</v>
          </cell>
          <cell r="D17" t="str">
            <v>Piedmont City Unified</v>
          </cell>
          <cell r="E17">
            <v>2526</v>
          </cell>
          <cell r="F17">
            <v>45147</v>
          </cell>
          <cell r="G17">
            <v>6</v>
          </cell>
        </row>
        <row r="18">
          <cell r="A18" t="str">
            <v>01</v>
          </cell>
          <cell r="B18" t="str">
            <v>61291</v>
          </cell>
          <cell r="C18" t="str">
            <v>Alameda</v>
          </cell>
          <cell r="D18" t="str">
            <v>San Leandro Unified</v>
          </cell>
          <cell r="E18">
            <v>8777</v>
          </cell>
          <cell r="F18">
            <v>151384</v>
          </cell>
          <cell r="G18">
            <v>12</v>
          </cell>
        </row>
        <row r="19">
          <cell r="A19" t="str">
            <v>01</v>
          </cell>
          <cell r="B19" t="str">
            <v>61309</v>
          </cell>
          <cell r="C19" t="str">
            <v>Alameda</v>
          </cell>
          <cell r="D19" t="str">
            <v>San Lorenzo Unified</v>
          </cell>
          <cell r="E19">
            <v>11392</v>
          </cell>
          <cell r="F19">
            <v>194903</v>
          </cell>
          <cell r="G19">
            <v>16</v>
          </cell>
        </row>
        <row r="20">
          <cell r="A20" t="str">
            <v>01</v>
          </cell>
          <cell r="B20" t="str">
            <v>75093</v>
          </cell>
          <cell r="C20" t="str">
            <v>Alameda</v>
          </cell>
          <cell r="D20" t="str">
            <v>Dublin Unified</v>
          </cell>
          <cell r="E20">
            <v>5739</v>
          </cell>
          <cell r="F20">
            <v>99786</v>
          </cell>
          <cell r="G20">
            <v>9</v>
          </cell>
        </row>
        <row r="21">
          <cell r="A21" t="str">
            <v>01</v>
          </cell>
          <cell r="B21" t="str">
            <v>75101</v>
          </cell>
          <cell r="C21" t="str">
            <v>Alameda</v>
          </cell>
          <cell r="D21" t="str">
            <v>Pleasanton Unified</v>
          </cell>
          <cell r="E21">
            <v>14795</v>
          </cell>
          <cell r="F21">
            <v>254910</v>
          </cell>
          <cell r="G21">
            <v>16</v>
          </cell>
        </row>
        <row r="22">
          <cell r="A22" t="str">
            <v>01</v>
          </cell>
          <cell r="B22" t="str">
            <v>75119</v>
          </cell>
          <cell r="C22" t="str">
            <v>Alameda</v>
          </cell>
          <cell r="D22" t="str">
            <v>Sunol Glen Unified</v>
          </cell>
          <cell r="E22">
            <v>232</v>
          </cell>
          <cell r="F22">
            <v>3944</v>
          </cell>
          <cell r="G22">
            <v>1</v>
          </cell>
        </row>
        <row r="23">
          <cell r="A23" t="str">
            <v>02</v>
          </cell>
          <cell r="B23" t="str">
            <v>61333</v>
          </cell>
          <cell r="C23" t="str">
            <v>Alpine</v>
          </cell>
          <cell r="D23" t="str">
            <v>Alpine County Unified</v>
          </cell>
          <cell r="E23">
            <v>129</v>
          </cell>
          <cell r="F23">
            <v>14704</v>
          </cell>
          <cell r="G23">
            <v>6</v>
          </cell>
        </row>
        <row r="24">
          <cell r="A24" t="str">
            <v>03</v>
          </cell>
          <cell r="B24" t="str">
            <v>10033</v>
          </cell>
          <cell r="C24" t="str">
            <v>Amador</v>
          </cell>
          <cell r="D24" t="str">
            <v>Amador County Office of Education</v>
          </cell>
          <cell r="E24">
            <v>203</v>
          </cell>
          <cell r="F24">
            <v>7128</v>
          </cell>
          <cell r="G24">
            <v>2</v>
          </cell>
        </row>
        <row r="25">
          <cell r="A25" t="str">
            <v>03</v>
          </cell>
          <cell r="B25" t="str">
            <v>73981</v>
          </cell>
          <cell r="C25" t="str">
            <v>Amador</v>
          </cell>
          <cell r="D25" t="str">
            <v>Amador County Unified</v>
          </cell>
          <cell r="E25">
            <v>4390</v>
          </cell>
          <cell r="F25">
            <v>79509</v>
          </cell>
          <cell r="G25">
            <v>12</v>
          </cell>
        </row>
        <row r="26">
          <cell r="A26" t="str">
            <v>04</v>
          </cell>
          <cell r="B26" t="str">
            <v>10041</v>
          </cell>
          <cell r="C26" t="str">
            <v>Butte</v>
          </cell>
          <cell r="D26" t="str">
            <v>Butte County Office of Education</v>
          </cell>
          <cell r="E26">
            <v>590</v>
          </cell>
          <cell r="F26">
            <v>14999</v>
          </cell>
          <cell r="G26">
            <v>3</v>
          </cell>
        </row>
        <row r="27">
          <cell r="A27" t="str">
            <v>04</v>
          </cell>
          <cell r="B27" t="str">
            <v>61382</v>
          </cell>
          <cell r="C27" t="str">
            <v>Butte</v>
          </cell>
          <cell r="D27" t="str">
            <v>Bangor Union Elementary</v>
          </cell>
          <cell r="E27">
            <v>125</v>
          </cell>
          <cell r="F27">
            <v>3564</v>
          </cell>
          <cell r="G27">
            <v>1</v>
          </cell>
        </row>
        <row r="28">
          <cell r="A28" t="str">
            <v>04</v>
          </cell>
          <cell r="B28" t="str">
            <v>61408</v>
          </cell>
          <cell r="C28" t="str">
            <v>Butte</v>
          </cell>
          <cell r="D28" t="str">
            <v>Biggs Unified</v>
          </cell>
          <cell r="E28">
            <v>551</v>
          </cell>
          <cell r="F28">
            <v>18820</v>
          </cell>
          <cell r="G28">
            <v>6</v>
          </cell>
        </row>
        <row r="29">
          <cell r="A29" t="str">
            <v>04</v>
          </cell>
          <cell r="B29" t="str">
            <v>61424</v>
          </cell>
          <cell r="C29" t="str">
            <v>Butte</v>
          </cell>
          <cell r="D29" t="str">
            <v>Chico Unified</v>
          </cell>
          <cell r="E29">
            <v>12845</v>
          </cell>
          <cell r="F29">
            <v>224300</v>
          </cell>
          <cell r="G29">
            <v>21</v>
          </cell>
        </row>
        <row r="30">
          <cell r="A30" t="str">
            <v>04</v>
          </cell>
          <cell r="B30" t="str">
            <v>61432</v>
          </cell>
          <cell r="C30" t="str">
            <v>Butte</v>
          </cell>
          <cell r="D30" t="str">
            <v>Durham Unified</v>
          </cell>
          <cell r="E30">
            <v>1097</v>
          </cell>
          <cell r="F30">
            <v>20792</v>
          </cell>
          <cell r="G30">
            <v>4</v>
          </cell>
        </row>
        <row r="31">
          <cell r="A31" t="str">
            <v>04</v>
          </cell>
          <cell r="B31" t="str">
            <v>61440</v>
          </cell>
          <cell r="C31" t="str">
            <v>Butte</v>
          </cell>
          <cell r="D31" t="str">
            <v>Feather Falls Union Elementary</v>
          </cell>
          <cell r="E31">
            <v>27</v>
          </cell>
          <cell r="F31">
            <v>3564</v>
          </cell>
          <cell r="G31">
            <v>1</v>
          </cell>
        </row>
        <row r="32">
          <cell r="A32" t="str">
            <v>04</v>
          </cell>
          <cell r="B32" t="str">
            <v>61457</v>
          </cell>
          <cell r="C32" t="str">
            <v>Butte</v>
          </cell>
          <cell r="D32" t="str">
            <v>Golden Feather Union Elementary</v>
          </cell>
          <cell r="E32">
            <v>133</v>
          </cell>
          <cell r="F32">
            <v>9356</v>
          </cell>
          <cell r="G32">
            <v>3</v>
          </cell>
        </row>
        <row r="33">
          <cell r="A33" t="str">
            <v>04</v>
          </cell>
          <cell r="B33" t="str">
            <v>61499</v>
          </cell>
          <cell r="C33" t="str">
            <v>Butte</v>
          </cell>
          <cell r="D33" t="str">
            <v>Manzanita Elementary</v>
          </cell>
          <cell r="E33">
            <v>262</v>
          </cell>
          <cell r="F33">
            <v>4454</v>
          </cell>
          <cell r="G33">
            <v>1</v>
          </cell>
        </row>
        <row r="34">
          <cell r="A34" t="str">
            <v>04</v>
          </cell>
          <cell r="B34" t="str">
            <v>61507</v>
          </cell>
          <cell r="C34" t="str">
            <v>Butte</v>
          </cell>
          <cell r="D34" t="str">
            <v>Oroville City Elementary</v>
          </cell>
          <cell r="E34">
            <v>2773</v>
          </cell>
          <cell r="F34">
            <v>48699</v>
          </cell>
          <cell r="G34">
            <v>7</v>
          </cell>
        </row>
        <row r="35">
          <cell r="A35" t="str">
            <v>04</v>
          </cell>
          <cell r="B35" t="str">
            <v>61515</v>
          </cell>
          <cell r="C35" t="str">
            <v>Butte</v>
          </cell>
          <cell r="D35" t="str">
            <v>Oroville Union High</v>
          </cell>
          <cell r="E35">
            <v>2870</v>
          </cell>
          <cell r="F35">
            <v>54044</v>
          </cell>
          <cell r="G35">
            <v>5</v>
          </cell>
        </row>
        <row r="36">
          <cell r="A36" t="str">
            <v>04</v>
          </cell>
          <cell r="B36" t="str">
            <v>61523</v>
          </cell>
          <cell r="C36" t="str">
            <v>Butte</v>
          </cell>
          <cell r="D36" t="str">
            <v>Palermo Union Elementary</v>
          </cell>
          <cell r="E36">
            <v>1341</v>
          </cell>
          <cell r="F36">
            <v>29124</v>
          </cell>
          <cell r="G36">
            <v>6</v>
          </cell>
        </row>
        <row r="37">
          <cell r="A37" t="str">
            <v>04</v>
          </cell>
          <cell r="B37" t="str">
            <v>61531</v>
          </cell>
          <cell r="C37" t="str">
            <v>Butte</v>
          </cell>
          <cell r="D37" t="str">
            <v>Paradise Unified</v>
          </cell>
          <cell r="E37">
            <v>4498</v>
          </cell>
          <cell r="F37">
            <v>85291</v>
          </cell>
          <cell r="G37">
            <v>12</v>
          </cell>
        </row>
        <row r="38">
          <cell r="A38" t="str">
            <v>04</v>
          </cell>
          <cell r="B38" t="str">
            <v>61549</v>
          </cell>
          <cell r="C38" t="str">
            <v>Butte</v>
          </cell>
          <cell r="D38" t="str">
            <v>Thermalito Union Elementary</v>
          </cell>
          <cell r="E38">
            <v>1416</v>
          </cell>
          <cell r="F38">
            <v>28341</v>
          </cell>
          <cell r="G38">
            <v>6</v>
          </cell>
        </row>
        <row r="39">
          <cell r="A39" t="str">
            <v>04</v>
          </cell>
          <cell r="B39" t="str">
            <v>73379</v>
          </cell>
          <cell r="C39" t="str">
            <v>Butte</v>
          </cell>
          <cell r="D39" t="str">
            <v>Pioneer Union Elementary</v>
          </cell>
          <cell r="E39">
            <v>98</v>
          </cell>
          <cell r="F39">
            <v>5792</v>
          </cell>
          <cell r="G39">
            <v>2</v>
          </cell>
        </row>
        <row r="40">
          <cell r="A40" t="str">
            <v>04</v>
          </cell>
          <cell r="B40" t="str">
            <v>75507</v>
          </cell>
          <cell r="C40" t="str">
            <v>Butte</v>
          </cell>
          <cell r="D40" t="str">
            <v>Gridley Unified</v>
          </cell>
          <cell r="E40">
            <v>2115</v>
          </cell>
          <cell r="F40">
            <v>42700</v>
          </cell>
          <cell r="G40">
            <v>7</v>
          </cell>
        </row>
        <row r="41">
          <cell r="A41" t="str">
            <v>05</v>
          </cell>
          <cell r="B41" t="str">
            <v>10058</v>
          </cell>
          <cell r="C41" t="str">
            <v>Calaveras</v>
          </cell>
          <cell r="D41" t="str">
            <v>Calaveras County Office of Education</v>
          </cell>
          <cell r="E41">
            <v>497</v>
          </cell>
          <cell r="F41">
            <v>18112</v>
          </cell>
          <cell r="G41">
            <v>5</v>
          </cell>
        </row>
        <row r="42">
          <cell r="A42" t="str">
            <v>05</v>
          </cell>
          <cell r="B42" t="str">
            <v>61556</v>
          </cell>
          <cell r="C42" t="str">
            <v>Calaveras</v>
          </cell>
          <cell r="D42" t="str">
            <v>Bret Harte Union High</v>
          </cell>
          <cell r="E42">
            <v>863</v>
          </cell>
          <cell r="F42">
            <v>20593</v>
          </cell>
          <cell r="G42">
            <v>3</v>
          </cell>
        </row>
        <row r="43">
          <cell r="A43" t="str">
            <v>05</v>
          </cell>
          <cell r="B43" t="str">
            <v>61564</v>
          </cell>
          <cell r="C43" t="str">
            <v>Calaveras</v>
          </cell>
          <cell r="D43" t="str">
            <v>Calaveras Unified</v>
          </cell>
          <cell r="E43">
            <v>3562</v>
          </cell>
          <cell r="F43">
            <v>76430</v>
          </cell>
          <cell r="G43">
            <v>13</v>
          </cell>
        </row>
        <row r="44">
          <cell r="A44" t="str">
            <v>05</v>
          </cell>
          <cell r="B44" t="str">
            <v>61572</v>
          </cell>
          <cell r="C44" t="str">
            <v>Calaveras</v>
          </cell>
          <cell r="D44" t="str">
            <v>Mark Twain Union Elementary</v>
          </cell>
          <cell r="E44">
            <v>791</v>
          </cell>
          <cell r="F44">
            <v>13447</v>
          </cell>
          <cell r="G44">
            <v>2</v>
          </cell>
        </row>
        <row r="45">
          <cell r="A45" t="str">
            <v>05</v>
          </cell>
          <cell r="B45" t="str">
            <v>61580</v>
          </cell>
          <cell r="C45" t="str">
            <v>Calaveras</v>
          </cell>
          <cell r="D45" t="str">
            <v>Vallecito Union</v>
          </cell>
          <cell r="E45">
            <v>795</v>
          </cell>
          <cell r="F45">
            <v>17801</v>
          </cell>
          <cell r="G45">
            <v>5</v>
          </cell>
        </row>
        <row r="46">
          <cell r="A46" t="str">
            <v>06</v>
          </cell>
          <cell r="B46" t="str">
            <v>10066</v>
          </cell>
          <cell r="C46" t="str">
            <v>Colusa</v>
          </cell>
          <cell r="D46" t="str">
            <v>Colusa County Office of Education</v>
          </cell>
          <cell r="E46">
            <v>177</v>
          </cell>
          <cell r="F46">
            <v>11584</v>
          </cell>
          <cell r="G46">
            <v>4</v>
          </cell>
        </row>
        <row r="47">
          <cell r="A47" t="str">
            <v>06</v>
          </cell>
          <cell r="B47" t="str">
            <v>61598</v>
          </cell>
          <cell r="C47" t="str">
            <v>Colusa</v>
          </cell>
          <cell r="D47" t="str">
            <v>Colusa Unified</v>
          </cell>
          <cell r="E47">
            <v>1394</v>
          </cell>
          <cell r="F47">
            <v>28939</v>
          </cell>
          <cell r="G47">
            <v>5</v>
          </cell>
        </row>
        <row r="48">
          <cell r="A48" t="str">
            <v>06</v>
          </cell>
          <cell r="B48" t="str">
            <v>61606</v>
          </cell>
          <cell r="C48" t="str">
            <v>Colusa</v>
          </cell>
          <cell r="D48" t="str">
            <v>Maxwell Unified</v>
          </cell>
          <cell r="E48">
            <v>422</v>
          </cell>
          <cell r="F48">
            <v>10382</v>
          </cell>
          <cell r="G48">
            <v>3</v>
          </cell>
        </row>
        <row r="49">
          <cell r="A49" t="str">
            <v>06</v>
          </cell>
          <cell r="B49" t="str">
            <v>61614</v>
          </cell>
          <cell r="C49" t="str">
            <v>Colusa</v>
          </cell>
          <cell r="D49" t="str">
            <v>Pierce Joint Unified</v>
          </cell>
          <cell r="E49">
            <v>1296</v>
          </cell>
          <cell r="F49">
            <v>26260</v>
          </cell>
          <cell r="G49">
            <v>5</v>
          </cell>
        </row>
        <row r="50">
          <cell r="A50" t="str">
            <v>06</v>
          </cell>
          <cell r="B50" t="str">
            <v>61622</v>
          </cell>
          <cell r="C50" t="str">
            <v>Colusa</v>
          </cell>
          <cell r="D50" t="str">
            <v>Williams Unified</v>
          </cell>
          <cell r="E50">
            <v>1218</v>
          </cell>
          <cell r="F50">
            <v>24604</v>
          </cell>
          <cell r="G50">
            <v>5</v>
          </cell>
        </row>
        <row r="51">
          <cell r="A51" t="str">
            <v>07</v>
          </cell>
          <cell r="B51" t="str">
            <v>10074</v>
          </cell>
          <cell r="C51" t="str">
            <v>Contra Costa</v>
          </cell>
          <cell r="D51" t="str">
            <v>Contra Costa County Office of Education</v>
          </cell>
          <cell r="E51">
            <v>958</v>
          </cell>
          <cell r="F51">
            <v>25719</v>
          </cell>
          <cell r="G51">
            <v>7</v>
          </cell>
        </row>
        <row r="52">
          <cell r="A52" t="str">
            <v>07</v>
          </cell>
          <cell r="B52" t="str">
            <v>61630</v>
          </cell>
          <cell r="C52" t="str">
            <v>Contra Costa</v>
          </cell>
          <cell r="D52" t="str">
            <v>Acalanes Union High</v>
          </cell>
          <cell r="E52">
            <v>5697</v>
          </cell>
          <cell r="F52">
            <v>101686</v>
          </cell>
          <cell r="G52">
            <v>6</v>
          </cell>
        </row>
        <row r="53">
          <cell r="A53" t="str">
            <v>07</v>
          </cell>
          <cell r="B53" t="str">
            <v>61648</v>
          </cell>
          <cell r="C53" t="str">
            <v>Contra Costa</v>
          </cell>
          <cell r="D53" t="str">
            <v>Antioch Unified</v>
          </cell>
          <cell r="E53">
            <v>19262</v>
          </cell>
          <cell r="F53">
            <v>333633</v>
          </cell>
          <cell r="G53">
            <v>26</v>
          </cell>
        </row>
        <row r="54">
          <cell r="A54" t="str">
            <v>07</v>
          </cell>
          <cell r="B54" t="str">
            <v>61655</v>
          </cell>
          <cell r="C54" t="str">
            <v>Contra Costa</v>
          </cell>
          <cell r="D54" t="str">
            <v>Brentwood Union Elementary</v>
          </cell>
          <cell r="E54">
            <v>8247</v>
          </cell>
          <cell r="F54">
            <v>140206</v>
          </cell>
          <cell r="G54">
            <v>10</v>
          </cell>
        </row>
        <row r="55">
          <cell r="A55" t="str">
            <v>07</v>
          </cell>
          <cell r="B55" t="str">
            <v>61663</v>
          </cell>
          <cell r="C55" t="str">
            <v>Contra Costa</v>
          </cell>
          <cell r="D55" t="str">
            <v>Byron Union Elementary</v>
          </cell>
          <cell r="E55">
            <v>1666</v>
          </cell>
          <cell r="F55">
            <v>28322</v>
          </cell>
          <cell r="G55">
            <v>3</v>
          </cell>
        </row>
        <row r="56">
          <cell r="A56" t="str">
            <v>07</v>
          </cell>
          <cell r="B56" t="str">
            <v>61671</v>
          </cell>
          <cell r="C56" t="str">
            <v>Contra Costa</v>
          </cell>
          <cell r="D56" t="str">
            <v>Canyon Elementary</v>
          </cell>
          <cell r="E56">
            <v>68</v>
          </cell>
          <cell r="F56">
            <v>3564</v>
          </cell>
          <cell r="G56">
            <v>1</v>
          </cell>
        </row>
        <row r="57">
          <cell r="A57" t="str">
            <v>07</v>
          </cell>
          <cell r="B57" t="str">
            <v>61697</v>
          </cell>
          <cell r="C57" t="str">
            <v>Contra Costa</v>
          </cell>
          <cell r="D57" t="str">
            <v>John Swett Unified</v>
          </cell>
          <cell r="E57">
            <v>1702</v>
          </cell>
          <cell r="F57">
            <v>31767</v>
          </cell>
          <cell r="G57">
            <v>4</v>
          </cell>
        </row>
        <row r="58">
          <cell r="A58" t="str">
            <v>07</v>
          </cell>
          <cell r="B58" t="str">
            <v>61705</v>
          </cell>
          <cell r="C58" t="str">
            <v>Contra Costa</v>
          </cell>
          <cell r="D58" t="str">
            <v>Knightsen Elementary</v>
          </cell>
          <cell r="E58">
            <v>500</v>
          </cell>
          <cell r="F58">
            <v>9939</v>
          </cell>
          <cell r="G58">
            <v>2</v>
          </cell>
        </row>
        <row r="59">
          <cell r="A59" t="str">
            <v>07</v>
          </cell>
          <cell r="B59" t="str">
            <v>61713</v>
          </cell>
          <cell r="C59" t="str">
            <v>Contra Costa</v>
          </cell>
          <cell r="D59" t="str">
            <v>Lafayette Elementary</v>
          </cell>
          <cell r="E59">
            <v>3205</v>
          </cell>
          <cell r="F59">
            <v>54486</v>
          </cell>
          <cell r="G59">
            <v>5</v>
          </cell>
        </row>
        <row r="60">
          <cell r="A60" t="str">
            <v>07</v>
          </cell>
          <cell r="B60" t="str">
            <v>61721</v>
          </cell>
          <cell r="C60" t="str">
            <v>Contra Costa</v>
          </cell>
          <cell r="D60" t="str">
            <v>Liberty Union High</v>
          </cell>
          <cell r="E60">
            <v>6980</v>
          </cell>
          <cell r="F60">
            <v>118664</v>
          </cell>
          <cell r="G60">
            <v>5</v>
          </cell>
        </row>
        <row r="61">
          <cell r="A61" t="str">
            <v>07</v>
          </cell>
          <cell r="B61" t="str">
            <v>61739</v>
          </cell>
          <cell r="C61" t="str">
            <v>Contra Costa</v>
          </cell>
          <cell r="D61" t="str">
            <v>Martinez Unified</v>
          </cell>
          <cell r="E61">
            <v>3975</v>
          </cell>
          <cell r="F61">
            <v>71509</v>
          </cell>
          <cell r="G61">
            <v>8</v>
          </cell>
        </row>
        <row r="62">
          <cell r="A62" t="str">
            <v>07</v>
          </cell>
          <cell r="B62" t="str">
            <v>61747</v>
          </cell>
          <cell r="C62" t="str">
            <v>Contra Costa</v>
          </cell>
          <cell r="D62" t="str">
            <v>Moraga Elementary</v>
          </cell>
          <cell r="E62">
            <v>1734</v>
          </cell>
          <cell r="F62">
            <v>29478</v>
          </cell>
          <cell r="G62">
            <v>4</v>
          </cell>
        </row>
        <row r="63">
          <cell r="A63" t="str">
            <v>07</v>
          </cell>
          <cell r="B63" t="str">
            <v>61754</v>
          </cell>
          <cell r="C63" t="str">
            <v>Contra Costa</v>
          </cell>
          <cell r="D63" t="str">
            <v>Mt. Diablo Unified</v>
          </cell>
          <cell r="E63">
            <v>34813</v>
          </cell>
          <cell r="F63">
            <v>612163</v>
          </cell>
          <cell r="G63">
            <v>55</v>
          </cell>
        </row>
        <row r="64">
          <cell r="A64" t="str">
            <v>07</v>
          </cell>
          <cell r="B64" t="str">
            <v>61762</v>
          </cell>
          <cell r="C64" t="str">
            <v>Contra Costa</v>
          </cell>
          <cell r="D64" t="str">
            <v>Oakley Union Elementary</v>
          </cell>
          <cell r="E64">
            <v>4601</v>
          </cell>
          <cell r="F64">
            <v>78218</v>
          </cell>
          <cell r="G64">
            <v>7</v>
          </cell>
        </row>
        <row r="65">
          <cell r="A65" t="str">
            <v>07</v>
          </cell>
          <cell r="B65" t="str">
            <v>61770</v>
          </cell>
          <cell r="C65" t="str">
            <v>Contra Costa</v>
          </cell>
          <cell r="D65" t="str">
            <v>Orinda Union Elementary</v>
          </cell>
          <cell r="E65">
            <v>2422</v>
          </cell>
          <cell r="F65">
            <v>41175</v>
          </cell>
          <cell r="G65">
            <v>5</v>
          </cell>
        </row>
        <row r="66">
          <cell r="A66" t="str">
            <v>07</v>
          </cell>
          <cell r="B66" t="str">
            <v>61788</v>
          </cell>
          <cell r="C66" t="str">
            <v>Contra Costa</v>
          </cell>
          <cell r="D66" t="str">
            <v>Pittsburg Unified</v>
          </cell>
          <cell r="E66">
            <v>9530</v>
          </cell>
          <cell r="F66">
            <v>162014</v>
          </cell>
          <cell r="G66">
            <v>12</v>
          </cell>
        </row>
        <row r="67">
          <cell r="A67" t="str">
            <v>07</v>
          </cell>
          <cell r="B67" t="str">
            <v>61796</v>
          </cell>
          <cell r="C67" t="str">
            <v>Contra Costa</v>
          </cell>
          <cell r="D67" t="str">
            <v>West Contra Costa Unified</v>
          </cell>
          <cell r="E67">
            <v>30109</v>
          </cell>
          <cell r="F67">
            <v>525402</v>
          </cell>
          <cell r="G67">
            <v>61</v>
          </cell>
        </row>
        <row r="68">
          <cell r="A68" t="str">
            <v>07</v>
          </cell>
          <cell r="B68" t="str">
            <v>61804</v>
          </cell>
          <cell r="C68" t="str">
            <v>Contra Costa</v>
          </cell>
          <cell r="D68" t="str">
            <v>San Ramon Valley Unified</v>
          </cell>
          <cell r="E68">
            <v>26939</v>
          </cell>
          <cell r="F68">
            <v>460198</v>
          </cell>
          <cell r="G68">
            <v>34</v>
          </cell>
        </row>
        <row r="69">
          <cell r="A69" t="str">
            <v>07</v>
          </cell>
          <cell r="B69" t="str">
            <v>61812</v>
          </cell>
          <cell r="C69" t="str">
            <v>Contra Costa</v>
          </cell>
          <cell r="D69" t="str">
            <v>Walnut Creek Elementary</v>
          </cell>
          <cell r="E69">
            <v>3235</v>
          </cell>
          <cell r="F69">
            <v>54996</v>
          </cell>
          <cell r="G69">
            <v>6</v>
          </cell>
        </row>
        <row r="70">
          <cell r="A70" t="str">
            <v>08</v>
          </cell>
          <cell r="B70" t="str">
            <v>10082</v>
          </cell>
          <cell r="C70" t="str">
            <v>Del Norte</v>
          </cell>
          <cell r="D70" t="str">
            <v>Del Norte County Office of Education</v>
          </cell>
          <cell r="E70">
            <v>533</v>
          </cell>
          <cell r="F70">
            <v>24907</v>
          </cell>
          <cell r="G70">
            <v>7</v>
          </cell>
        </row>
        <row r="71">
          <cell r="A71" t="str">
            <v>08</v>
          </cell>
          <cell r="B71" t="str">
            <v>61820</v>
          </cell>
          <cell r="C71" t="str">
            <v>Del Norte</v>
          </cell>
          <cell r="D71" t="str">
            <v>Del Norte County Unified</v>
          </cell>
          <cell r="E71">
            <v>3893</v>
          </cell>
          <cell r="F71">
            <v>73270</v>
          </cell>
          <cell r="G71">
            <v>11</v>
          </cell>
        </row>
        <row r="72">
          <cell r="A72" t="str">
            <v>09</v>
          </cell>
          <cell r="B72" t="str">
            <v>10090</v>
          </cell>
          <cell r="C72" t="str">
            <v>El Dorado</v>
          </cell>
          <cell r="D72" t="str">
            <v>El Dorado County Office of Education</v>
          </cell>
          <cell r="E72">
            <v>1043</v>
          </cell>
          <cell r="F72">
            <v>26470</v>
          </cell>
          <cell r="G72">
            <v>6</v>
          </cell>
        </row>
        <row r="73">
          <cell r="A73" t="str">
            <v>09</v>
          </cell>
          <cell r="B73" t="str">
            <v>61838</v>
          </cell>
          <cell r="C73" t="str">
            <v>El Dorado</v>
          </cell>
          <cell r="D73" t="str">
            <v>Buckeye Union Elementary</v>
          </cell>
          <cell r="E73">
            <v>4790</v>
          </cell>
          <cell r="F73">
            <v>83312</v>
          </cell>
          <cell r="G73">
            <v>8</v>
          </cell>
        </row>
        <row r="74">
          <cell r="A74" t="str">
            <v>09</v>
          </cell>
          <cell r="B74" t="str">
            <v>61846</v>
          </cell>
          <cell r="C74" t="str">
            <v>El Dorado</v>
          </cell>
          <cell r="D74" t="str">
            <v>Camino Union Elementary</v>
          </cell>
          <cell r="E74">
            <v>438</v>
          </cell>
          <cell r="F74">
            <v>7446</v>
          </cell>
          <cell r="G74">
            <v>1</v>
          </cell>
        </row>
        <row r="75">
          <cell r="A75" t="str">
            <v>09</v>
          </cell>
          <cell r="B75" t="str">
            <v>61853</v>
          </cell>
          <cell r="C75" t="str">
            <v>El Dorado</v>
          </cell>
          <cell r="D75" t="str">
            <v>El Dorado Union High</v>
          </cell>
          <cell r="E75">
            <v>7262</v>
          </cell>
          <cell r="F75">
            <v>135125</v>
          </cell>
          <cell r="G75">
            <v>10</v>
          </cell>
        </row>
        <row r="76">
          <cell r="A76" t="str">
            <v>09</v>
          </cell>
          <cell r="B76" t="str">
            <v>61879</v>
          </cell>
          <cell r="C76" t="str">
            <v>El Dorado</v>
          </cell>
          <cell r="D76" t="str">
            <v>Gold Oak Union Elementary</v>
          </cell>
          <cell r="E76">
            <v>631</v>
          </cell>
          <cell r="F76">
            <v>13809</v>
          </cell>
          <cell r="G76">
            <v>3</v>
          </cell>
        </row>
        <row r="77">
          <cell r="A77" t="str">
            <v>09</v>
          </cell>
          <cell r="B77" t="str">
            <v>61887</v>
          </cell>
          <cell r="C77" t="str">
            <v>El Dorado</v>
          </cell>
          <cell r="D77" t="str">
            <v>Gold Trail Union Elementary</v>
          </cell>
          <cell r="E77">
            <v>550</v>
          </cell>
          <cell r="F77">
            <v>9350</v>
          </cell>
          <cell r="G77">
            <v>2</v>
          </cell>
        </row>
        <row r="78">
          <cell r="A78" t="str">
            <v>09</v>
          </cell>
          <cell r="B78" t="str">
            <v>61895</v>
          </cell>
          <cell r="C78" t="str">
            <v>El Dorado</v>
          </cell>
          <cell r="D78" t="str">
            <v>Indian Diggings Elementary</v>
          </cell>
          <cell r="E78">
            <v>26</v>
          </cell>
          <cell r="F78">
            <v>3564</v>
          </cell>
          <cell r="G78">
            <v>1</v>
          </cell>
        </row>
        <row r="79">
          <cell r="A79" t="str">
            <v>09</v>
          </cell>
          <cell r="B79" t="str">
            <v>61903</v>
          </cell>
          <cell r="C79" t="str">
            <v>El Dorado</v>
          </cell>
          <cell r="D79" t="str">
            <v>Lake Tahoe Unified</v>
          </cell>
          <cell r="E79">
            <v>4079</v>
          </cell>
          <cell r="F79">
            <v>73515</v>
          </cell>
          <cell r="G79">
            <v>8</v>
          </cell>
        </row>
        <row r="80">
          <cell r="A80" t="str">
            <v>09</v>
          </cell>
          <cell r="B80" t="str">
            <v>61911</v>
          </cell>
          <cell r="C80" t="str">
            <v>El Dorado</v>
          </cell>
          <cell r="D80" t="str">
            <v>Latrobe</v>
          </cell>
          <cell r="E80">
            <v>181</v>
          </cell>
          <cell r="F80">
            <v>7128</v>
          </cell>
          <cell r="G80">
            <v>2</v>
          </cell>
        </row>
        <row r="81">
          <cell r="A81" t="str">
            <v>09</v>
          </cell>
          <cell r="B81" t="str">
            <v>61929</v>
          </cell>
          <cell r="C81" t="str">
            <v>El Dorado</v>
          </cell>
          <cell r="D81" t="str">
            <v>Mother Lode Union Elementary</v>
          </cell>
          <cell r="E81">
            <v>1378</v>
          </cell>
          <cell r="F81">
            <v>23426</v>
          </cell>
          <cell r="G81">
            <v>3</v>
          </cell>
        </row>
        <row r="82">
          <cell r="A82" t="str">
            <v>09</v>
          </cell>
          <cell r="B82" t="str">
            <v>61945</v>
          </cell>
          <cell r="C82" t="str">
            <v>El Dorado</v>
          </cell>
          <cell r="D82" t="str">
            <v>Pioneer Union Elementary</v>
          </cell>
          <cell r="E82">
            <v>427</v>
          </cell>
          <cell r="F82">
            <v>10970</v>
          </cell>
          <cell r="G82">
            <v>3</v>
          </cell>
        </row>
        <row r="83">
          <cell r="A83" t="str">
            <v>09</v>
          </cell>
          <cell r="B83" t="str">
            <v>61952</v>
          </cell>
          <cell r="C83" t="str">
            <v>El Dorado</v>
          </cell>
          <cell r="D83" t="str">
            <v>Placerville Union Elementary</v>
          </cell>
          <cell r="E83">
            <v>1164</v>
          </cell>
          <cell r="F83">
            <v>21931</v>
          </cell>
          <cell r="G83">
            <v>4</v>
          </cell>
        </row>
        <row r="84">
          <cell r="A84" t="str">
            <v>09</v>
          </cell>
          <cell r="B84" t="str">
            <v>61960</v>
          </cell>
          <cell r="C84" t="str">
            <v>El Dorado</v>
          </cell>
          <cell r="D84" t="str">
            <v>Pollock Pines Elementary</v>
          </cell>
          <cell r="E84">
            <v>745</v>
          </cell>
          <cell r="F84">
            <v>12665</v>
          </cell>
          <cell r="G84">
            <v>2</v>
          </cell>
        </row>
        <row r="85">
          <cell r="A85" t="str">
            <v>09</v>
          </cell>
          <cell r="B85" t="str">
            <v>61978</v>
          </cell>
          <cell r="C85" t="str">
            <v>El Dorado</v>
          </cell>
          <cell r="D85" t="str">
            <v>Rescue Union Elementary</v>
          </cell>
          <cell r="E85">
            <v>4105</v>
          </cell>
          <cell r="F85">
            <v>69785</v>
          </cell>
          <cell r="G85">
            <v>7</v>
          </cell>
        </row>
        <row r="86">
          <cell r="A86" t="str">
            <v>09</v>
          </cell>
          <cell r="B86" t="str">
            <v>61986</v>
          </cell>
          <cell r="C86" t="str">
            <v>El Dorado</v>
          </cell>
          <cell r="D86" t="str">
            <v>Silver Fork Elementary</v>
          </cell>
          <cell r="E86">
            <v>18</v>
          </cell>
          <cell r="F86">
            <v>2228</v>
          </cell>
          <cell r="G86">
            <v>1</v>
          </cell>
        </row>
        <row r="87">
          <cell r="A87" t="str">
            <v>09</v>
          </cell>
          <cell r="B87" t="str">
            <v>73783</v>
          </cell>
          <cell r="C87" t="str">
            <v>El Dorado</v>
          </cell>
          <cell r="D87" t="str">
            <v>Black Oak Mine Unified</v>
          </cell>
          <cell r="E87">
            <v>1737</v>
          </cell>
          <cell r="F87">
            <v>37763</v>
          </cell>
          <cell r="G87">
            <v>6</v>
          </cell>
        </row>
        <row r="88">
          <cell r="A88" t="str">
            <v>09</v>
          </cell>
          <cell r="B88" t="str">
            <v>76489</v>
          </cell>
          <cell r="C88" t="str">
            <v>El Dorado</v>
          </cell>
          <cell r="D88" t="str">
            <v>SBC - Aspire Public Schools</v>
          </cell>
          <cell r="E88">
            <v>434</v>
          </cell>
          <cell r="F88">
            <v>7712</v>
          </cell>
          <cell r="G88">
            <v>2</v>
          </cell>
        </row>
        <row r="89">
          <cell r="A89" t="str">
            <v>10</v>
          </cell>
          <cell r="B89" t="str">
            <v>10108</v>
          </cell>
          <cell r="C89" t="str">
            <v>Fresno</v>
          </cell>
          <cell r="D89" t="str">
            <v>Fresno County Office of Education</v>
          </cell>
          <cell r="E89">
            <v>1318</v>
          </cell>
          <cell r="F89">
            <v>25063</v>
          </cell>
          <cell r="G89">
            <v>4</v>
          </cell>
        </row>
        <row r="90">
          <cell r="A90" t="str">
            <v>10</v>
          </cell>
          <cell r="B90" t="str">
            <v>61994</v>
          </cell>
          <cell r="C90" t="str">
            <v>Fresno</v>
          </cell>
          <cell r="D90" t="str">
            <v>Alvina Elementary</v>
          </cell>
          <cell r="E90">
            <v>195</v>
          </cell>
          <cell r="F90">
            <v>3564</v>
          </cell>
          <cell r="G90">
            <v>1</v>
          </cell>
        </row>
        <row r="91">
          <cell r="A91" t="str">
            <v>10</v>
          </cell>
          <cell r="B91" t="str">
            <v>62000</v>
          </cell>
          <cell r="C91" t="str">
            <v>Fresno</v>
          </cell>
          <cell r="D91" t="str">
            <v>American Union Elementary</v>
          </cell>
          <cell r="E91">
            <v>336</v>
          </cell>
          <cell r="F91">
            <v>5712</v>
          </cell>
          <cell r="G91">
            <v>1</v>
          </cell>
        </row>
        <row r="92">
          <cell r="A92" t="str">
            <v>10</v>
          </cell>
          <cell r="B92" t="str">
            <v>62026</v>
          </cell>
          <cell r="C92" t="str">
            <v>Fresno</v>
          </cell>
          <cell r="D92" t="str">
            <v>Big Creek Elementary</v>
          </cell>
          <cell r="E92">
            <v>32</v>
          </cell>
          <cell r="F92">
            <v>3564</v>
          </cell>
          <cell r="G92">
            <v>1</v>
          </cell>
        </row>
        <row r="93">
          <cell r="A93" t="str">
            <v>10</v>
          </cell>
          <cell r="B93" t="str">
            <v>62042</v>
          </cell>
          <cell r="C93" t="str">
            <v>Fresno</v>
          </cell>
          <cell r="D93" t="str">
            <v>Burrel Union Elementary</v>
          </cell>
          <cell r="E93">
            <v>107</v>
          </cell>
          <cell r="F93">
            <v>3564</v>
          </cell>
          <cell r="G93">
            <v>1</v>
          </cell>
        </row>
        <row r="94">
          <cell r="A94" t="str">
            <v>10</v>
          </cell>
          <cell r="B94" t="str">
            <v>62109</v>
          </cell>
          <cell r="C94" t="str">
            <v>Fresno</v>
          </cell>
          <cell r="D94" t="str">
            <v>Clay Joint Elementary</v>
          </cell>
          <cell r="E94">
            <v>219</v>
          </cell>
          <cell r="F94">
            <v>3723</v>
          </cell>
          <cell r="G94">
            <v>1</v>
          </cell>
        </row>
        <row r="95">
          <cell r="A95" t="str">
            <v>10</v>
          </cell>
          <cell r="B95" t="str">
            <v>62117</v>
          </cell>
          <cell r="C95" t="str">
            <v>Fresno</v>
          </cell>
          <cell r="D95" t="str">
            <v>Clovis Unified</v>
          </cell>
          <cell r="E95">
            <v>37464</v>
          </cell>
          <cell r="F95">
            <v>643100</v>
          </cell>
          <cell r="G95">
            <v>45</v>
          </cell>
        </row>
        <row r="96">
          <cell r="A96" t="str">
            <v>10</v>
          </cell>
          <cell r="B96" t="str">
            <v>62125</v>
          </cell>
          <cell r="C96" t="str">
            <v>Fresno</v>
          </cell>
          <cell r="D96" t="str">
            <v>Coalinga-Huron Joint Unified</v>
          </cell>
          <cell r="E96">
            <v>4339</v>
          </cell>
          <cell r="F96">
            <v>82826</v>
          </cell>
          <cell r="G96">
            <v>11</v>
          </cell>
        </row>
        <row r="97">
          <cell r="A97" t="str">
            <v>10</v>
          </cell>
          <cell r="B97" t="str">
            <v>62158</v>
          </cell>
          <cell r="C97" t="str">
            <v>Fresno</v>
          </cell>
          <cell r="D97" t="str">
            <v>Fowler Unified</v>
          </cell>
          <cell r="E97">
            <v>2251</v>
          </cell>
          <cell r="F97">
            <v>43430</v>
          </cell>
          <cell r="G97">
            <v>7</v>
          </cell>
        </row>
        <row r="98">
          <cell r="A98" t="str">
            <v>10</v>
          </cell>
          <cell r="B98" t="str">
            <v>62166</v>
          </cell>
          <cell r="C98" t="str">
            <v>Fresno</v>
          </cell>
          <cell r="D98" t="str">
            <v>Fresno Unified</v>
          </cell>
          <cell r="E98">
            <v>73279</v>
          </cell>
          <cell r="F98">
            <v>1259008</v>
          </cell>
          <cell r="G98">
            <v>96</v>
          </cell>
        </row>
        <row r="99">
          <cell r="A99" t="str">
            <v>10</v>
          </cell>
          <cell r="B99" t="str">
            <v>62174</v>
          </cell>
          <cell r="C99" t="str">
            <v>Fresno</v>
          </cell>
          <cell r="D99" t="str">
            <v>West Fresno Elementary</v>
          </cell>
          <cell r="E99">
            <v>902</v>
          </cell>
          <cell r="F99">
            <v>15334</v>
          </cell>
          <cell r="G99">
            <v>2</v>
          </cell>
        </row>
        <row r="100">
          <cell r="A100" t="str">
            <v>10</v>
          </cell>
          <cell r="B100" t="str">
            <v>62240</v>
          </cell>
          <cell r="C100" t="str">
            <v>Fresno</v>
          </cell>
          <cell r="D100" t="str">
            <v>Kingsburg Elementary Charter</v>
          </cell>
          <cell r="E100">
            <v>2230</v>
          </cell>
          <cell r="F100">
            <v>40812</v>
          </cell>
          <cell r="G100">
            <v>7</v>
          </cell>
        </row>
        <row r="101">
          <cell r="A101" t="str">
            <v>10</v>
          </cell>
          <cell r="B101" t="str">
            <v>62257</v>
          </cell>
          <cell r="C101" t="str">
            <v>Fresno</v>
          </cell>
          <cell r="D101" t="str">
            <v>Kingsburg Joint Union High</v>
          </cell>
          <cell r="E101">
            <v>1177</v>
          </cell>
          <cell r="F101">
            <v>22775</v>
          </cell>
          <cell r="G101">
            <v>2</v>
          </cell>
        </row>
        <row r="102">
          <cell r="A102" t="str">
            <v>10</v>
          </cell>
          <cell r="B102" t="str">
            <v>62265</v>
          </cell>
          <cell r="C102" t="str">
            <v>Fresno</v>
          </cell>
          <cell r="D102" t="str">
            <v>Kings Canyon Joint Unified</v>
          </cell>
          <cell r="E102">
            <v>9835</v>
          </cell>
          <cell r="F102">
            <v>172403</v>
          </cell>
          <cell r="G102">
            <v>20</v>
          </cell>
        </row>
        <row r="103">
          <cell r="A103" t="str">
            <v>10</v>
          </cell>
          <cell r="B103" t="str">
            <v>62281</v>
          </cell>
          <cell r="C103" t="str">
            <v>Fresno</v>
          </cell>
          <cell r="D103" t="str">
            <v>Laton Joint Unified</v>
          </cell>
          <cell r="E103">
            <v>755</v>
          </cell>
          <cell r="F103">
            <v>15697</v>
          </cell>
          <cell r="G103">
            <v>4</v>
          </cell>
        </row>
        <row r="104">
          <cell r="A104" t="str">
            <v>10</v>
          </cell>
          <cell r="B104" t="str">
            <v>62323</v>
          </cell>
          <cell r="C104" t="str">
            <v>Fresno</v>
          </cell>
          <cell r="D104" t="str">
            <v>Monroe Elementary</v>
          </cell>
          <cell r="E104">
            <v>201</v>
          </cell>
          <cell r="F104">
            <v>3564</v>
          </cell>
          <cell r="G104">
            <v>1</v>
          </cell>
        </row>
        <row r="105">
          <cell r="A105" t="str">
            <v>10</v>
          </cell>
          <cell r="B105" t="str">
            <v>62331</v>
          </cell>
          <cell r="C105" t="str">
            <v>Fresno</v>
          </cell>
          <cell r="D105" t="str">
            <v>Orange Center</v>
          </cell>
          <cell r="E105">
            <v>327</v>
          </cell>
          <cell r="F105">
            <v>5559</v>
          </cell>
          <cell r="G105">
            <v>1</v>
          </cell>
        </row>
        <row r="106">
          <cell r="A106" t="str">
            <v>10</v>
          </cell>
          <cell r="B106" t="str">
            <v>62356</v>
          </cell>
          <cell r="C106" t="str">
            <v>Fresno</v>
          </cell>
          <cell r="D106" t="str">
            <v>Pacific Union Elementary</v>
          </cell>
          <cell r="E106">
            <v>371</v>
          </cell>
          <cell r="F106">
            <v>6307</v>
          </cell>
          <cell r="G106">
            <v>1</v>
          </cell>
        </row>
        <row r="107">
          <cell r="A107" t="str">
            <v>10</v>
          </cell>
          <cell r="B107" t="str">
            <v>62364</v>
          </cell>
          <cell r="C107" t="str">
            <v>Fresno</v>
          </cell>
          <cell r="D107" t="str">
            <v>Parlier Unified</v>
          </cell>
          <cell r="E107">
            <v>3327</v>
          </cell>
          <cell r="F107">
            <v>58900</v>
          </cell>
          <cell r="G107">
            <v>7</v>
          </cell>
        </row>
        <row r="108">
          <cell r="A108" t="str">
            <v>10</v>
          </cell>
          <cell r="B108" t="str">
            <v>62372</v>
          </cell>
          <cell r="C108" t="str">
            <v>Fresno</v>
          </cell>
          <cell r="D108" t="str">
            <v>Pine Ridge Elementary</v>
          </cell>
          <cell r="E108">
            <v>79</v>
          </cell>
          <cell r="F108">
            <v>3564</v>
          </cell>
          <cell r="G108">
            <v>1</v>
          </cell>
        </row>
        <row r="109">
          <cell r="A109" t="str">
            <v>10</v>
          </cell>
          <cell r="B109" t="str">
            <v>62380</v>
          </cell>
          <cell r="C109" t="str">
            <v>Fresno</v>
          </cell>
          <cell r="D109" t="str">
            <v>Raisin City Elementary</v>
          </cell>
          <cell r="E109">
            <v>304</v>
          </cell>
          <cell r="F109">
            <v>5168</v>
          </cell>
          <cell r="G109">
            <v>1</v>
          </cell>
        </row>
        <row r="110">
          <cell r="A110" t="str">
            <v>10</v>
          </cell>
          <cell r="B110" t="str">
            <v>62414</v>
          </cell>
          <cell r="C110" t="str">
            <v>Fresno</v>
          </cell>
          <cell r="D110" t="str">
            <v>Sanger Unified</v>
          </cell>
          <cell r="E110">
            <v>10368</v>
          </cell>
          <cell r="F110">
            <v>183619</v>
          </cell>
          <cell r="G110">
            <v>19</v>
          </cell>
        </row>
        <row r="111">
          <cell r="A111" t="str">
            <v>10</v>
          </cell>
          <cell r="B111" t="str">
            <v>62430</v>
          </cell>
          <cell r="C111" t="str">
            <v>Fresno</v>
          </cell>
          <cell r="D111" t="str">
            <v>Selma Unified</v>
          </cell>
          <cell r="E111">
            <v>6390</v>
          </cell>
          <cell r="F111">
            <v>112445</v>
          </cell>
          <cell r="G111">
            <v>12</v>
          </cell>
        </row>
        <row r="112">
          <cell r="A112" t="str">
            <v>10</v>
          </cell>
          <cell r="B112" t="str">
            <v>62513</v>
          </cell>
          <cell r="C112" t="str">
            <v>Fresno</v>
          </cell>
          <cell r="D112" t="str">
            <v>Washington Colony Elementary</v>
          </cell>
          <cell r="E112">
            <v>425</v>
          </cell>
          <cell r="F112">
            <v>7225</v>
          </cell>
          <cell r="G112">
            <v>1</v>
          </cell>
        </row>
        <row r="113">
          <cell r="A113" t="str">
            <v>10</v>
          </cell>
          <cell r="B113" t="str">
            <v>62521</v>
          </cell>
          <cell r="C113" t="str">
            <v>Fresno</v>
          </cell>
          <cell r="D113" t="str">
            <v>Washington Union High</v>
          </cell>
          <cell r="E113">
            <v>1173</v>
          </cell>
          <cell r="F113">
            <v>24075</v>
          </cell>
          <cell r="G113">
            <v>3</v>
          </cell>
        </row>
        <row r="114">
          <cell r="A114" t="str">
            <v>10</v>
          </cell>
          <cell r="B114" t="str">
            <v>62539</v>
          </cell>
          <cell r="C114" t="str">
            <v>Fresno</v>
          </cell>
          <cell r="D114" t="str">
            <v>West Park Elementary</v>
          </cell>
          <cell r="E114">
            <v>316</v>
          </cell>
          <cell r="F114">
            <v>5372</v>
          </cell>
          <cell r="G114">
            <v>1</v>
          </cell>
        </row>
        <row r="115">
          <cell r="A115" t="str">
            <v>10</v>
          </cell>
          <cell r="B115" t="str">
            <v>62547</v>
          </cell>
          <cell r="C115" t="str">
            <v>Fresno</v>
          </cell>
          <cell r="D115" t="str">
            <v>Westside Elementary</v>
          </cell>
          <cell r="E115">
            <v>254</v>
          </cell>
          <cell r="F115">
            <v>4318</v>
          </cell>
          <cell r="G115">
            <v>1</v>
          </cell>
        </row>
        <row r="116">
          <cell r="A116" t="str">
            <v>10</v>
          </cell>
          <cell r="B116" t="str">
            <v>73809</v>
          </cell>
          <cell r="C116" t="str">
            <v>Fresno</v>
          </cell>
          <cell r="D116" t="str">
            <v>Firebaugh-Las Deltas Joint Unified</v>
          </cell>
          <cell r="E116">
            <v>2286</v>
          </cell>
          <cell r="F116">
            <v>42035</v>
          </cell>
          <cell r="G116">
            <v>5</v>
          </cell>
        </row>
        <row r="117">
          <cell r="A117" t="str">
            <v>10</v>
          </cell>
          <cell r="B117" t="str">
            <v>73965</v>
          </cell>
          <cell r="C117" t="str">
            <v>Fresno</v>
          </cell>
          <cell r="D117" t="str">
            <v>Central Unified</v>
          </cell>
          <cell r="E117">
            <v>14241</v>
          </cell>
          <cell r="F117">
            <v>246301</v>
          </cell>
          <cell r="G117">
            <v>19</v>
          </cell>
        </row>
        <row r="118">
          <cell r="A118" t="str">
            <v>10</v>
          </cell>
          <cell r="B118" t="str">
            <v>73999</v>
          </cell>
          <cell r="C118" t="str">
            <v>Fresno</v>
          </cell>
          <cell r="D118" t="str">
            <v>Kerman Unified</v>
          </cell>
          <cell r="E118">
            <v>4398</v>
          </cell>
          <cell r="F118">
            <v>79643</v>
          </cell>
          <cell r="G118">
            <v>7</v>
          </cell>
        </row>
        <row r="119">
          <cell r="A119" t="str">
            <v>10</v>
          </cell>
          <cell r="B119" t="str">
            <v>75127</v>
          </cell>
          <cell r="C119" t="str">
            <v>Fresno</v>
          </cell>
          <cell r="D119" t="str">
            <v>Mendota Unified</v>
          </cell>
          <cell r="E119">
            <v>2670</v>
          </cell>
          <cell r="F119">
            <v>50503</v>
          </cell>
          <cell r="G119">
            <v>6</v>
          </cell>
        </row>
        <row r="120">
          <cell r="A120" t="str">
            <v>10</v>
          </cell>
          <cell r="B120" t="str">
            <v>75234</v>
          </cell>
          <cell r="C120" t="str">
            <v>Fresno</v>
          </cell>
          <cell r="D120" t="str">
            <v>Golden Plains Unified</v>
          </cell>
          <cell r="E120">
            <v>1893</v>
          </cell>
          <cell r="F120">
            <v>40356</v>
          </cell>
          <cell r="G120">
            <v>8</v>
          </cell>
        </row>
        <row r="121">
          <cell r="A121" t="str">
            <v>10</v>
          </cell>
          <cell r="B121" t="str">
            <v>75275</v>
          </cell>
          <cell r="C121" t="str">
            <v>Fresno</v>
          </cell>
          <cell r="D121" t="str">
            <v>Sierra Unified</v>
          </cell>
          <cell r="E121">
            <v>1705</v>
          </cell>
          <cell r="F121">
            <v>40424</v>
          </cell>
          <cell r="G121">
            <v>9</v>
          </cell>
        </row>
        <row r="122">
          <cell r="A122" t="str">
            <v>10</v>
          </cell>
          <cell r="B122" t="str">
            <v>75408</v>
          </cell>
          <cell r="C122" t="str">
            <v>Fresno</v>
          </cell>
          <cell r="D122" t="str">
            <v>Riverdale Joint Unified</v>
          </cell>
          <cell r="E122">
            <v>1572</v>
          </cell>
          <cell r="F122">
            <v>31989</v>
          </cell>
          <cell r="G122">
            <v>5</v>
          </cell>
        </row>
        <row r="123">
          <cell r="A123" t="str">
            <v>10</v>
          </cell>
          <cell r="B123" t="str">
            <v>75598</v>
          </cell>
          <cell r="C123" t="str">
            <v>Fresno</v>
          </cell>
          <cell r="D123" t="str">
            <v>Caruthers Unified</v>
          </cell>
          <cell r="E123">
            <v>1416</v>
          </cell>
          <cell r="F123">
            <v>29321</v>
          </cell>
          <cell r="G123">
            <v>4</v>
          </cell>
        </row>
        <row r="124">
          <cell r="A124" t="str">
            <v>11</v>
          </cell>
          <cell r="B124" t="str">
            <v>10116</v>
          </cell>
          <cell r="C124" t="str">
            <v>Glenn</v>
          </cell>
          <cell r="D124" t="str">
            <v>Glenn County Office of Education</v>
          </cell>
          <cell r="E124">
            <v>300</v>
          </cell>
          <cell r="F124">
            <v>12920</v>
          </cell>
          <cell r="G124">
            <v>4</v>
          </cell>
        </row>
        <row r="125">
          <cell r="A125" t="str">
            <v>11</v>
          </cell>
          <cell r="B125" t="str">
            <v>62554</v>
          </cell>
          <cell r="C125" t="str">
            <v>Glenn</v>
          </cell>
          <cell r="D125" t="str">
            <v>Capay Joint Union Elementary</v>
          </cell>
          <cell r="E125">
            <v>146</v>
          </cell>
          <cell r="F125">
            <v>3564</v>
          </cell>
          <cell r="G125">
            <v>1</v>
          </cell>
        </row>
        <row r="126">
          <cell r="A126" t="str">
            <v>11</v>
          </cell>
          <cell r="B126" t="str">
            <v>62570</v>
          </cell>
          <cell r="C126" t="str">
            <v>Glenn</v>
          </cell>
          <cell r="D126" t="str">
            <v>Hamilton Union Elementary</v>
          </cell>
          <cell r="E126">
            <v>472</v>
          </cell>
          <cell r="F126">
            <v>10167</v>
          </cell>
          <cell r="G126">
            <v>2</v>
          </cell>
        </row>
        <row r="127">
          <cell r="A127" t="str">
            <v>11</v>
          </cell>
          <cell r="B127" t="str">
            <v>62588</v>
          </cell>
          <cell r="C127" t="str">
            <v>Glenn</v>
          </cell>
          <cell r="D127" t="str">
            <v>Hamilton Union High</v>
          </cell>
          <cell r="E127">
            <v>327</v>
          </cell>
          <cell r="F127">
            <v>9709</v>
          </cell>
          <cell r="G127">
            <v>3</v>
          </cell>
        </row>
        <row r="128">
          <cell r="A128" t="str">
            <v>11</v>
          </cell>
          <cell r="B128" t="str">
            <v>62596</v>
          </cell>
          <cell r="C128" t="str">
            <v>Glenn</v>
          </cell>
          <cell r="D128" t="str">
            <v>Lake Elementary</v>
          </cell>
          <cell r="E128">
            <v>124</v>
          </cell>
          <cell r="F128">
            <v>3564</v>
          </cell>
          <cell r="G128">
            <v>1</v>
          </cell>
        </row>
        <row r="129">
          <cell r="A129" t="str">
            <v>11</v>
          </cell>
          <cell r="B129" t="str">
            <v>62638</v>
          </cell>
          <cell r="C129" t="str">
            <v>Glenn</v>
          </cell>
          <cell r="D129" t="str">
            <v>Plaza Elementary</v>
          </cell>
          <cell r="E129">
            <v>135</v>
          </cell>
          <cell r="F129">
            <v>3564</v>
          </cell>
          <cell r="G129">
            <v>1</v>
          </cell>
        </row>
        <row r="130">
          <cell r="A130" t="str">
            <v>11</v>
          </cell>
          <cell r="B130" t="str">
            <v>62646</v>
          </cell>
          <cell r="C130" t="str">
            <v>Glenn</v>
          </cell>
          <cell r="D130" t="str">
            <v>Princeton Joint Unified</v>
          </cell>
          <cell r="E130">
            <v>237</v>
          </cell>
          <cell r="F130">
            <v>11584</v>
          </cell>
          <cell r="G130">
            <v>4</v>
          </cell>
        </row>
        <row r="131">
          <cell r="A131" t="str">
            <v>11</v>
          </cell>
          <cell r="B131" t="str">
            <v>62653</v>
          </cell>
          <cell r="C131" t="str">
            <v>Glenn</v>
          </cell>
          <cell r="D131" t="str">
            <v>Stony Creek Joint Unified</v>
          </cell>
          <cell r="E131">
            <v>100</v>
          </cell>
          <cell r="F131">
            <v>16040</v>
          </cell>
          <cell r="G131">
            <v>6</v>
          </cell>
        </row>
        <row r="132">
          <cell r="A132" t="str">
            <v>11</v>
          </cell>
          <cell r="B132" t="str">
            <v>62661</v>
          </cell>
          <cell r="C132" t="str">
            <v>Glenn</v>
          </cell>
          <cell r="D132" t="str">
            <v>Willows Unified</v>
          </cell>
          <cell r="E132">
            <v>1710</v>
          </cell>
          <cell r="F132">
            <v>38519</v>
          </cell>
          <cell r="G132">
            <v>7</v>
          </cell>
        </row>
        <row r="133">
          <cell r="A133" t="str">
            <v>11</v>
          </cell>
          <cell r="B133" t="str">
            <v>75481</v>
          </cell>
          <cell r="C133" t="str">
            <v>Glenn</v>
          </cell>
          <cell r="D133" t="str">
            <v>Orland Joint Unified</v>
          </cell>
          <cell r="E133">
            <v>2246</v>
          </cell>
          <cell r="F133">
            <v>45420</v>
          </cell>
          <cell r="G133">
            <v>7</v>
          </cell>
        </row>
        <row r="134">
          <cell r="A134" t="str">
            <v>12</v>
          </cell>
          <cell r="B134" t="str">
            <v>10124</v>
          </cell>
          <cell r="C134" t="str">
            <v>Humboldt</v>
          </cell>
          <cell r="D134" t="str">
            <v>Humboldt County Office of Education</v>
          </cell>
          <cell r="E134">
            <v>410</v>
          </cell>
          <cell r="F134">
            <v>20940</v>
          </cell>
          <cell r="G134">
            <v>7</v>
          </cell>
        </row>
        <row r="135">
          <cell r="A135" t="str">
            <v>12</v>
          </cell>
          <cell r="B135" t="str">
            <v>62679</v>
          </cell>
          <cell r="C135" t="str">
            <v>Humboldt</v>
          </cell>
          <cell r="D135" t="str">
            <v>Arcata Elementary</v>
          </cell>
          <cell r="E135">
            <v>643</v>
          </cell>
          <cell r="F135">
            <v>12846</v>
          </cell>
          <cell r="G135">
            <v>3</v>
          </cell>
        </row>
        <row r="136">
          <cell r="A136" t="str">
            <v>12</v>
          </cell>
          <cell r="B136" t="str">
            <v>62687</v>
          </cell>
          <cell r="C136" t="str">
            <v>Humboldt</v>
          </cell>
          <cell r="D136" t="str">
            <v>Northern Humboldt Union High</v>
          </cell>
          <cell r="E136">
            <v>1734</v>
          </cell>
          <cell r="F136">
            <v>38744</v>
          </cell>
          <cell r="G136">
            <v>6</v>
          </cell>
        </row>
        <row r="137">
          <cell r="A137" t="str">
            <v>12</v>
          </cell>
          <cell r="B137" t="str">
            <v>62695</v>
          </cell>
          <cell r="C137" t="str">
            <v>Humboldt</v>
          </cell>
          <cell r="D137" t="str">
            <v>Big Lagoon Union Elementary</v>
          </cell>
          <cell r="E137">
            <v>38</v>
          </cell>
          <cell r="F137">
            <v>3564</v>
          </cell>
          <cell r="G137">
            <v>1</v>
          </cell>
        </row>
        <row r="138">
          <cell r="A138" t="str">
            <v>12</v>
          </cell>
          <cell r="B138" t="str">
            <v>62703</v>
          </cell>
          <cell r="C138" t="str">
            <v>Humboldt</v>
          </cell>
          <cell r="D138" t="str">
            <v>Blue Lake Union Elementary</v>
          </cell>
          <cell r="E138">
            <v>157</v>
          </cell>
          <cell r="F138">
            <v>3564</v>
          </cell>
          <cell r="G138">
            <v>1</v>
          </cell>
        </row>
        <row r="139">
          <cell r="A139" t="str">
            <v>12</v>
          </cell>
          <cell r="B139" t="str">
            <v>62729</v>
          </cell>
          <cell r="C139" t="str">
            <v>Humboldt</v>
          </cell>
          <cell r="D139" t="str">
            <v>Bridgeville Elementary</v>
          </cell>
          <cell r="E139">
            <v>38</v>
          </cell>
          <cell r="F139">
            <v>3564</v>
          </cell>
          <cell r="G139">
            <v>1</v>
          </cell>
        </row>
        <row r="140">
          <cell r="A140" t="str">
            <v>12</v>
          </cell>
          <cell r="B140" t="str">
            <v>62737</v>
          </cell>
          <cell r="C140" t="str">
            <v>Humboldt</v>
          </cell>
          <cell r="D140" t="str">
            <v>Cuddeback Union Elementary</v>
          </cell>
          <cell r="E140">
            <v>122</v>
          </cell>
          <cell r="F140">
            <v>3564</v>
          </cell>
          <cell r="G140">
            <v>1</v>
          </cell>
        </row>
        <row r="141">
          <cell r="A141" t="str">
            <v>12</v>
          </cell>
          <cell r="B141" t="str">
            <v>62745</v>
          </cell>
          <cell r="C141" t="str">
            <v>Humboldt</v>
          </cell>
          <cell r="D141" t="str">
            <v>Cutten Elementary</v>
          </cell>
          <cell r="E141">
            <v>552</v>
          </cell>
          <cell r="F141">
            <v>9384</v>
          </cell>
          <cell r="G141">
            <v>2</v>
          </cell>
        </row>
        <row r="142">
          <cell r="A142" t="str">
            <v>12</v>
          </cell>
          <cell r="B142" t="str">
            <v>62794</v>
          </cell>
          <cell r="C142" t="str">
            <v>Humboldt</v>
          </cell>
          <cell r="D142" t="str">
            <v>Fieldbrook Elementary</v>
          </cell>
          <cell r="E142">
            <v>113</v>
          </cell>
          <cell r="F142">
            <v>3564</v>
          </cell>
          <cell r="G142">
            <v>1</v>
          </cell>
        </row>
        <row r="143">
          <cell r="A143" t="str">
            <v>12</v>
          </cell>
          <cell r="B143" t="str">
            <v>62802</v>
          </cell>
          <cell r="C143" t="str">
            <v>Humboldt</v>
          </cell>
          <cell r="D143" t="str">
            <v>Fortuna Union Elementary</v>
          </cell>
          <cell r="E143">
            <v>722</v>
          </cell>
          <cell r="F143">
            <v>12274</v>
          </cell>
          <cell r="G143">
            <v>2</v>
          </cell>
        </row>
        <row r="144">
          <cell r="A144" t="str">
            <v>12</v>
          </cell>
          <cell r="B144" t="str">
            <v>62810</v>
          </cell>
          <cell r="C144" t="str">
            <v>Humboldt</v>
          </cell>
          <cell r="D144" t="str">
            <v>Fortuna Union High</v>
          </cell>
          <cell r="E144">
            <v>1175</v>
          </cell>
          <cell r="F144">
            <v>24266</v>
          </cell>
          <cell r="G144">
            <v>4</v>
          </cell>
        </row>
        <row r="145">
          <cell r="A145" t="str">
            <v>12</v>
          </cell>
          <cell r="B145" t="str">
            <v>62828</v>
          </cell>
          <cell r="C145" t="str">
            <v>Humboldt</v>
          </cell>
          <cell r="D145" t="str">
            <v>Freshwater Elementary</v>
          </cell>
          <cell r="E145">
            <v>329</v>
          </cell>
          <cell r="F145">
            <v>8273</v>
          </cell>
          <cell r="G145">
            <v>2</v>
          </cell>
        </row>
        <row r="146">
          <cell r="A146" t="str">
            <v>12</v>
          </cell>
          <cell r="B146" t="str">
            <v>62836</v>
          </cell>
          <cell r="C146" t="str">
            <v>Humboldt</v>
          </cell>
          <cell r="D146" t="str">
            <v>Garfield Elementary</v>
          </cell>
          <cell r="E146">
            <v>60</v>
          </cell>
          <cell r="F146">
            <v>3564</v>
          </cell>
          <cell r="G146">
            <v>1</v>
          </cell>
        </row>
        <row r="147">
          <cell r="A147" t="str">
            <v>12</v>
          </cell>
          <cell r="B147" t="str">
            <v>62851</v>
          </cell>
          <cell r="C147" t="str">
            <v>Humboldt</v>
          </cell>
          <cell r="D147" t="str">
            <v>Green Point Elementary</v>
          </cell>
          <cell r="E147">
            <v>17</v>
          </cell>
          <cell r="F147">
            <v>2228</v>
          </cell>
          <cell r="G147">
            <v>1</v>
          </cell>
        </row>
        <row r="148">
          <cell r="A148" t="str">
            <v>12</v>
          </cell>
          <cell r="B148" t="str">
            <v>62885</v>
          </cell>
          <cell r="C148" t="str">
            <v>Humboldt</v>
          </cell>
          <cell r="D148" t="str">
            <v>Hydesville Elementary</v>
          </cell>
          <cell r="E148">
            <v>152</v>
          </cell>
          <cell r="F148">
            <v>3564</v>
          </cell>
          <cell r="G148">
            <v>1</v>
          </cell>
        </row>
        <row r="149">
          <cell r="A149" t="str">
            <v>12</v>
          </cell>
          <cell r="B149" t="str">
            <v>62893</v>
          </cell>
          <cell r="C149" t="str">
            <v>Humboldt</v>
          </cell>
          <cell r="D149" t="str">
            <v>Jacoby Creek Elementary</v>
          </cell>
          <cell r="E149">
            <v>394</v>
          </cell>
          <cell r="F149">
            <v>6698</v>
          </cell>
          <cell r="G149">
            <v>1</v>
          </cell>
        </row>
        <row r="150">
          <cell r="A150" t="str">
            <v>12</v>
          </cell>
          <cell r="B150" t="str">
            <v>62901</v>
          </cell>
          <cell r="C150" t="str">
            <v>Humboldt</v>
          </cell>
          <cell r="D150" t="str">
            <v>Klamath-Trinity Joint Unified</v>
          </cell>
          <cell r="E150">
            <v>1054</v>
          </cell>
          <cell r="F150">
            <v>30652</v>
          </cell>
          <cell r="G150">
            <v>8</v>
          </cell>
        </row>
        <row r="151">
          <cell r="A151" t="str">
            <v>12</v>
          </cell>
          <cell r="B151" t="str">
            <v>62919</v>
          </cell>
          <cell r="C151" t="str">
            <v>Humboldt</v>
          </cell>
          <cell r="D151" t="str">
            <v>Kneeland Elementary</v>
          </cell>
          <cell r="E151">
            <v>25</v>
          </cell>
          <cell r="F151">
            <v>3564</v>
          </cell>
          <cell r="G151">
            <v>1</v>
          </cell>
        </row>
        <row r="152">
          <cell r="A152" t="str">
            <v>12</v>
          </cell>
          <cell r="B152" t="str">
            <v>62927</v>
          </cell>
          <cell r="C152" t="str">
            <v>Humboldt</v>
          </cell>
          <cell r="D152" t="str">
            <v>Loleta Union Elementary</v>
          </cell>
          <cell r="E152">
            <v>124</v>
          </cell>
          <cell r="F152">
            <v>3564</v>
          </cell>
          <cell r="G152">
            <v>1</v>
          </cell>
        </row>
        <row r="153">
          <cell r="A153" t="str">
            <v>12</v>
          </cell>
          <cell r="B153" t="str">
            <v>62935</v>
          </cell>
          <cell r="C153" t="str">
            <v>Humboldt</v>
          </cell>
          <cell r="D153" t="str">
            <v>Maple Creek Elementary</v>
          </cell>
          <cell r="E153">
            <v>11</v>
          </cell>
          <cell r="F153">
            <v>2228</v>
          </cell>
          <cell r="G153">
            <v>1</v>
          </cell>
        </row>
        <row r="154">
          <cell r="A154" t="str">
            <v>12</v>
          </cell>
          <cell r="B154" t="str">
            <v>62950</v>
          </cell>
          <cell r="C154" t="str">
            <v>Humboldt</v>
          </cell>
          <cell r="D154" t="str">
            <v>McKinleyville Union Elementary</v>
          </cell>
          <cell r="E154">
            <v>1165</v>
          </cell>
          <cell r="F154">
            <v>19805</v>
          </cell>
          <cell r="G154">
            <v>3</v>
          </cell>
        </row>
        <row r="155">
          <cell r="A155" t="str">
            <v>12</v>
          </cell>
          <cell r="B155" t="str">
            <v>62968</v>
          </cell>
          <cell r="C155" t="str">
            <v>Humboldt</v>
          </cell>
          <cell r="D155" t="str">
            <v>Orick Elementary</v>
          </cell>
          <cell r="E155">
            <v>24</v>
          </cell>
          <cell r="F155">
            <v>3564</v>
          </cell>
          <cell r="G155">
            <v>1</v>
          </cell>
        </row>
        <row r="156">
          <cell r="A156" t="str">
            <v>12</v>
          </cell>
          <cell r="B156" t="str">
            <v>62976</v>
          </cell>
          <cell r="C156" t="str">
            <v>Humboldt</v>
          </cell>
          <cell r="D156" t="str">
            <v>Pacific Union Elementary</v>
          </cell>
          <cell r="E156">
            <v>525</v>
          </cell>
          <cell r="F156">
            <v>11911</v>
          </cell>
          <cell r="G156">
            <v>2</v>
          </cell>
        </row>
        <row r="157">
          <cell r="A157" t="str">
            <v>12</v>
          </cell>
          <cell r="B157" t="str">
            <v>62984</v>
          </cell>
          <cell r="C157" t="str">
            <v>Humboldt</v>
          </cell>
          <cell r="D157" t="str">
            <v>Peninsula Union</v>
          </cell>
          <cell r="E157">
            <v>22</v>
          </cell>
          <cell r="F157">
            <v>3564</v>
          </cell>
          <cell r="G157">
            <v>1</v>
          </cell>
        </row>
        <row r="158">
          <cell r="A158" t="str">
            <v>12</v>
          </cell>
          <cell r="B158" t="str">
            <v>63008</v>
          </cell>
          <cell r="C158" t="str">
            <v>Humboldt</v>
          </cell>
          <cell r="D158" t="str">
            <v>Rio Dell Elementary</v>
          </cell>
          <cell r="E158">
            <v>287</v>
          </cell>
          <cell r="F158">
            <v>7128</v>
          </cell>
          <cell r="G158">
            <v>2</v>
          </cell>
        </row>
        <row r="159">
          <cell r="A159" t="str">
            <v>12</v>
          </cell>
          <cell r="B159" t="str">
            <v>63016</v>
          </cell>
          <cell r="C159" t="str">
            <v>Humboldt</v>
          </cell>
          <cell r="D159" t="str">
            <v>Rohnerville Elementary</v>
          </cell>
          <cell r="E159">
            <v>675</v>
          </cell>
          <cell r="F159">
            <v>11475</v>
          </cell>
          <cell r="G159">
            <v>2</v>
          </cell>
        </row>
        <row r="160">
          <cell r="A160" t="str">
            <v>12</v>
          </cell>
          <cell r="B160" t="str">
            <v>63024</v>
          </cell>
          <cell r="C160" t="str">
            <v>Humboldt</v>
          </cell>
          <cell r="D160" t="str">
            <v>Scotia Union Elementary</v>
          </cell>
          <cell r="E160">
            <v>201</v>
          </cell>
          <cell r="F160">
            <v>3564</v>
          </cell>
          <cell r="G160">
            <v>1</v>
          </cell>
        </row>
        <row r="161">
          <cell r="A161" t="str">
            <v>12</v>
          </cell>
          <cell r="B161" t="str">
            <v>63032</v>
          </cell>
          <cell r="C161" t="str">
            <v>Humboldt</v>
          </cell>
          <cell r="D161" t="str">
            <v>South Bay Union Elementary</v>
          </cell>
          <cell r="E161">
            <v>408</v>
          </cell>
          <cell r="F161">
            <v>7984</v>
          </cell>
          <cell r="G161">
            <v>2</v>
          </cell>
        </row>
        <row r="162">
          <cell r="A162" t="str">
            <v>12</v>
          </cell>
          <cell r="B162" t="str">
            <v>63040</v>
          </cell>
          <cell r="C162" t="str">
            <v>Humboldt</v>
          </cell>
          <cell r="D162" t="str">
            <v>Southern Humboldt Joint Unified</v>
          </cell>
          <cell r="E162">
            <v>802</v>
          </cell>
          <cell r="F162">
            <v>28419</v>
          </cell>
          <cell r="G162">
            <v>8</v>
          </cell>
        </row>
        <row r="163">
          <cell r="A163" t="str">
            <v>12</v>
          </cell>
          <cell r="B163" t="str">
            <v>63057</v>
          </cell>
          <cell r="C163" t="str">
            <v>Humboldt</v>
          </cell>
          <cell r="D163" t="str">
            <v>Trinidad Union Elementary</v>
          </cell>
          <cell r="E163">
            <v>153</v>
          </cell>
          <cell r="F163">
            <v>3564</v>
          </cell>
          <cell r="G163">
            <v>1</v>
          </cell>
        </row>
        <row r="164">
          <cell r="A164" t="str">
            <v>12</v>
          </cell>
          <cell r="B164" t="str">
            <v>75374</v>
          </cell>
          <cell r="C164" t="str">
            <v>Humboldt</v>
          </cell>
          <cell r="D164" t="str">
            <v>Ferndale Unified</v>
          </cell>
          <cell r="E164">
            <v>487</v>
          </cell>
          <cell r="F164">
            <v>9072</v>
          </cell>
          <cell r="G164">
            <v>2</v>
          </cell>
        </row>
        <row r="165">
          <cell r="A165" t="str">
            <v>12</v>
          </cell>
          <cell r="B165" t="str">
            <v>75382</v>
          </cell>
          <cell r="C165" t="str">
            <v>Humboldt</v>
          </cell>
          <cell r="D165" t="str">
            <v>Mattole Unified</v>
          </cell>
          <cell r="E165">
            <v>880</v>
          </cell>
          <cell r="F165">
            <v>22148</v>
          </cell>
          <cell r="G165">
            <v>4</v>
          </cell>
        </row>
        <row r="166">
          <cell r="A166" t="str">
            <v>12</v>
          </cell>
          <cell r="B166" t="str">
            <v>75515</v>
          </cell>
          <cell r="C166" t="str">
            <v>Humboldt</v>
          </cell>
          <cell r="D166" t="str">
            <v>Eureka City Unified</v>
          </cell>
          <cell r="E166">
            <v>4149</v>
          </cell>
          <cell r="F166">
            <v>75606</v>
          </cell>
          <cell r="G166">
            <v>9</v>
          </cell>
        </row>
        <row r="167">
          <cell r="A167" t="str">
            <v>13</v>
          </cell>
          <cell r="B167" t="str">
            <v>10132</v>
          </cell>
          <cell r="C167" t="str">
            <v>Imperial</v>
          </cell>
          <cell r="D167" t="str">
            <v>Imperial County Office of Education</v>
          </cell>
          <cell r="E167">
            <v>688</v>
          </cell>
          <cell r="F167">
            <v>11696</v>
          </cell>
          <cell r="G167">
            <v>2</v>
          </cell>
        </row>
        <row r="168">
          <cell r="A168" t="str">
            <v>13</v>
          </cell>
          <cell r="B168" t="str">
            <v>63073</v>
          </cell>
          <cell r="C168" t="str">
            <v>Imperial</v>
          </cell>
          <cell r="D168" t="str">
            <v>Brawley Elementary</v>
          </cell>
          <cell r="E168">
            <v>3680</v>
          </cell>
          <cell r="F168">
            <v>62562</v>
          </cell>
          <cell r="G168">
            <v>5</v>
          </cell>
        </row>
        <row r="169">
          <cell r="A169" t="str">
            <v>13</v>
          </cell>
          <cell r="B169" t="str">
            <v>63081</v>
          </cell>
          <cell r="C169" t="str">
            <v>Imperial</v>
          </cell>
          <cell r="D169" t="str">
            <v>Brawley Union High</v>
          </cell>
          <cell r="E169">
            <v>1952</v>
          </cell>
          <cell r="F169">
            <v>35526</v>
          </cell>
          <cell r="G169">
            <v>3</v>
          </cell>
        </row>
        <row r="170">
          <cell r="A170" t="str">
            <v>13</v>
          </cell>
          <cell r="B170" t="str">
            <v>63099</v>
          </cell>
          <cell r="C170" t="str">
            <v>Imperial</v>
          </cell>
          <cell r="D170" t="str">
            <v>Calexico Unified</v>
          </cell>
          <cell r="E170">
            <v>9255</v>
          </cell>
          <cell r="F170">
            <v>159397</v>
          </cell>
          <cell r="G170">
            <v>13</v>
          </cell>
        </row>
        <row r="171">
          <cell r="A171" t="str">
            <v>13</v>
          </cell>
          <cell r="B171" t="str">
            <v>63107</v>
          </cell>
          <cell r="C171" t="str">
            <v>Imperial</v>
          </cell>
          <cell r="D171" t="str">
            <v>Calipatria Unified</v>
          </cell>
          <cell r="E171">
            <v>1190</v>
          </cell>
          <cell r="F171">
            <v>21805</v>
          </cell>
          <cell r="G171">
            <v>4</v>
          </cell>
        </row>
        <row r="172">
          <cell r="A172" t="str">
            <v>13</v>
          </cell>
          <cell r="B172" t="str">
            <v>63115</v>
          </cell>
          <cell r="C172" t="str">
            <v>Imperial</v>
          </cell>
          <cell r="D172" t="str">
            <v>Central Union High</v>
          </cell>
          <cell r="E172">
            <v>4156</v>
          </cell>
          <cell r="F172">
            <v>71209</v>
          </cell>
          <cell r="G172">
            <v>3</v>
          </cell>
        </row>
        <row r="173">
          <cell r="A173" t="str">
            <v>13</v>
          </cell>
          <cell r="B173" t="str">
            <v>63123</v>
          </cell>
          <cell r="C173" t="str">
            <v>Imperial</v>
          </cell>
          <cell r="D173" t="str">
            <v>El Centro Elementary</v>
          </cell>
          <cell r="E173">
            <v>5644</v>
          </cell>
          <cell r="F173">
            <v>95949</v>
          </cell>
          <cell r="G173">
            <v>11</v>
          </cell>
        </row>
        <row r="174">
          <cell r="A174" t="str">
            <v>13</v>
          </cell>
          <cell r="B174" t="str">
            <v>63131</v>
          </cell>
          <cell r="C174" t="str">
            <v>Imperial</v>
          </cell>
          <cell r="D174" t="str">
            <v>Heber Elementary</v>
          </cell>
          <cell r="E174">
            <v>1037</v>
          </cell>
          <cell r="F174">
            <v>17630</v>
          </cell>
          <cell r="G174">
            <v>1</v>
          </cell>
        </row>
        <row r="175">
          <cell r="A175" t="str">
            <v>13</v>
          </cell>
          <cell r="B175" t="str">
            <v>63149</v>
          </cell>
          <cell r="C175" t="str">
            <v>Imperial</v>
          </cell>
          <cell r="D175" t="str">
            <v>Holtville Unified</v>
          </cell>
          <cell r="E175">
            <v>1701</v>
          </cell>
          <cell r="F175">
            <v>32543</v>
          </cell>
          <cell r="G175">
            <v>5</v>
          </cell>
        </row>
        <row r="176">
          <cell r="A176" t="str">
            <v>13</v>
          </cell>
          <cell r="B176" t="str">
            <v>63164</v>
          </cell>
          <cell r="C176" t="str">
            <v>Imperial</v>
          </cell>
          <cell r="D176" t="str">
            <v>Imperial Unified</v>
          </cell>
          <cell r="E176">
            <v>3602</v>
          </cell>
          <cell r="F176">
            <v>66291</v>
          </cell>
          <cell r="G176">
            <v>6</v>
          </cell>
        </row>
        <row r="177">
          <cell r="A177" t="str">
            <v>13</v>
          </cell>
          <cell r="B177" t="str">
            <v>63172</v>
          </cell>
          <cell r="C177" t="str">
            <v>Imperial</v>
          </cell>
          <cell r="D177" t="str">
            <v>Magnolia Union Elementary</v>
          </cell>
          <cell r="E177">
            <v>118</v>
          </cell>
          <cell r="F177">
            <v>3564</v>
          </cell>
          <cell r="G177">
            <v>1</v>
          </cell>
        </row>
        <row r="178">
          <cell r="A178" t="str">
            <v>13</v>
          </cell>
          <cell r="B178" t="str">
            <v>63180</v>
          </cell>
          <cell r="C178" t="str">
            <v>Imperial</v>
          </cell>
          <cell r="D178" t="str">
            <v>McCabe Union Elementary</v>
          </cell>
          <cell r="E178">
            <v>1126</v>
          </cell>
          <cell r="F178">
            <v>19143</v>
          </cell>
          <cell r="G178">
            <v>1</v>
          </cell>
        </row>
        <row r="179">
          <cell r="A179" t="str">
            <v>13</v>
          </cell>
          <cell r="B179" t="str">
            <v>63198</v>
          </cell>
          <cell r="C179" t="str">
            <v>Imperial</v>
          </cell>
          <cell r="D179" t="str">
            <v>Meadows Union Elementary</v>
          </cell>
          <cell r="E179">
            <v>483</v>
          </cell>
          <cell r="F179">
            <v>8211</v>
          </cell>
          <cell r="G179">
            <v>1</v>
          </cell>
        </row>
        <row r="180">
          <cell r="A180" t="str">
            <v>13</v>
          </cell>
          <cell r="B180" t="str">
            <v>63206</v>
          </cell>
          <cell r="C180" t="str">
            <v>Imperial</v>
          </cell>
          <cell r="D180" t="str">
            <v>Mulberry Elementary</v>
          </cell>
          <cell r="E180">
            <v>73</v>
          </cell>
          <cell r="F180">
            <v>3564</v>
          </cell>
          <cell r="G180">
            <v>1</v>
          </cell>
        </row>
        <row r="181">
          <cell r="A181" t="str">
            <v>13</v>
          </cell>
          <cell r="B181" t="str">
            <v>63214</v>
          </cell>
          <cell r="C181" t="str">
            <v>Imperial</v>
          </cell>
          <cell r="D181" t="str">
            <v>San Pasqual Valley Unified</v>
          </cell>
          <cell r="E181">
            <v>746</v>
          </cell>
          <cell r="F181">
            <v>16071</v>
          </cell>
          <cell r="G181">
            <v>4</v>
          </cell>
        </row>
        <row r="182">
          <cell r="A182" t="str">
            <v>13</v>
          </cell>
          <cell r="B182" t="str">
            <v>63222</v>
          </cell>
          <cell r="C182" t="str">
            <v>Imperial</v>
          </cell>
          <cell r="D182" t="str">
            <v>Seeley Union Elementary</v>
          </cell>
          <cell r="E182">
            <v>436</v>
          </cell>
          <cell r="F182">
            <v>7412</v>
          </cell>
          <cell r="G182">
            <v>1</v>
          </cell>
        </row>
        <row r="183">
          <cell r="A183" t="str">
            <v>13</v>
          </cell>
          <cell r="B183" t="str">
            <v>63230</v>
          </cell>
          <cell r="C183" t="str">
            <v>Imperial</v>
          </cell>
          <cell r="D183" t="str">
            <v>Westmorland Union Elementary</v>
          </cell>
          <cell r="E183">
            <v>364</v>
          </cell>
          <cell r="F183">
            <v>6188</v>
          </cell>
          <cell r="G183">
            <v>1</v>
          </cell>
        </row>
        <row r="184">
          <cell r="A184" t="str">
            <v>14</v>
          </cell>
          <cell r="B184" t="str">
            <v>10140</v>
          </cell>
          <cell r="C184" t="str">
            <v>Inyo</v>
          </cell>
          <cell r="D184" t="str">
            <v>Inyo County Office of Education</v>
          </cell>
          <cell r="E184">
            <v>264</v>
          </cell>
          <cell r="F184">
            <v>11743</v>
          </cell>
          <cell r="G184">
            <v>4</v>
          </cell>
        </row>
        <row r="185">
          <cell r="A185" t="str">
            <v>14</v>
          </cell>
          <cell r="B185" t="str">
            <v>63248</v>
          </cell>
          <cell r="C185" t="str">
            <v>Inyo</v>
          </cell>
          <cell r="D185" t="str">
            <v>Big Pine Unified</v>
          </cell>
          <cell r="E185">
            <v>195</v>
          </cell>
          <cell r="F185">
            <v>9356</v>
          </cell>
          <cell r="G185">
            <v>3</v>
          </cell>
        </row>
        <row r="186">
          <cell r="A186" t="str">
            <v>14</v>
          </cell>
          <cell r="B186" t="str">
            <v>63255</v>
          </cell>
          <cell r="C186" t="str">
            <v>Inyo</v>
          </cell>
          <cell r="D186" t="str">
            <v>Bishop Union Elementary</v>
          </cell>
          <cell r="E186">
            <v>1250</v>
          </cell>
          <cell r="F186">
            <v>25587</v>
          </cell>
          <cell r="G186">
            <v>5</v>
          </cell>
        </row>
        <row r="187">
          <cell r="A187" t="str">
            <v>14</v>
          </cell>
          <cell r="B187" t="str">
            <v>63263</v>
          </cell>
          <cell r="C187" t="str">
            <v>Inyo</v>
          </cell>
          <cell r="D187" t="str">
            <v>Bishop Joint Union High</v>
          </cell>
          <cell r="E187">
            <v>702</v>
          </cell>
          <cell r="F187">
            <v>14512</v>
          </cell>
          <cell r="G187">
            <v>2</v>
          </cell>
        </row>
        <row r="188">
          <cell r="A188" t="str">
            <v>14</v>
          </cell>
          <cell r="B188" t="str">
            <v>63271</v>
          </cell>
          <cell r="C188" t="str">
            <v>Inyo</v>
          </cell>
          <cell r="D188" t="str">
            <v>Death Valley Unified</v>
          </cell>
          <cell r="E188">
            <v>77</v>
          </cell>
          <cell r="F188">
            <v>13812</v>
          </cell>
          <cell r="G188">
            <v>5</v>
          </cell>
        </row>
        <row r="189">
          <cell r="A189" t="str">
            <v>14</v>
          </cell>
          <cell r="B189" t="str">
            <v>63289</v>
          </cell>
          <cell r="C189" t="str">
            <v>Inyo</v>
          </cell>
          <cell r="D189" t="str">
            <v>Lone Pine Unified</v>
          </cell>
          <cell r="E189">
            <v>396</v>
          </cell>
          <cell r="F189">
            <v>10093</v>
          </cell>
          <cell r="G189">
            <v>3</v>
          </cell>
        </row>
        <row r="190">
          <cell r="A190" t="str">
            <v>14</v>
          </cell>
          <cell r="B190" t="str">
            <v>63297</v>
          </cell>
          <cell r="C190" t="str">
            <v>Inyo</v>
          </cell>
          <cell r="D190" t="str">
            <v>Owens Valley Unified</v>
          </cell>
          <cell r="E190">
            <v>60</v>
          </cell>
          <cell r="F190">
            <v>9356</v>
          </cell>
          <cell r="G190">
            <v>3</v>
          </cell>
        </row>
        <row r="191">
          <cell r="A191" t="str">
            <v>14</v>
          </cell>
          <cell r="B191" t="str">
            <v>63305</v>
          </cell>
          <cell r="C191" t="str">
            <v>Inyo</v>
          </cell>
          <cell r="D191" t="str">
            <v>Round Valley Joint Elementary</v>
          </cell>
          <cell r="E191">
            <v>117</v>
          </cell>
          <cell r="F191">
            <v>3564</v>
          </cell>
          <cell r="G191">
            <v>1</v>
          </cell>
        </row>
        <row r="192">
          <cell r="A192" t="str">
            <v>15</v>
          </cell>
          <cell r="B192" t="str">
            <v>10157</v>
          </cell>
          <cell r="C192" t="str">
            <v>Kern</v>
          </cell>
          <cell r="D192" t="str">
            <v>Kern County Office of Education</v>
          </cell>
          <cell r="E192">
            <v>3570</v>
          </cell>
          <cell r="F192">
            <v>60692</v>
          </cell>
          <cell r="G192">
            <v>4</v>
          </cell>
        </row>
        <row r="193">
          <cell r="A193" t="str">
            <v>15</v>
          </cell>
          <cell r="B193" t="str">
            <v>63313</v>
          </cell>
          <cell r="C193" t="str">
            <v>Kern</v>
          </cell>
          <cell r="D193" t="str">
            <v>Arvin Union Elementary</v>
          </cell>
          <cell r="E193">
            <v>3362</v>
          </cell>
          <cell r="F193">
            <v>57157</v>
          </cell>
          <cell r="G193">
            <v>4</v>
          </cell>
        </row>
        <row r="194">
          <cell r="A194" t="str">
            <v>15</v>
          </cell>
          <cell r="B194" t="str">
            <v>63321</v>
          </cell>
          <cell r="C194" t="str">
            <v>Kern</v>
          </cell>
          <cell r="D194" t="str">
            <v>Bakersfield City</v>
          </cell>
          <cell r="E194">
            <v>27263</v>
          </cell>
          <cell r="F194">
            <v>466320</v>
          </cell>
          <cell r="G194">
            <v>41</v>
          </cell>
        </row>
        <row r="195">
          <cell r="A195" t="str">
            <v>15</v>
          </cell>
          <cell r="B195" t="str">
            <v>63339</v>
          </cell>
          <cell r="C195" t="str">
            <v>Kern</v>
          </cell>
          <cell r="D195" t="str">
            <v>Beardsley Elementary</v>
          </cell>
          <cell r="E195">
            <v>1738</v>
          </cell>
          <cell r="F195">
            <v>29546</v>
          </cell>
          <cell r="G195">
            <v>4</v>
          </cell>
        </row>
        <row r="196">
          <cell r="A196" t="str">
            <v>15</v>
          </cell>
          <cell r="B196" t="str">
            <v>63347</v>
          </cell>
          <cell r="C196" t="str">
            <v>Kern</v>
          </cell>
          <cell r="D196" t="str">
            <v>Belridge Elementary</v>
          </cell>
          <cell r="E196">
            <v>35</v>
          </cell>
          <cell r="F196">
            <v>3564</v>
          </cell>
          <cell r="G196">
            <v>1</v>
          </cell>
        </row>
        <row r="197">
          <cell r="A197" t="str">
            <v>15</v>
          </cell>
          <cell r="B197" t="str">
            <v>63354</v>
          </cell>
          <cell r="C197" t="str">
            <v>Kern</v>
          </cell>
          <cell r="D197" t="str">
            <v>Blake Elementary</v>
          </cell>
          <cell r="E197">
            <v>6</v>
          </cell>
          <cell r="F197">
            <v>2228</v>
          </cell>
          <cell r="G197">
            <v>1</v>
          </cell>
        </row>
        <row r="198">
          <cell r="A198" t="str">
            <v>15</v>
          </cell>
          <cell r="B198" t="str">
            <v>63362</v>
          </cell>
          <cell r="C198" t="str">
            <v>Kern</v>
          </cell>
          <cell r="D198" t="str">
            <v>Panama-Buena Vista Union</v>
          </cell>
          <cell r="E198">
            <v>16385</v>
          </cell>
          <cell r="F198">
            <v>278558</v>
          </cell>
          <cell r="G198">
            <v>22</v>
          </cell>
        </row>
        <row r="199">
          <cell r="A199" t="str">
            <v>15</v>
          </cell>
          <cell r="B199" t="str">
            <v>63370</v>
          </cell>
          <cell r="C199" t="str">
            <v>Kern</v>
          </cell>
          <cell r="D199" t="str">
            <v>Buttonwillow Union Elementary</v>
          </cell>
          <cell r="E199">
            <v>386</v>
          </cell>
          <cell r="F199">
            <v>6562</v>
          </cell>
          <cell r="G199">
            <v>1</v>
          </cell>
        </row>
        <row r="200">
          <cell r="A200" t="str">
            <v>15</v>
          </cell>
          <cell r="B200" t="str">
            <v>63388</v>
          </cell>
          <cell r="C200" t="str">
            <v>Kern</v>
          </cell>
          <cell r="D200" t="str">
            <v>Caliente Union Elementary</v>
          </cell>
          <cell r="E200">
            <v>103</v>
          </cell>
          <cell r="F200">
            <v>5792</v>
          </cell>
          <cell r="G200">
            <v>2</v>
          </cell>
        </row>
        <row r="201">
          <cell r="A201" t="str">
            <v>15</v>
          </cell>
          <cell r="B201" t="str">
            <v>63404</v>
          </cell>
          <cell r="C201" t="str">
            <v>Kern</v>
          </cell>
          <cell r="D201" t="str">
            <v>Delano Union Elementary</v>
          </cell>
          <cell r="E201">
            <v>7716</v>
          </cell>
          <cell r="F201">
            <v>131175</v>
          </cell>
          <cell r="G201">
            <v>11</v>
          </cell>
        </row>
        <row r="202">
          <cell r="A202" t="str">
            <v>15</v>
          </cell>
          <cell r="B202" t="str">
            <v>63412</v>
          </cell>
          <cell r="C202" t="str">
            <v>Kern</v>
          </cell>
          <cell r="D202" t="str">
            <v>Delano Joint Union High</v>
          </cell>
          <cell r="E202">
            <v>4634</v>
          </cell>
          <cell r="F202">
            <v>80338</v>
          </cell>
          <cell r="G202">
            <v>5</v>
          </cell>
        </row>
        <row r="203">
          <cell r="A203" t="str">
            <v>15</v>
          </cell>
          <cell r="B203" t="str">
            <v>63420</v>
          </cell>
          <cell r="C203" t="str">
            <v>Kern</v>
          </cell>
          <cell r="D203" t="str">
            <v>Di Giorgio Elementary</v>
          </cell>
          <cell r="E203">
            <v>210</v>
          </cell>
          <cell r="F203">
            <v>3570</v>
          </cell>
          <cell r="G203">
            <v>1</v>
          </cell>
        </row>
        <row r="204">
          <cell r="A204" t="str">
            <v>15</v>
          </cell>
          <cell r="B204" t="str">
            <v>63438</v>
          </cell>
          <cell r="C204" t="str">
            <v>Kern</v>
          </cell>
          <cell r="D204" t="str">
            <v>Edison Elementary</v>
          </cell>
          <cell r="E204">
            <v>1112</v>
          </cell>
          <cell r="F204">
            <v>18904</v>
          </cell>
          <cell r="G204">
            <v>2</v>
          </cell>
        </row>
        <row r="205">
          <cell r="A205" t="str">
            <v>15</v>
          </cell>
          <cell r="B205" t="str">
            <v>63446</v>
          </cell>
          <cell r="C205" t="str">
            <v>Kern</v>
          </cell>
          <cell r="D205" t="str">
            <v>Elk Hills Elementary</v>
          </cell>
          <cell r="E205">
            <v>72</v>
          </cell>
          <cell r="F205">
            <v>3564</v>
          </cell>
          <cell r="G205">
            <v>1</v>
          </cell>
        </row>
        <row r="206">
          <cell r="A206" t="str">
            <v>15</v>
          </cell>
          <cell r="B206" t="str">
            <v>63461</v>
          </cell>
          <cell r="C206" t="str">
            <v>Kern</v>
          </cell>
          <cell r="D206" t="str">
            <v>Fairfax Elementary</v>
          </cell>
          <cell r="E206">
            <v>2122</v>
          </cell>
          <cell r="F206">
            <v>36074</v>
          </cell>
          <cell r="G206">
            <v>3</v>
          </cell>
        </row>
        <row r="207">
          <cell r="A207" t="str">
            <v>15</v>
          </cell>
          <cell r="B207" t="str">
            <v>63479</v>
          </cell>
          <cell r="C207" t="str">
            <v>Kern</v>
          </cell>
          <cell r="D207" t="str">
            <v>Fruitvale Elementary</v>
          </cell>
          <cell r="E207">
            <v>3237</v>
          </cell>
          <cell r="F207">
            <v>55031</v>
          </cell>
          <cell r="G207">
            <v>5</v>
          </cell>
        </row>
        <row r="208">
          <cell r="A208" t="str">
            <v>15</v>
          </cell>
          <cell r="B208" t="str">
            <v>63487</v>
          </cell>
          <cell r="C208" t="str">
            <v>Kern</v>
          </cell>
          <cell r="D208" t="str">
            <v>General Shafter Elementary</v>
          </cell>
          <cell r="E208">
            <v>188</v>
          </cell>
          <cell r="F208">
            <v>3564</v>
          </cell>
          <cell r="G208">
            <v>1</v>
          </cell>
        </row>
        <row r="209">
          <cell r="A209" t="str">
            <v>15</v>
          </cell>
          <cell r="B209" t="str">
            <v>63503</v>
          </cell>
          <cell r="C209" t="str">
            <v>Kern</v>
          </cell>
          <cell r="D209" t="str">
            <v>Greenfield Union</v>
          </cell>
          <cell r="E209">
            <v>8411</v>
          </cell>
          <cell r="F209">
            <v>142993</v>
          </cell>
          <cell r="G209">
            <v>11</v>
          </cell>
        </row>
        <row r="210">
          <cell r="A210" t="str">
            <v>15</v>
          </cell>
          <cell r="B210" t="str">
            <v>63529</v>
          </cell>
          <cell r="C210" t="str">
            <v>Kern</v>
          </cell>
          <cell r="D210" t="str">
            <v>Kern Union High</v>
          </cell>
          <cell r="E210">
            <v>37783</v>
          </cell>
          <cell r="F210">
            <v>649729</v>
          </cell>
          <cell r="G210">
            <v>24</v>
          </cell>
        </row>
        <row r="211">
          <cell r="A211" t="str">
            <v>15</v>
          </cell>
          <cell r="B211" t="str">
            <v>63545</v>
          </cell>
          <cell r="C211" t="str">
            <v>Kern</v>
          </cell>
          <cell r="D211" t="str">
            <v>Kernville Union Elementary</v>
          </cell>
          <cell r="E211">
            <v>878</v>
          </cell>
          <cell r="F211">
            <v>17811</v>
          </cell>
          <cell r="G211">
            <v>3</v>
          </cell>
        </row>
        <row r="212">
          <cell r="A212" t="str">
            <v>15</v>
          </cell>
          <cell r="B212" t="str">
            <v>63552</v>
          </cell>
          <cell r="C212" t="str">
            <v>Kern</v>
          </cell>
          <cell r="D212" t="str">
            <v>Lakeside Union</v>
          </cell>
          <cell r="E212">
            <v>1345</v>
          </cell>
          <cell r="F212">
            <v>22866</v>
          </cell>
          <cell r="G212">
            <v>2</v>
          </cell>
        </row>
        <row r="213">
          <cell r="A213" t="str">
            <v>15</v>
          </cell>
          <cell r="B213" t="str">
            <v>63560</v>
          </cell>
          <cell r="C213" t="str">
            <v>Kern</v>
          </cell>
          <cell r="D213" t="str">
            <v>Lamont Elementary</v>
          </cell>
          <cell r="E213">
            <v>2626</v>
          </cell>
          <cell r="F213">
            <v>44643</v>
          </cell>
          <cell r="G213">
            <v>4</v>
          </cell>
        </row>
        <row r="214">
          <cell r="A214" t="str">
            <v>15</v>
          </cell>
          <cell r="B214" t="str">
            <v>63578</v>
          </cell>
          <cell r="C214" t="str">
            <v>Kern</v>
          </cell>
          <cell r="D214" t="str">
            <v>Richland Union Elementary</v>
          </cell>
          <cell r="E214">
            <v>3124</v>
          </cell>
          <cell r="F214">
            <v>53110</v>
          </cell>
          <cell r="G214">
            <v>4</v>
          </cell>
        </row>
        <row r="215">
          <cell r="A215" t="str">
            <v>15</v>
          </cell>
          <cell r="B215" t="str">
            <v>63586</v>
          </cell>
          <cell r="C215" t="str">
            <v>Kern</v>
          </cell>
          <cell r="D215" t="str">
            <v>Linns Valley-Poso Flat Union</v>
          </cell>
          <cell r="E215">
            <v>20</v>
          </cell>
          <cell r="F215">
            <v>2228</v>
          </cell>
          <cell r="G215">
            <v>1</v>
          </cell>
        </row>
        <row r="216">
          <cell r="A216" t="str">
            <v>15</v>
          </cell>
          <cell r="B216" t="str">
            <v>63594</v>
          </cell>
          <cell r="C216" t="str">
            <v>Kern</v>
          </cell>
          <cell r="D216" t="str">
            <v>Lost Hills Union Elementary</v>
          </cell>
          <cell r="E216">
            <v>598</v>
          </cell>
          <cell r="F216">
            <v>10721</v>
          </cell>
          <cell r="G216">
            <v>2</v>
          </cell>
        </row>
        <row r="217">
          <cell r="A217" t="str">
            <v>15</v>
          </cell>
          <cell r="B217" t="str">
            <v>63610</v>
          </cell>
          <cell r="C217" t="str">
            <v>Kern</v>
          </cell>
          <cell r="D217" t="str">
            <v>Maple Elementary</v>
          </cell>
          <cell r="E217">
            <v>274</v>
          </cell>
          <cell r="F217">
            <v>4658</v>
          </cell>
          <cell r="G217">
            <v>1</v>
          </cell>
        </row>
        <row r="218">
          <cell r="A218" t="str">
            <v>15</v>
          </cell>
          <cell r="B218" t="str">
            <v>63628</v>
          </cell>
          <cell r="C218" t="str">
            <v>Kern</v>
          </cell>
          <cell r="D218" t="str">
            <v>Maricopa Unified</v>
          </cell>
          <cell r="E218">
            <v>305</v>
          </cell>
          <cell r="F218">
            <v>7128</v>
          </cell>
          <cell r="G218">
            <v>2</v>
          </cell>
        </row>
        <row r="219">
          <cell r="A219" t="str">
            <v>15</v>
          </cell>
          <cell r="B219" t="str">
            <v>63651</v>
          </cell>
          <cell r="C219" t="str">
            <v>Kern</v>
          </cell>
          <cell r="D219" t="str">
            <v>McKittrick Elementary</v>
          </cell>
          <cell r="E219">
            <v>75</v>
          </cell>
          <cell r="F219">
            <v>3564</v>
          </cell>
          <cell r="G219">
            <v>1</v>
          </cell>
        </row>
        <row r="220">
          <cell r="A220" t="str">
            <v>15</v>
          </cell>
          <cell r="B220" t="str">
            <v>63669</v>
          </cell>
          <cell r="C220" t="str">
            <v>Kern</v>
          </cell>
          <cell r="D220" t="str">
            <v>Midway Elementary</v>
          </cell>
          <cell r="E220">
            <v>72</v>
          </cell>
          <cell r="F220">
            <v>3564</v>
          </cell>
          <cell r="G220">
            <v>1</v>
          </cell>
        </row>
        <row r="221">
          <cell r="A221" t="str">
            <v>15</v>
          </cell>
          <cell r="B221" t="str">
            <v>63677</v>
          </cell>
          <cell r="C221" t="str">
            <v>Kern</v>
          </cell>
          <cell r="D221" t="str">
            <v>Mojave Unified</v>
          </cell>
          <cell r="E221">
            <v>2920</v>
          </cell>
          <cell r="F221">
            <v>52813</v>
          </cell>
          <cell r="G221">
            <v>9</v>
          </cell>
        </row>
        <row r="222">
          <cell r="A222" t="str">
            <v>15</v>
          </cell>
          <cell r="B222" t="str">
            <v>63685</v>
          </cell>
          <cell r="C222" t="str">
            <v>Kern</v>
          </cell>
          <cell r="D222" t="str">
            <v>Muroc Joint Unified</v>
          </cell>
          <cell r="E222">
            <v>2043</v>
          </cell>
          <cell r="F222">
            <v>37769</v>
          </cell>
          <cell r="G222">
            <v>5</v>
          </cell>
        </row>
        <row r="223">
          <cell r="A223" t="str">
            <v>15</v>
          </cell>
          <cell r="B223" t="str">
            <v>63693</v>
          </cell>
          <cell r="C223" t="str">
            <v>Kern</v>
          </cell>
          <cell r="D223" t="str">
            <v>Norris Elementary</v>
          </cell>
          <cell r="E223">
            <v>3536</v>
          </cell>
          <cell r="F223">
            <v>60114</v>
          </cell>
          <cell r="G223">
            <v>5</v>
          </cell>
        </row>
        <row r="224">
          <cell r="A224" t="str">
            <v>15</v>
          </cell>
          <cell r="B224" t="str">
            <v>63719</v>
          </cell>
          <cell r="C224" t="str">
            <v>Kern</v>
          </cell>
          <cell r="D224" t="str">
            <v>Pond Union Elementary</v>
          </cell>
          <cell r="E224">
            <v>226</v>
          </cell>
          <cell r="F224">
            <v>3842</v>
          </cell>
          <cell r="G224">
            <v>1</v>
          </cell>
        </row>
        <row r="225">
          <cell r="A225" t="str">
            <v>15</v>
          </cell>
          <cell r="B225" t="str">
            <v>63750</v>
          </cell>
          <cell r="C225" t="str">
            <v>Kern</v>
          </cell>
          <cell r="D225" t="str">
            <v>Rosedale Union Elementary</v>
          </cell>
          <cell r="E225">
            <v>5325</v>
          </cell>
          <cell r="F225">
            <v>90526</v>
          </cell>
          <cell r="G225">
            <v>9</v>
          </cell>
        </row>
        <row r="226">
          <cell r="A226" t="str">
            <v>15</v>
          </cell>
          <cell r="B226" t="str">
            <v>63768</v>
          </cell>
          <cell r="C226" t="str">
            <v>Kern</v>
          </cell>
          <cell r="D226" t="str">
            <v>Semitropic Elementary</v>
          </cell>
          <cell r="E226">
            <v>234</v>
          </cell>
          <cell r="F226">
            <v>3978</v>
          </cell>
          <cell r="G226">
            <v>1</v>
          </cell>
        </row>
        <row r="227">
          <cell r="A227" t="str">
            <v>15</v>
          </cell>
          <cell r="B227" t="str">
            <v>63776</v>
          </cell>
          <cell r="C227" t="str">
            <v>Kern</v>
          </cell>
          <cell r="D227" t="str">
            <v>Southern Kern Unified</v>
          </cell>
          <cell r="E227">
            <v>3435</v>
          </cell>
          <cell r="F227">
            <v>62006</v>
          </cell>
          <cell r="G227">
            <v>6</v>
          </cell>
        </row>
        <row r="228">
          <cell r="A228" t="str">
            <v>15</v>
          </cell>
          <cell r="B228" t="str">
            <v>63784</v>
          </cell>
          <cell r="C228" t="str">
            <v>Kern</v>
          </cell>
          <cell r="D228" t="str">
            <v>South Fork Union</v>
          </cell>
          <cell r="E228">
            <v>303</v>
          </cell>
          <cell r="F228">
            <v>9356</v>
          </cell>
          <cell r="G228">
            <v>3</v>
          </cell>
        </row>
        <row r="229">
          <cell r="A229" t="str">
            <v>15</v>
          </cell>
          <cell r="B229" t="str">
            <v>63792</v>
          </cell>
          <cell r="C229" t="str">
            <v>Kern</v>
          </cell>
          <cell r="D229" t="str">
            <v>Standard Elementary</v>
          </cell>
          <cell r="E229">
            <v>2890</v>
          </cell>
          <cell r="F229">
            <v>49132</v>
          </cell>
          <cell r="G229">
            <v>4</v>
          </cell>
        </row>
        <row r="230">
          <cell r="A230" t="str">
            <v>15</v>
          </cell>
          <cell r="B230" t="str">
            <v>63800</v>
          </cell>
          <cell r="C230" t="str">
            <v>Kern</v>
          </cell>
          <cell r="D230" t="str">
            <v>Taft City</v>
          </cell>
          <cell r="E230">
            <v>2139</v>
          </cell>
          <cell r="F230">
            <v>39412</v>
          </cell>
          <cell r="G230">
            <v>7</v>
          </cell>
        </row>
        <row r="231">
          <cell r="A231" t="str">
            <v>15</v>
          </cell>
          <cell r="B231" t="str">
            <v>63818</v>
          </cell>
          <cell r="C231" t="str">
            <v>Kern</v>
          </cell>
          <cell r="D231" t="str">
            <v>Taft Union High</v>
          </cell>
          <cell r="E231">
            <v>1066</v>
          </cell>
          <cell r="F231">
            <v>23279</v>
          </cell>
          <cell r="G231">
            <v>3</v>
          </cell>
        </row>
        <row r="232">
          <cell r="A232" t="str">
            <v>15</v>
          </cell>
          <cell r="B232" t="str">
            <v>63826</v>
          </cell>
          <cell r="C232" t="str">
            <v>Kern</v>
          </cell>
          <cell r="D232" t="str">
            <v>Tehachapi Unified</v>
          </cell>
          <cell r="E232">
            <v>4866</v>
          </cell>
          <cell r="F232">
            <v>83364</v>
          </cell>
          <cell r="G232">
            <v>6</v>
          </cell>
        </row>
        <row r="233">
          <cell r="A233" t="str">
            <v>15</v>
          </cell>
          <cell r="B233" t="str">
            <v>63834</v>
          </cell>
          <cell r="C233" t="str">
            <v>Kern</v>
          </cell>
          <cell r="D233" t="str">
            <v>Vineland Elementary</v>
          </cell>
          <cell r="E233">
            <v>862</v>
          </cell>
          <cell r="F233">
            <v>14654</v>
          </cell>
          <cell r="G233">
            <v>2</v>
          </cell>
        </row>
        <row r="234">
          <cell r="A234" t="str">
            <v>15</v>
          </cell>
          <cell r="B234" t="str">
            <v>63842</v>
          </cell>
          <cell r="C234" t="str">
            <v>Kern</v>
          </cell>
          <cell r="D234" t="str">
            <v>Wasco Union Elementary</v>
          </cell>
          <cell r="E234">
            <v>3182</v>
          </cell>
          <cell r="F234">
            <v>54094</v>
          </cell>
          <cell r="G234">
            <v>5</v>
          </cell>
        </row>
        <row r="235">
          <cell r="A235" t="str">
            <v>15</v>
          </cell>
          <cell r="B235" t="str">
            <v>63859</v>
          </cell>
          <cell r="C235" t="str">
            <v>Kern</v>
          </cell>
          <cell r="D235" t="str">
            <v>Wasco Union High</v>
          </cell>
          <cell r="E235">
            <v>1795</v>
          </cell>
          <cell r="F235">
            <v>31530</v>
          </cell>
          <cell r="G235">
            <v>2</v>
          </cell>
        </row>
        <row r="236">
          <cell r="A236" t="str">
            <v>15</v>
          </cell>
          <cell r="B236" t="str">
            <v>73544</v>
          </cell>
          <cell r="C236" t="str">
            <v>Kern</v>
          </cell>
          <cell r="D236" t="str">
            <v>Rio Bravo-Greeley Union Elementary</v>
          </cell>
          <cell r="E236">
            <v>949</v>
          </cell>
          <cell r="F236">
            <v>16133</v>
          </cell>
          <cell r="G236">
            <v>2</v>
          </cell>
        </row>
        <row r="237">
          <cell r="A237" t="str">
            <v>15</v>
          </cell>
          <cell r="B237" t="str">
            <v>73742</v>
          </cell>
          <cell r="C237" t="str">
            <v>Kern</v>
          </cell>
          <cell r="D237" t="str">
            <v>Sierra Sands Unified</v>
          </cell>
          <cell r="E237">
            <v>5509</v>
          </cell>
          <cell r="F237">
            <v>99101</v>
          </cell>
          <cell r="G237">
            <v>12</v>
          </cell>
        </row>
        <row r="238">
          <cell r="A238" t="str">
            <v>15</v>
          </cell>
          <cell r="B238" t="str">
            <v>73908</v>
          </cell>
          <cell r="C238" t="str">
            <v>Kern</v>
          </cell>
          <cell r="D238" t="str">
            <v>McFarland Unified</v>
          </cell>
          <cell r="E238">
            <v>3269</v>
          </cell>
          <cell r="F238">
            <v>60680</v>
          </cell>
          <cell r="G238">
            <v>6</v>
          </cell>
        </row>
        <row r="239">
          <cell r="A239" t="str">
            <v>15</v>
          </cell>
          <cell r="B239" t="str">
            <v>75168</v>
          </cell>
          <cell r="C239" t="str">
            <v>Kern</v>
          </cell>
          <cell r="D239" t="str">
            <v>El Tejon Unified</v>
          </cell>
          <cell r="E239">
            <v>1301</v>
          </cell>
          <cell r="F239">
            <v>27307</v>
          </cell>
          <cell r="G239">
            <v>5</v>
          </cell>
        </row>
        <row r="240">
          <cell r="A240" t="str">
            <v>16</v>
          </cell>
          <cell r="B240" t="str">
            <v>10165</v>
          </cell>
          <cell r="C240" t="str">
            <v>Kings</v>
          </cell>
          <cell r="D240" t="str">
            <v>Kings County Office of Education</v>
          </cell>
          <cell r="E240">
            <v>516</v>
          </cell>
          <cell r="F240">
            <v>11922</v>
          </cell>
          <cell r="G240">
            <v>3</v>
          </cell>
        </row>
        <row r="241">
          <cell r="A241" t="str">
            <v>16</v>
          </cell>
          <cell r="B241" t="str">
            <v>63875</v>
          </cell>
          <cell r="C241" t="str">
            <v>Kings</v>
          </cell>
          <cell r="D241" t="str">
            <v>Armona Union Elementary</v>
          </cell>
          <cell r="E241">
            <v>1213</v>
          </cell>
          <cell r="F241">
            <v>20621</v>
          </cell>
          <cell r="G241">
            <v>3</v>
          </cell>
        </row>
        <row r="242">
          <cell r="A242" t="str">
            <v>16</v>
          </cell>
          <cell r="B242" t="str">
            <v>63883</v>
          </cell>
          <cell r="C242" t="str">
            <v>Kings</v>
          </cell>
          <cell r="D242" t="str">
            <v>Central Union Elementary</v>
          </cell>
          <cell r="E242">
            <v>1866</v>
          </cell>
          <cell r="F242">
            <v>31722</v>
          </cell>
          <cell r="G242">
            <v>4</v>
          </cell>
        </row>
        <row r="243">
          <cell r="A243" t="str">
            <v>16</v>
          </cell>
          <cell r="B243" t="str">
            <v>63891</v>
          </cell>
          <cell r="C243" t="str">
            <v>Kings</v>
          </cell>
          <cell r="D243" t="str">
            <v>Corcoran Joint Unified</v>
          </cell>
          <cell r="E243">
            <v>3257</v>
          </cell>
          <cell r="F243">
            <v>60585</v>
          </cell>
          <cell r="G243">
            <v>7</v>
          </cell>
        </row>
        <row r="244">
          <cell r="A244" t="str">
            <v>16</v>
          </cell>
          <cell r="B244" t="str">
            <v>63909</v>
          </cell>
          <cell r="C244" t="str">
            <v>Kings</v>
          </cell>
          <cell r="D244" t="str">
            <v>Delta View Joint Union Elementary</v>
          </cell>
          <cell r="E244">
            <v>75</v>
          </cell>
          <cell r="F244">
            <v>3564</v>
          </cell>
          <cell r="G244">
            <v>1</v>
          </cell>
        </row>
        <row r="245">
          <cell r="A245" t="str">
            <v>16</v>
          </cell>
          <cell r="B245" t="str">
            <v>63917</v>
          </cell>
          <cell r="C245" t="str">
            <v>Kings</v>
          </cell>
          <cell r="D245" t="str">
            <v>Hanford Elementary</v>
          </cell>
          <cell r="E245">
            <v>5514</v>
          </cell>
          <cell r="F245">
            <v>96843</v>
          </cell>
          <cell r="G245">
            <v>11</v>
          </cell>
        </row>
        <row r="246">
          <cell r="A246" t="str">
            <v>16</v>
          </cell>
          <cell r="B246" t="str">
            <v>63925</v>
          </cell>
          <cell r="C246" t="str">
            <v>Kings</v>
          </cell>
          <cell r="D246" t="str">
            <v>Hanford Joint Union High</v>
          </cell>
          <cell r="E246">
            <v>3926</v>
          </cell>
          <cell r="F246">
            <v>71476</v>
          </cell>
          <cell r="G246">
            <v>5</v>
          </cell>
        </row>
        <row r="247">
          <cell r="A247" t="str">
            <v>16</v>
          </cell>
          <cell r="B247" t="str">
            <v>63933</v>
          </cell>
          <cell r="C247" t="str">
            <v>Kings</v>
          </cell>
          <cell r="D247" t="str">
            <v>Island Union Elementary</v>
          </cell>
          <cell r="E247">
            <v>277</v>
          </cell>
          <cell r="F247">
            <v>4709</v>
          </cell>
          <cell r="G247">
            <v>1</v>
          </cell>
        </row>
        <row r="248">
          <cell r="A248" t="str">
            <v>16</v>
          </cell>
          <cell r="B248" t="str">
            <v>63941</v>
          </cell>
          <cell r="C248" t="str">
            <v>Kings</v>
          </cell>
          <cell r="D248" t="str">
            <v>Kings River-Hardwick Union Elementary</v>
          </cell>
          <cell r="E248">
            <v>655</v>
          </cell>
          <cell r="F248">
            <v>11135</v>
          </cell>
          <cell r="G248">
            <v>1</v>
          </cell>
        </row>
        <row r="249">
          <cell r="A249" t="str">
            <v>16</v>
          </cell>
          <cell r="B249" t="str">
            <v>63958</v>
          </cell>
          <cell r="C249" t="str">
            <v>Kings</v>
          </cell>
          <cell r="D249" t="str">
            <v>Kit Carson Union Elementary</v>
          </cell>
          <cell r="E249">
            <v>424</v>
          </cell>
          <cell r="F249">
            <v>9181</v>
          </cell>
          <cell r="G249">
            <v>2</v>
          </cell>
        </row>
        <row r="250">
          <cell r="A250" t="str">
            <v>16</v>
          </cell>
          <cell r="B250" t="str">
            <v>63966</v>
          </cell>
          <cell r="C250" t="str">
            <v>Kings</v>
          </cell>
          <cell r="D250" t="str">
            <v>Lakeside Union Elementary</v>
          </cell>
          <cell r="E250">
            <v>366</v>
          </cell>
          <cell r="F250">
            <v>10654</v>
          </cell>
          <cell r="G250">
            <v>3</v>
          </cell>
        </row>
        <row r="251">
          <cell r="A251" t="str">
            <v>16</v>
          </cell>
          <cell r="B251" t="str">
            <v>63974</v>
          </cell>
          <cell r="C251" t="str">
            <v>Kings</v>
          </cell>
          <cell r="D251" t="str">
            <v>Lemoore Union Elementary</v>
          </cell>
          <cell r="E251">
            <v>3350</v>
          </cell>
          <cell r="F251">
            <v>56950</v>
          </cell>
          <cell r="G251">
            <v>6</v>
          </cell>
        </row>
        <row r="252">
          <cell r="A252" t="str">
            <v>16</v>
          </cell>
          <cell r="B252" t="str">
            <v>63982</v>
          </cell>
          <cell r="C252" t="str">
            <v>Kings</v>
          </cell>
          <cell r="D252" t="str">
            <v>Lemoore Union High</v>
          </cell>
          <cell r="E252">
            <v>2208</v>
          </cell>
          <cell r="F252">
            <v>45177</v>
          </cell>
          <cell r="G252">
            <v>5</v>
          </cell>
        </row>
        <row r="253">
          <cell r="A253" t="str">
            <v>16</v>
          </cell>
          <cell r="B253" t="str">
            <v>63990</v>
          </cell>
          <cell r="C253" t="str">
            <v>Kings</v>
          </cell>
          <cell r="D253" t="str">
            <v>Pioneer Union Elementary</v>
          </cell>
          <cell r="E253">
            <v>1664</v>
          </cell>
          <cell r="F253">
            <v>28288</v>
          </cell>
          <cell r="G253">
            <v>3</v>
          </cell>
        </row>
        <row r="254">
          <cell r="A254" t="str">
            <v>16</v>
          </cell>
          <cell r="B254" t="str">
            <v>73932</v>
          </cell>
          <cell r="C254" t="str">
            <v>Kings</v>
          </cell>
          <cell r="D254" t="str">
            <v>Reef-Sunset Unified</v>
          </cell>
          <cell r="E254">
            <v>2516</v>
          </cell>
          <cell r="F254">
            <v>50987</v>
          </cell>
          <cell r="G254">
            <v>9</v>
          </cell>
        </row>
        <row r="255">
          <cell r="A255" t="str">
            <v>17</v>
          </cell>
          <cell r="B255" t="str">
            <v>10173</v>
          </cell>
          <cell r="C255" t="str">
            <v>Lake</v>
          </cell>
          <cell r="D255" t="str">
            <v>Lake County Office of Education</v>
          </cell>
          <cell r="E255">
            <v>81</v>
          </cell>
          <cell r="F255">
            <v>12476</v>
          </cell>
          <cell r="G255">
            <v>5</v>
          </cell>
        </row>
        <row r="256">
          <cell r="A256" t="str">
            <v>17</v>
          </cell>
          <cell r="B256" t="str">
            <v>64014</v>
          </cell>
          <cell r="C256" t="str">
            <v>Lake</v>
          </cell>
          <cell r="D256" t="str">
            <v>Kelseyville Unified</v>
          </cell>
          <cell r="E256">
            <v>1752</v>
          </cell>
          <cell r="F256">
            <v>35805</v>
          </cell>
          <cell r="G256">
            <v>7</v>
          </cell>
        </row>
        <row r="257">
          <cell r="A257" t="str">
            <v>17</v>
          </cell>
          <cell r="B257" t="str">
            <v>64022</v>
          </cell>
          <cell r="C257" t="str">
            <v>Lake</v>
          </cell>
          <cell r="D257" t="str">
            <v>Konocti Unified</v>
          </cell>
          <cell r="E257">
            <v>3108</v>
          </cell>
          <cell r="F257">
            <v>63636</v>
          </cell>
          <cell r="G257">
            <v>10</v>
          </cell>
        </row>
        <row r="258">
          <cell r="A258" t="str">
            <v>17</v>
          </cell>
          <cell r="B258" t="str">
            <v>64030</v>
          </cell>
          <cell r="C258" t="str">
            <v>Lake</v>
          </cell>
          <cell r="D258" t="str">
            <v>Lakeport Unified</v>
          </cell>
          <cell r="E258">
            <v>1650</v>
          </cell>
          <cell r="F258">
            <v>36131</v>
          </cell>
          <cell r="G258">
            <v>6</v>
          </cell>
        </row>
        <row r="259">
          <cell r="A259" t="str">
            <v>17</v>
          </cell>
          <cell r="B259" t="str">
            <v>64048</v>
          </cell>
          <cell r="C259" t="str">
            <v>Lake</v>
          </cell>
          <cell r="D259" t="str">
            <v>Lucerne Elementary</v>
          </cell>
          <cell r="E259">
            <v>258</v>
          </cell>
          <cell r="F259">
            <v>4386</v>
          </cell>
          <cell r="G259">
            <v>1</v>
          </cell>
        </row>
        <row r="260">
          <cell r="A260" t="str">
            <v>17</v>
          </cell>
          <cell r="B260" t="str">
            <v>64055</v>
          </cell>
          <cell r="C260" t="str">
            <v>Lake</v>
          </cell>
          <cell r="D260" t="str">
            <v>Middletown Unified</v>
          </cell>
          <cell r="E260">
            <v>1741</v>
          </cell>
          <cell r="F260">
            <v>38285</v>
          </cell>
          <cell r="G260">
            <v>8</v>
          </cell>
        </row>
        <row r="261">
          <cell r="A261" t="str">
            <v>17</v>
          </cell>
          <cell r="B261" t="str">
            <v>64063</v>
          </cell>
          <cell r="C261" t="str">
            <v>Lake</v>
          </cell>
          <cell r="D261" t="str">
            <v>Upper Lake Union Elementary</v>
          </cell>
          <cell r="E261">
            <v>549</v>
          </cell>
          <cell r="F261">
            <v>11742</v>
          </cell>
          <cell r="G261">
            <v>3</v>
          </cell>
        </row>
        <row r="262">
          <cell r="A262" t="str">
            <v>17</v>
          </cell>
          <cell r="B262" t="str">
            <v>64071</v>
          </cell>
          <cell r="C262" t="str">
            <v>Lake</v>
          </cell>
          <cell r="D262" t="str">
            <v>Upper Lake Union High</v>
          </cell>
          <cell r="E262">
            <v>419</v>
          </cell>
          <cell r="F262">
            <v>12116</v>
          </cell>
          <cell r="G262">
            <v>3</v>
          </cell>
        </row>
        <row r="263">
          <cell r="A263" t="str">
            <v>18</v>
          </cell>
          <cell r="B263" t="str">
            <v>10181</v>
          </cell>
          <cell r="C263" t="str">
            <v>Lassen</v>
          </cell>
          <cell r="D263" t="str">
            <v>Lassen County Office of Education</v>
          </cell>
          <cell r="E263">
            <v>136</v>
          </cell>
          <cell r="F263">
            <v>11584</v>
          </cell>
          <cell r="G263">
            <v>4</v>
          </cell>
        </row>
        <row r="264">
          <cell r="A264" t="str">
            <v>18</v>
          </cell>
          <cell r="B264" t="str">
            <v>64089</v>
          </cell>
          <cell r="C264" t="str">
            <v>Lassen</v>
          </cell>
          <cell r="D264" t="str">
            <v>Big Valley Joint Unified</v>
          </cell>
          <cell r="E264">
            <v>223</v>
          </cell>
          <cell r="F264">
            <v>12920</v>
          </cell>
          <cell r="G264">
            <v>4</v>
          </cell>
        </row>
        <row r="265">
          <cell r="A265" t="str">
            <v>18</v>
          </cell>
          <cell r="B265" t="str">
            <v>64105</v>
          </cell>
          <cell r="C265" t="str">
            <v>Lassen</v>
          </cell>
          <cell r="D265" t="str">
            <v>Janesville Union Elementary</v>
          </cell>
          <cell r="E265">
            <v>460</v>
          </cell>
          <cell r="F265">
            <v>7820</v>
          </cell>
          <cell r="G265">
            <v>1</v>
          </cell>
        </row>
        <row r="266">
          <cell r="A266" t="str">
            <v>18</v>
          </cell>
          <cell r="B266" t="str">
            <v>64113</v>
          </cell>
          <cell r="C266" t="str">
            <v>Lassen</v>
          </cell>
          <cell r="D266" t="str">
            <v>Johnstonville Elementary</v>
          </cell>
          <cell r="E266">
            <v>217</v>
          </cell>
          <cell r="F266">
            <v>3689</v>
          </cell>
          <cell r="G266">
            <v>1</v>
          </cell>
        </row>
        <row r="267">
          <cell r="A267" t="str">
            <v>18</v>
          </cell>
          <cell r="B267" t="str">
            <v>64139</v>
          </cell>
          <cell r="C267" t="str">
            <v>Lassen</v>
          </cell>
          <cell r="D267" t="str">
            <v>Lassen Union High</v>
          </cell>
          <cell r="E267">
            <v>1104</v>
          </cell>
          <cell r="F267">
            <v>28466</v>
          </cell>
          <cell r="G267">
            <v>5</v>
          </cell>
        </row>
        <row r="268">
          <cell r="A268" t="str">
            <v>18</v>
          </cell>
          <cell r="B268" t="str">
            <v>64162</v>
          </cell>
          <cell r="C268" t="str">
            <v>Lassen</v>
          </cell>
          <cell r="D268" t="str">
            <v>Ravendale-Termo Elementary</v>
          </cell>
          <cell r="E268">
            <v>9</v>
          </cell>
          <cell r="F268">
            <v>4456</v>
          </cell>
          <cell r="G268">
            <v>2</v>
          </cell>
        </row>
        <row r="269">
          <cell r="A269" t="str">
            <v>18</v>
          </cell>
          <cell r="B269" t="str">
            <v>64170</v>
          </cell>
          <cell r="C269" t="str">
            <v>Lassen</v>
          </cell>
          <cell r="D269" t="str">
            <v>Richmond Elementary</v>
          </cell>
          <cell r="E269">
            <v>219</v>
          </cell>
          <cell r="F269">
            <v>3723</v>
          </cell>
          <cell r="G269">
            <v>1</v>
          </cell>
        </row>
        <row r="270">
          <cell r="A270" t="str">
            <v>18</v>
          </cell>
          <cell r="B270" t="str">
            <v>64188</v>
          </cell>
          <cell r="C270" t="str">
            <v>Lassen</v>
          </cell>
          <cell r="D270" t="str">
            <v>Shaffer Union Elementary</v>
          </cell>
          <cell r="E270">
            <v>290</v>
          </cell>
          <cell r="F270">
            <v>4930</v>
          </cell>
          <cell r="G270">
            <v>1</v>
          </cell>
        </row>
        <row r="271">
          <cell r="A271" t="str">
            <v>18</v>
          </cell>
          <cell r="B271" t="str">
            <v>64196</v>
          </cell>
          <cell r="C271" t="str">
            <v>Lassen</v>
          </cell>
          <cell r="D271" t="str">
            <v>Susanville Elementary</v>
          </cell>
          <cell r="E271">
            <v>1228</v>
          </cell>
          <cell r="F271">
            <v>25230</v>
          </cell>
          <cell r="G271">
            <v>5</v>
          </cell>
        </row>
        <row r="272">
          <cell r="A272" t="str">
            <v>18</v>
          </cell>
          <cell r="B272" t="str">
            <v>64204</v>
          </cell>
          <cell r="C272" t="str">
            <v>Lassen</v>
          </cell>
          <cell r="D272" t="str">
            <v>Westwood Unified</v>
          </cell>
          <cell r="E272">
            <v>296</v>
          </cell>
          <cell r="F272">
            <v>9356</v>
          </cell>
          <cell r="G272">
            <v>3</v>
          </cell>
        </row>
        <row r="273">
          <cell r="A273" t="str">
            <v>18</v>
          </cell>
          <cell r="B273" t="str">
            <v>75036</v>
          </cell>
          <cell r="C273" t="str">
            <v>Lassen</v>
          </cell>
          <cell r="D273" t="str">
            <v>Fort Sage Unified</v>
          </cell>
          <cell r="E273">
            <v>192</v>
          </cell>
          <cell r="F273">
            <v>15148</v>
          </cell>
          <cell r="G273">
            <v>5</v>
          </cell>
        </row>
        <row r="274">
          <cell r="A274" t="str">
            <v>19</v>
          </cell>
          <cell r="B274" t="str">
            <v>10199</v>
          </cell>
          <cell r="C274" t="str">
            <v>Los Angeles</v>
          </cell>
          <cell r="D274" t="str">
            <v>Los Angeles County Office of Education</v>
          </cell>
          <cell r="E274">
            <v>10456</v>
          </cell>
          <cell r="F274">
            <v>178431</v>
          </cell>
          <cell r="G274">
            <v>11</v>
          </cell>
        </row>
        <row r="275">
          <cell r="A275" t="str">
            <v>19</v>
          </cell>
          <cell r="B275" t="str">
            <v>64212</v>
          </cell>
          <cell r="C275" t="str">
            <v>Los Angeles</v>
          </cell>
          <cell r="D275" t="str">
            <v>ABC Unified</v>
          </cell>
          <cell r="E275">
            <v>20787</v>
          </cell>
          <cell r="F275">
            <v>354533</v>
          </cell>
          <cell r="G275">
            <v>30</v>
          </cell>
        </row>
        <row r="276">
          <cell r="A276" t="str">
            <v>19</v>
          </cell>
          <cell r="B276" t="str">
            <v>64246</v>
          </cell>
          <cell r="C276" t="str">
            <v>Los Angeles</v>
          </cell>
          <cell r="D276" t="str">
            <v>Antelope Valley Union High</v>
          </cell>
          <cell r="E276">
            <v>23653</v>
          </cell>
          <cell r="F276">
            <v>402892</v>
          </cell>
          <cell r="G276">
            <v>12</v>
          </cell>
        </row>
        <row r="277">
          <cell r="A277" t="str">
            <v>19</v>
          </cell>
          <cell r="B277" t="str">
            <v>64261</v>
          </cell>
          <cell r="C277" t="str">
            <v>Los Angeles</v>
          </cell>
          <cell r="D277" t="str">
            <v>Arcadia Unified</v>
          </cell>
          <cell r="E277">
            <v>9813</v>
          </cell>
          <cell r="F277">
            <v>169421</v>
          </cell>
          <cell r="G277">
            <v>11</v>
          </cell>
        </row>
        <row r="278">
          <cell r="A278" t="str">
            <v>19</v>
          </cell>
          <cell r="B278" t="str">
            <v>64279</v>
          </cell>
          <cell r="C278" t="str">
            <v>Los Angeles</v>
          </cell>
          <cell r="D278" t="str">
            <v>Azusa Unified</v>
          </cell>
          <cell r="E278">
            <v>11172</v>
          </cell>
          <cell r="F278">
            <v>191022</v>
          </cell>
          <cell r="G278">
            <v>18</v>
          </cell>
        </row>
        <row r="279">
          <cell r="A279" t="str">
            <v>19</v>
          </cell>
          <cell r="B279" t="str">
            <v>64287</v>
          </cell>
          <cell r="C279" t="str">
            <v>Los Angeles</v>
          </cell>
          <cell r="D279" t="str">
            <v>Baldwin Park Unified</v>
          </cell>
          <cell r="E279">
            <v>16354</v>
          </cell>
          <cell r="F279">
            <v>280927</v>
          </cell>
          <cell r="G279">
            <v>21</v>
          </cell>
        </row>
        <row r="280">
          <cell r="A280" t="str">
            <v>19</v>
          </cell>
          <cell r="B280" t="str">
            <v>64295</v>
          </cell>
          <cell r="C280" t="str">
            <v>Los Angeles</v>
          </cell>
          <cell r="D280" t="str">
            <v>Bassett Unified</v>
          </cell>
          <cell r="E280">
            <v>5033</v>
          </cell>
          <cell r="F280">
            <v>87274</v>
          </cell>
          <cell r="G280">
            <v>7</v>
          </cell>
        </row>
        <row r="281">
          <cell r="A281" t="str">
            <v>19</v>
          </cell>
          <cell r="B281" t="str">
            <v>64303</v>
          </cell>
          <cell r="C281" t="str">
            <v>Los Angeles</v>
          </cell>
          <cell r="D281" t="str">
            <v>Bellflower Unified</v>
          </cell>
          <cell r="E281">
            <v>14624</v>
          </cell>
          <cell r="F281">
            <v>251261</v>
          </cell>
          <cell r="G281">
            <v>15</v>
          </cell>
        </row>
        <row r="282">
          <cell r="A282" t="str">
            <v>19</v>
          </cell>
          <cell r="B282" t="str">
            <v>64311</v>
          </cell>
          <cell r="C282" t="str">
            <v>Los Angeles</v>
          </cell>
          <cell r="D282" t="str">
            <v>Beverly Hills Unified</v>
          </cell>
          <cell r="E282">
            <v>5093</v>
          </cell>
          <cell r="F282">
            <v>88539</v>
          </cell>
          <cell r="G282">
            <v>6</v>
          </cell>
        </row>
        <row r="283">
          <cell r="A283" t="str">
            <v>19</v>
          </cell>
          <cell r="B283" t="str">
            <v>64329</v>
          </cell>
          <cell r="C283" t="str">
            <v>Los Angeles</v>
          </cell>
          <cell r="D283" t="str">
            <v>Bonita Unified</v>
          </cell>
          <cell r="E283">
            <v>9808</v>
          </cell>
          <cell r="F283">
            <v>170723</v>
          </cell>
          <cell r="G283">
            <v>14</v>
          </cell>
        </row>
        <row r="284">
          <cell r="A284" t="str">
            <v>19</v>
          </cell>
          <cell r="B284" t="str">
            <v>64337</v>
          </cell>
          <cell r="C284" t="str">
            <v>Los Angeles</v>
          </cell>
          <cell r="D284" t="str">
            <v>Burbank Unified</v>
          </cell>
          <cell r="E284">
            <v>15181</v>
          </cell>
          <cell r="F284">
            <v>265928</v>
          </cell>
          <cell r="G284">
            <v>20</v>
          </cell>
        </row>
        <row r="285">
          <cell r="A285" t="str">
            <v>19</v>
          </cell>
          <cell r="B285" t="str">
            <v>64345</v>
          </cell>
          <cell r="C285" t="str">
            <v>Los Angeles</v>
          </cell>
          <cell r="D285" t="str">
            <v>Castaic Union Elementary</v>
          </cell>
          <cell r="E285">
            <v>3303</v>
          </cell>
          <cell r="F285">
            <v>56152</v>
          </cell>
          <cell r="G285">
            <v>4</v>
          </cell>
        </row>
        <row r="286">
          <cell r="A286" t="str">
            <v>19</v>
          </cell>
          <cell r="B286" t="str">
            <v>64352</v>
          </cell>
          <cell r="C286" t="str">
            <v>Los Angeles</v>
          </cell>
          <cell r="D286" t="str">
            <v>Centinela Valley Union High</v>
          </cell>
          <cell r="E286">
            <v>7324</v>
          </cell>
          <cell r="F286">
            <v>126683</v>
          </cell>
          <cell r="G286">
            <v>5</v>
          </cell>
        </row>
        <row r="287">
          <cell r="A287" t="str">
            <v>19</v>
          </cell>
          <cell r="B287" t="str">
            <v>64378</v>
          </cell>
          <cell r="C287" t="str">
            <v>Los Angeles</v>
          </cell>
          <cell r="D287" t="str">
            <v>Charter Oak Unified</v>
          </cell>
          <cell r="E287">
            <v>6272</v>
          </cell>
          <cell r="F287">
            <v>110967</v>
          </cell>
          <cell r="G287">
            <v>10</v>
          </cell>
        </row>
        <row r="288">
          <cell r="A288" t="str">
            <v>19</v>
          </cell>
          <cell r="B288" t="str">
            <v>64394</v>
          </cell>
          <cell r="C288" t="str">
            <v>Los Angeles</v>
          </cell>
          <cell r="D288" t="str">
            <v>Claremont Unified</v>
          </cell>
          <cell r="E288">
            <v>6948</v>
          </cell>
          <cell r="F288">
            <v>125530</v>
          </cell>
          <cell r="G288">
            <v>12</v>
          </cell>
        </row>
        <row r="289">
          <cell r="A289" t="str">
            <v>19</v>
          </cell>
          <cell r="B289" t="str">
            <v>64436</v>
          </cell>
          <cell r="C289" t="str">
            <v>Los Angeles</v>
          </cell>
          <cell r="D289" t="str">
            <v>Covina-Valley Unified</v>
          </cell>
          <cell r="E289">
            <v>14385</v>
          </cell>
          <cell r="F289">
            <v>244551</v>
          </cell>
          <cell r="G289">
            <v>19</v>
          </cell>
        </row>
        <row r="290">
          <cell r="A290" t="str">
            <v>19</v>
          </cell>
          <cell r="B290" t="str">
            <v>64444</v>
          </cell>
          <cell r="C290" t="str">
            <v>Los Angeles</v>
          </cell>
          <cell r="D290" t="str">
            <v>Culver City Unified</v>
          </cell>
          <cell r="E290">
            <v>6636</v>
          </cell>
          <cell r="F290">
            <v>117818</v>
          </cell>
          <cell r="G290">
            <v>9</v>
          </cell>
        </row>
        <row r="291">
          <cell r="A291" t="str">
            <v>19</v>
          </cell>
          <cell r="B291" t="str">
            <v>64451</v>
          </cell>
          <cell r="C291" t="str">
            <v>Los Angeles</v>
          </cell>
          <cell r="D291" t="str">
            <v>Downey Unified</v>
          </cell>
          <cell r="E291">
            <v>22429</v>
          </cell>
          <cell r="F291">
            <v>381305</v>
          </cell>
          <cell r="G291">
            <v>20</v>
          </cell>
        </row>
        <row r="292">
          <cell r="A292" t="str">
            <v>19</v>
          </cell>
          <cell r="B292" t="str">
            <v>64469</v>
          </cell>
          <cell r="C292" t="str">
            <v>Los Angeles</v>
          </cell>
          <cell r="D292" t="str">
            <v>Duarte Unified</v>
          </cell>
          <cell r="E292">
            <v>4239</v>
          </cell>
          <cell r="F292">
            <v>73690</v>
          </cell>
          <cell r="G292">
            <v>8</v>
          </cell>
        </row>
        <row r="293">
          <cell r="A293" t="str">
            <v>19</v>
          </cell>
          <cell r="B293" t="str">
            <v>64477</v>
          </cell>
          <cell r="C293" t="str">
            <v>Los Angeles</v>
          </cell>
          <cell r="D293" t="str">
            <v>Eastside Union Elementary</v>
          </cell>
          <cell r="E293">
            <v>3217</v>
          </cell>
          <cell r="F293">
            <v>54692</v>
          </cell>
          <cell r="G293">
            <v>4</v>
          </cell>
        </row>
        <row r="294">
          <cell r="A294" t="str">
            <v>19</v>
          </cell>
          <cell r="B294" t="str">
            <v>64485</v>
          </cell>
          <cell r="C294" t="str">
            <v>Los Angeles</v>
          </cell>
          <cell r="D294" t="str">
            <v>East Whittier City Elementary</v>
          </cell>
          <cell r="E294">
            <v>8816</v>
          </cell>
          <cell r="F294">
            <v>149877</v>
          </cell>
          <cell r="G294">
            <v>13</v>
          </cell>
        </row>
        <row r="295">
          <cell r="A295" t="str">
            <v>19</v>
          </cell>
          <cell r="B295" t="str">
            <v>64501</v>
          </cell>
          <cell r="C295" t="str">
            <v>Los Angeles</v>
          </cell>
          <cell r="D295" t="str">
            <v>El Monte City Elementary</v>
          </cell>
          <cell r="E295">
            <v>10144</v>
          </cell>
          <cell r="F295">
            <v>174810</v>
          </cell>
          <cell r="G295">
            <v>17</v>
          </cell>
        </row>
        <row r="296">
          <cell r="A296" t="str">
            <v>19</v>
          </cell>
          <cell r="B296" t="str">
            <v>64519</v>
          </cell>
          <cell r="C296" t="str">
            <v>Los Angeles</v>
          </cell>
          <cell r="D296" t="str">
            <v>El Monte Union High</v>
          </cell>
          <cell r="E296">
            <v>10409</v>
          </cell>
          <cell r="F296">
            <v>179723</v>
          </cell>
          <cell r="G296">
            <v>7</v>
          </cell>
        </row>
        <row r="297">
          <cell r="A297" t="str">
            <v>19</v>
          </cell>
          <cell r="B297" t="str">
            <v>64527</v>
          </cell>
          <cell r="C297" t="str">
            <v>Los Angeles</v>
          </cell>
          <cell r="D297" t="str">
            <v>El Rancho Unified</v>
          </cell>
          <cell r="E297">
            <v>11022</v>
          </cell>
          <cell r="F297">
            <v>189317</v>
          </cell>
          <cell r="G297">
            <v>14</v>
          </cell>
        </row>
        <row r="298">
          <cell r="A298" t="str">
            <v>19</v>
          </cell>
          <cell r="B298" t="str">
            <v>64535</v>
          </cell>
          <cell r="C298" t="str">
            <v>Los Angeles</v>
          </cell>
          <cell r="D298" t="str">
            <v>El Segundo Unified</v>
          </cell>
          <cell r="E298">
            <v>3262</v>
          </cell>
          <cell r="F298">
            <v>58595</v>
          </cell>
          <cell r="G298">
            <v>5</v>
          </cell>
        </row>
        <row r="299">
          <cell r="A299" t="str">
            <v>19</v>
          </cell>
          <cell r="B299" t="str">
            <v>64550</v>
          </cell>
          <cell r="C299" t="str">
            <v>Los Angeles</v>
          </cell>
          <cell r="D299" t="str">
            <v>Garvey Elementary</v>
          </cell>
          <cell r="E299">
            <v>5770</v>
          </cell>
          <cell r="F299">
            <v>98091</v>
          </cell>
          <cell r="G299">
            <v>11</v>
          </cell>
        </row>
        <row r="300">
          <cell r="A300" t="str">
            <v>19</v>
          </cell>
          <cell r="B300" t="str">
            <v>64568</v>
          </cell>
          <cell r="C300" t="str">
            <v>Los Angeles</v>
          </cell>
          <cell r="D300" t="str">
            <v>Glendale Unified</v>
          </cell>
          <cell r="E300">
            <v>26702</v>
          </cell>
          <cell r="F300">
            <v>458406</v>
          </cell>
          <cell r="G300">
            <v>32</v>
          </cell>
        </row>
        <row r="301">
          <cell r="A301" t="str">
            <v>19</v>
          </cell>
          <cell r="B301" t="str">
            <v>64576</v>
          </cell>
          <cell r="C301" t="str">
            <v>Los Angeles</v>
          </cell>
          <cell r="D301" t="str">
            <v>Glendora Unified</v>
          </cell>
          <cell r="E301">
            <v>7189</v>
          </cell>
          <cell r="F301">
            <v>123860</v>
          </cell>
          <cell r="G301">
            <v>10</v>
          </cell>
        </row>
        <row r="302">
          <cell r="A302" t="str">
            <v>19</v>
          </cell>
          <cell r="B302" t="str">
            <v>64584</v>
          </cell>
          <cell r="C302" t="str">
            <v>Los Angeles</v>
          </cell>
          <cell r="D302" t="str">
            <v>Gorman Elementary</v>
          </cell>
          <cell r="E302">
            <v>44</v>
          </cell>
          <cell r="F302">
            <v>3564</v>
          </cell>
          <cell r="G302">
            <v>1</v>
          </cell>
        </row>
        <row r="303">
          <cell r="A303" t="str">
            <v>19</v>
          </cell>
          <cell r="B303" t="str">
            <v>64592</v>
          </cell>
          <cell r="C303" t="str">
            <v>Los Angeles</v>
          </cell>
          <cell r="D303" t="str">
            <v>Hawthorne</v>
          </cell>
          <cell r="E303">
            <v>9052</v>
          </cell>
          <cell r="F303">
            <v>153891</v>
          </cell>
          <cell r="G303">
            <v>11</v>
          </cell>
        </row>
        <row r="304">
          <cell r="A304" t="str">
            <v>19</v>
          </cell>
          <cell r="B304" t="str">
            <v>64600</v>
          </cell>
          <cell r="C304" t="str">
            <v>Los Angeles</v>
          </cell>
          <cell r="D304" t="str">
            <v>Hermosa Beach City Elementary</v>
          </cell>
          <cell r="E304">
            <v>1176</v>
          </cell>
          <cell r="F304">
            <v>19993</v>
          </cell>
          <cell r="G304">
            <v>2</v>
          </cell>
        </row>
        <row r="305">
          <cell r="A305" t="str">
            <v>19</v>
          </cell>
          <cell r="B305" t="str">
            <v>64626</v>
          </cell>
          <cell r="C305" t="str">
            <v>Los Angeles</v>
          </cell>
          <cell r="D305" t="str">
            <v>Hughes-Elizabeth Lakes Union Elementary</v>
          </cell>
          <cell r="E305">
            <v>353</v>
          </cell>
          <cell r="F305">
            <v>6001</v>
          </cell>
          <cell r="G305">
            <v>1</v>
          </cell>
        </row>
        <row r="306">
          <cell r="A306" t="str">
            <v>19</v>
          </cell>
          <cell r="B306" t="str">
            <v>64634</v>
          </cell>
          <cell r="C306" t="str">
            <v>Los Angeles</v>
          </cell>
          <cell r="D306" t="str">
            <v>Inglewood Unified</v>
          </cell>
          <cell r="E306">
            <v>14263</v>
          </cell>
          <cell r="F306">
            <v>242478</v>
          </cell>
          <cell r="G306">
            <v>19</v>
          </cell>
        </row>
        <row r="307">
          <cell r="A307" t="str">
            <v>19</v>
          </cell>
          <cell r="B307" t="str">
            <v>64642</v>
          </cell>
          <cell r="C307" t="str">
            <v>Los Angeles</v>
          </cell>
          <cell r="D307" t="str">
            <v>Keppel Union Elementary</v>
          </cell>
          <cell r="E307">
            <v>2890</v>
          </cell>
          <cell r="F307">
            <v>49130</v>
          </cell>
          <cell r="G307">
            <v>6</v>
          </cell>
        </row>
        <row r="308">
          <cell r="A308" t="str">
            <v>19</v>
          </cell>
          <cell r="B308" t="str">
            <v>64659</v>
          </cell>
          <cell r="C308" t="str">
            <v>Los Angeles</v>
          </cell>
          <cell r="D308" t="str">
            <v>La Canada Unified</v>
          </cell>
          <cell r="E308">
            <v>4001</v>
          </cell>
          <cell r="F308">
            <v>70025</v>
          </cell>
          <cell r="G308">
            <v>5</v>
          </cell>
        </row>
        <row r="309">
          <cell r="A309" t="str">
            <v>19</v>
          </cell>
          <cell r="B309" t="str">
            <v>64667</v>
          </cell>
          <cell r="C309" t="str">
            <v>Los Angeles</v>
          </cell>
          <cell r="D309" t="str">
            <v>Lancaster Elementary</v>
          </cell>
          <cell r="E309">
            <v>15085</v>
          </cell>
          <cell r="F309">
            <v>261785</v>
          </cell>
          <cell r="G309">
            <v>19</v>
          </cell>
        </row>
        <row r="310">
          <cell r="A310" t="str">
            <v>19</v>
          </cell>
          <cell r="B310" t="str">
            <v>64683</v>
          </cell>
          <cell r="C310" t="str">
            <v>Los Angeles</v>
          </cell>
          <cell r="D310" t="str">
            <v>Las Virgenes Unified</v>
          </cell>
          <cell r="E310">
            <v>11627</v>
          </cell>
          <cell r="F310">
            <v>202463</v>
          </cell>
          <cell r="G310">
            <v>15</v>
          </cell>
        </row>
        <row r="311">
          <cell r="A311" t="str">
            <v>19</v>
          </cell>
          <cell r="B311" t="str">
            <v>64691</v>
          </cell>
          <cell r="C311" t="str">
            <v>Los Angeles</v>
          </cell>
          <cell r="D311" t="str">
            <v>Lawndale Elementary</v>
          </cell>
          <cell r="E311">
            <v>5795</v>
          </cell>
          <cell r="F311">
            <v>98518</v>
          </cell>
          <cell r="G311">
            <v>8</v>
          </cell>
        </row>
        <row r="312">
          <cell r="A312" t="str">
            <v>19</v>
          </cell>
          <cell r="B312" t="str">
            <v>64709</v>
          </cell>
          <cell r="C312" t="str">
            <v>Los Angeles</v>
          </cell>
          <cell r="D312" t="str">
            <v>Lennox Elementary</v>
          </cell>
          <cell r="E312">
            <v>6253</v>
          </cell>
          <cell r="F312">
            <v>106304</v>
          </cell>
          <cell r="G312">
            <v>7</v>
          </cell>
        </row>
        <row r="313">
          <cell r="A313" t="str">
            <v>19</v>
          </cell>
          <cell r="B313" t="str">
            <v>64717</v>
          </cell>
          <cell r="C313" t="str">
            <v>Los Angeles</v>
          </cell>
          <cell r="D313" t="str">
            <v>Little Lake City Elementary</v>
          </cell>
          <cell r="E313">
            <v>4953</v>
          </cell>
          <cell r="F313">
            <v>84203</v>
          </cell>
          <cell r="G313">
            <v>9</v>
          </cell>
        </row>
        <row r="314">
          <cell r="A314" t="str">
            <v>19</v>
          </cell>
          <cell r="B314" t="str">
            <v>64725</v>
          </cell>
          <cell r="C314" t="str">
            <v>Los Angeles</v>
          </cell>
          <cell r="D314" t="str">
            <v>Long Beach Unified</v>
          </cell>
          <cell r="E314">
            <v>86563</v>
          </cell>
          <cell r="F314">
            <v>1478988</v>
          </cell>
          <cell r="G314">
            <v>87</v>
          </cell>
        </row>
        <row r="315">
          <cell r="A315" t="str">
            <v>19</v>
          </cell>
          <cell r="B315" t="str">
            <v>64733</v>
          </cell>
          <cell r="C315" t="str">
            <v>Los Angeles</v>
          </cell>
          <cell r="D315" t="str">
            <v>Los Angeles Unified</v>
          </cell>
          <cell r="E315">
            <v>633892</v>
          </cell>
          <cell r="F315">
            <v>10921927</v>
          </cell>
          <cell r="G315">
            <v>721</v>
          </cell>
        </row>
        <row r="316">
          <cell r="A316" t="str">
            <v>19</v>
          </cell>
          <cell r="B316" t="str">
            <v>64758</v>
          </cell>
          <cell r="C316" t="str">
            <v>Los Angeles</v>
          </cell>
          <cell r="D316" t="str">
            <v>Los Nietos</v>
          </cell>
          <cell r="E316">
            <v>2027</v>
          </cell>
          <cell r="F316">
            <v>34459</v>
          </cell>
          <cell r="G316">
            <v>4</v>
          </cell>
        </row>
        <row r="317">
          <cell r="A317" t="str">
            <v>19</v>
          </cell>
          <cell r="B317" t="str">
            <v>64766</v>
          </cell>
          <cell r="C317" t="str">
            <v>Los Angeles</v>
          </cell>
          <cell r="D317" t="str">
            <v>Lowell Joint</v>
          </cell>
          <cell r="E317">
            <v>3061</v>
          </cell>
          <cell r="F317">
            <v>52038</v>
          </cell>
          <cell r="G317">
            <v>6</v>
          </cell>
        </row>
        <row r="318">
          <cell r="A318" t="str">
            <v>19</v>
          </cell>
          <cell r="B318" t="str">
            <v>64774</v>
          </cell>
          <cell r="C318" t="str">
            <v>Los Angeles</v>
          </cell>
          <cell r="D318" t="str">
            <v>Lynwood Unified</v>
          </cell>
          <cell r="E318">
            <v>17021</v>
          </cell>
          <cell r="F318">
            <v>291502</v>
          </cell>
          <cell r="G318">
            <v>19</v>
          </cell>
        </row>
        <row r="319">
          <cell r="A319" t="str">
            <v>19</v>
          </cell>
          <cell r="B319" t="str">
            <v>64790</v>
          </cell>
          <cell r="C319" t="str">
            <v>Los Angeles</v>
          </cell>
          <cell r="D319" t="str">
            <v>Monrovia Unified</v>
          </cell>
          <cell r="E319">
            <v>6012</v>
          </cell>
          <cell r="F319">
            <v>105814</v>
          </cell>
          <cell r="G319">
            <v>10</v>
          </cell>
        </row>
        <row r="320">
          <cell r="A320" t="str">
            <v>19</v>
          </cell>
          <cell r="B320" t="str">
            <v>64808</v>
          </cell>
          <cell r="C320" t="str">
            <v>Los Angeles</v>
          </cell>
          <cell r="D320" t="str">
            <v>Montebello Unified</v>
          </cell>
          <cell r="E320">
            <v>33007</v>
          </cell>
          <cell r="F320">
            <v>561846</v>
          </cell>
          <cell r="G320">
            <v>29</v>
          </cell>
        </row>
        <row r="321">
          <cell r="A321" t="str">
            <v>19</v>
          </cell>
          <cell r="B321" t="str">
            <v>64816</v>
          </cell>
          <cell r="C321" t="str">
            <v>Los Angeles</v>
          </cell>
          <cell r="D321" t="str">
            <v>Mountain View Elementary</v>
          </cell>
          <cell r="E321">
            <v>8714</v>
          </cell>
          <cell r="F321">
            <v>148143</v>
          </cell>
          <cell r="G321">
            <v>12</v>
          </cell>
        </row>
        <row r="322">
          <cell r="A322" t="str">
            <v>19</v>
          </cell>
          <cell r="B322" t="str">
            <v>64832</v>
          </cell>
          <cell r="C322" t="str">
            <v>Los Angeles</v>
          </cell>
          <cell r="D322" t="str">
            <v>Newhall Elementary</v>
          </cell>
          <cell r="E322">
            <v>7032</v>
          </cell>
          <cell r="F322">
            <v>119547</v>
          </cell>
          <cell r="G322">
            <v>10</v>
          </cell>
        </row>
        <row r="323">
          <cell r="A323" t="str">
            <v>19</v>
          </cell>
          <cell r="B323" t="str">
            <v>64840</v>
          </cell>
          <cell r="C323" t="str">
            <v>Los Angeles</v>
          </cell>
          <cell r="D323" t="str">
            <v>Norwalk-La Mirada Unified</v>
          </cell>
          <cell r="E323">
            <v>21478</v>
          </cell>
          <cell r="F323">
            <v>365133</v>
          </cell>
          <cell r="G323">
            <v>27</v>
          </cell>
        </row>
        <row r="324">
          <cell r="A324" t="str">
            <v>19</v>
          </cell>
          <cell r="B324" t="str">
            <v>64857</v>
          </cell>
          <cell r="C324" t="str">
            <v>Los Angeles</v>
          </cell>
          <cell r="D324" t="str">
            <v>Palmdale Elementary</v>
          </cell>
          <cell r="E324">
            <v>21223</v>
          </cell>
          <cell r="F324">
            <v>365406</v>
          </cell>
          <cell r="G324">
            <v>27</v>
          </cell>
        </row>
        <row r="325">
          <cell r="A325" t="str">
            <v>19</v>
          </cell>
          <cell r="B325" t="str">
            <v>64865</v>
          </cell>
          <cell r="C325" t="str">
            <v>Los Angeles</v>
          </cell>
          <cell r="D325" t="str">
            <v>Palos Verdes Peninsula Unified</v>
          </cell>
          <cell r="E325">
            <v>12014</v>
          </cell>
          <cell r="F325">
            <v>209026</v>
          </cell>
          <cell r="G325">
            <v>17</v>
          </cell>
        </row>
        <row r="326">
          <cell r="A326" t="str">
            <v>19</v>
          </cell>
          <cell r="B326" t="str">
            <v>64873</v>
          </cell>
          <cell r="C326" t="str">
            <v>Los Angeles</v>
          </cell>
          <cell r="D326" t="str">
            <v>Paramount Unified</v>
          </cell>
          <cell r="E326">
            <v>15949</v>
          </cell>
          <cell r="F326">
            <v>274043</v>
          </cell>
          <cell r="G326">
            <v>19</v>
          </cell>
        </row>
        <row r="327">
          <cell r="A327" t="str">
            <v>19</v>
          </cell>
          <cell r="B327" t="str">
            <v>64881</v>
          </cell>
          <cell r="C327" t="str">
            <v>Los Angeles</v>
          </cell>
          <cell r="D327" t="str">
            <v>Pasadena Unified</v>
          </cell>
          <cell r="E327">
            <v>19691</v>
          </cell>
          <cell r="F327">
            <v>335071</v>
          </cell>
          <cell r="G327">
            <v>29</v>
          </cell>
        </row>
        <row r="328">
          <cell r="A328" t="str">
            <v>19</v>
          </cell>
          <cell r="B328" t="str">
            <v>64907</v>
          </cell>
          <cell r="C328" t="str">
            <v>Los Angeles</v>
          </cell>
          <cell r="D328" t="str">
            <v>Pomona Unified</v>
          </cell>
          <cell r="E328">
            <v>30032</v>
          </cell>
          <cell r="F328">
            <v>516004</v>
          </cell>
          <cell r="G328">
            <v>44</v>
          </cell>
        </row>
        <row r="329">
          <cell r="A329" t="str">
            <v>19</v>
          </cell>
          <cell r="B329" t="str">
            <v>64931</v>
          </cell>
          <cell r="C329" t="str">
            <v>Los Angeles</v>
          </cell>
          <cell r="D329" t="str">
            <v>Rosemead Elementary</v>
          </cell>
          <cell r="E329">
            <v>3052</v>
          </cell>
          <cell r="F329">
            <v>51884</v>
          </cell>
          <cell r="G329">
            <v>5</v>
          </cell>
        </row>
        <row r="330">
          <cell r="A330" t="str">
            <v>19</v>
          </cell>
          <cell r="B330" t="str">
            <v>64964</v>
          </cell>
          <cell r="C330" t="str">
            <v>Los Angeles</v>
          </cell>
          <cell r="D330" t="str">
            <v>San Marino Unified</v>
          </cell>
          <cell r="E330">
            <v>3195</v>
          </cell>
          <cell r="F330">
            <v>54317</v>
          </cell>
          <cell r="G330">
            <v>4</v>
          </cell>
        </row>
        <row r="331">
          <cell r="A331" t="str">
            <v>19</v>
          </cell>
          <cell r="B331" t="str">
            <v>64980</v>
          </cell>
          <cell r="C331" t="str">
            <v>Los Angeles</v>
          </cell>
          <cell r="D331" t="str">
            <v>Santa Monica-Malibu Unified</v>
          </cell>
          <cell r="E331">
            <v>11579</v>
          </cell>
          <cell r="F331">
            <v>198673</v>
          </cell>
          <cell r="G331">
            <v>16</v>
          </cell>
        </row>
        <row r="332">
          <cell r="A332" t="str">
            <v>19</v>
          </cell>
          <cell r="B332" t="str">
            <v>64998</v>
          </cell>
          <cell r="C332" t="str">
            <v>Los Angeles</v>
          </cell>
          <cell r="D332" t="str">
            <v>Saugus Union Elementary</v>
          </cell>
          <cell r="E332">
            <v>10404</v>
          </cell>
          <cell r="F332">
            <v>176873</v>
          </cell>
          <cell r="G332">
            <v>15</v>
          </cell>
        </row>
        <row r="333">
          <cell r="A333" t="str">
            <v>19</v>
          </cell>
          <cell r="B333" t="str">
            <v>65029</v>
          </cell>
          <cell r="C333" t="str">
            <v>Los Angeles</v>
          </cell>
          <cell r="D333" t="str">
            <v>South Pasadena Unified</v>
          </cell>
          <cell r="E333">
            <v>4247</v>
          </cell>
          <cell r="F333">
            <v>72201</v>
          </cell>
          <cell r="G333">
            <v>5</v>
          </cell>
        </row>
        <row r="334">
          <cell r="A334" t="str">
            <v>19</v>
          </cell>
          <cell r="B334" t="str">
            <v>65037</v>
          </cell>
          <cell r="C334" t="str">
            <v>Los Angeles</v>
          </cell>
          <cell r="D334" t="str">
            <v>South Whittier Elementary</v>
          </cell>
          <cell r="E334">
            <v>3906</v>
          </cell>
          <cell r="F334">
            <v>66403</v>
          </cell>
          <cell r="G334">
            <v>8</v>
          </cell>
        </row>
        <row r="335">
          <cell r="A335" t="str">
            <v>19</v>
          </cell>
          <cell r="B335" t="str">
            <v>65045</v>
          </cell>
          <cell r="C335" t="str">
            <v>Los Angeles</v>
          </cell>
          <cell r="D335" t="str">
            <v>Sulphur Springs Union Elementary</v>
          </cell>
          <cell r="E335">
            <v>5774</v>
          </cell>
          <cell r="F335">
            <v>98159</v>
          </cell>
          <cell r="G335">
            <v>9</v>
          </cell>
        </row>
        <row r="336">
          <cell r="A336" t="str">
            <v>19</v>
          </cell>
          <cell r="B336" t="str">
            <v>65052</v>
          </cell>
          <cell r="C336" t="str">
            <v>Los Angeles</v>
          </cell>
          <cell r="D336" t="str">
            <v>Temple City Unified</v>
          </cell>
          <cell r="E336">
            <v>5486</v>
          </cell>
          <cell r="F336">
            <v>98710</v>
          </cell>
          <cell r="G336">
            <v>8</v>
          </cell>
        </row>
        <row r="337">
          <cell r="A337" t="str">
            <v>19</v>
          </cell>
          <cell r="B337" t="str">
            <v>65060</v>
          </cell>
          <cell r="C337" t="str">
            <v>Los Angeles</v>
          </cell>
          <cell r="D337" t="str">
            <v>Torrance Unified</v>
          </cell>
          <cell r="E337">
            <v>24648</v>
          </cell>
          <cell r="F337">
            <v>422328</v>
          </cell>
          <cell r="G337">
            <v>31</v>
          </cell>
        </row>
        <row r="338">
          <cell r="A338" t="str">
            <v>19</v>
          </cell>
          <cell r="B338" t="str">
            <v>65078</v>
          </cell>
          <cell r="C338" t="str">
            <v>Los Angeles</v>
          </cell>
          <cell r="D338" t="str">
            <v>Valle Lindo Elementary</v>
          </cell>
          <cell r="E338">
            <v>1155</v>
          </cell>
          <cell r="F338">
            <v>19635</v>
          </cell>
          <cell r="G338">
            <v>2</v>
          </cell>
        </row>
        <row r="339">
          <cell r="A339" t="str">
            <v>19</v>
          </cell>
          <cell r="B339" t="str">
            <v>65094</v>
          </cell>
          <cell r="C339" t="str">
            <v>Los Angeles</v>
          </cell>
          <cell r="D339" t="str">
            <v>West Covina Unified</v>
          </cell>
          <cell r="E339">
            <v>10322</v>
          </cell>
          <cell r="F339">
            <v>175478</v>
          </cell>
          <cell r="G339">
            <v>14</v>
          </cell>
        </row>
        <row r="340">
          <cell r="A340" t="str">
            <v>19</v>
          </cell>
          <cell r="B340" t="str">
            <v>65102</v>
          </cell>
          <cell r="C340" t="str">
            <v>Los Angeles</v>
          </cell>
          <cell r="D340" t="str">
            <v>Westside Union Elementary</v>
          </cell>
          <cell r="E340">
            <v>8829</v>
          </cell>
          <cell r="F340">
            <v>151234</v>
          </cell>
          <cell r="G340">
            <v>11</v>
          </cell>
        </row>
        <row r="341">
          <cell r="A341" t="str">
            <v>19</v>
          </cell>
          <cell r="B341" t="str">
            <v>65110</v>
          </cell>
          <cell r="C341" t="str">
            <v>Los Angeles</v>
          </cell>
          <cell r="D341" t="str">
            <v>Whittier City Elementary</v>
          </cell>
          <cell r="E341">
            <v>6617</v>
          </cell>
          <cell r="F341">
            <v>112491</v>
          </cell>
          <cell r="G341">
            <v>11</v>
          </cell>
        </row>
        <row r="342">
          <cell r="A342" t="str">
            <v>19</v>
          </cell>
          <cell r="B342" t="str">
            <v>65128</v>
          </cell>
          <cell r="C342" t="str">
            <v>Los Angeles</v>
          </cell>
          <cell r="D342" t="str">
            <v>Whittier Union High</v>
          </cell>
          <cell r="E342">
            <v>13603</v>
          </cell>
          <cell r="F342">
            <v>231261</v>
          </cell>
          <cell r="G342">
            <v>7</v>
          </cell>
        </row>
        <row r="343">
          <cell r="A343" t="str">
            <v>19</v>
          </cell>
          <cell r="B343" t="str">
            <v>65136</v>
          </cell>
          <cell r="C343" t="str">
            <v>Los Angeles</v>
          </cell>
          <cell r="D343" t="str">
            <v>William S. Hart Union High</v>
          </cell>
          <cell r="E343">
            <v>23211</v>
          </cell>
          <cell r="F343">
            <v>400926</v>
          </cell>
          <cell r="G343">
            <v>17</v>
          </cell>
        </row>
        <row r="344">
          <cell r="A344" t="str">
            <v>19</v>
          </cell>
          <cell r="B344" t="str">
            <v>65151</v>
          </cell>
          <cell r="C344" t="str">
            <v>Los Angeles</v>
          </cell>
          <cell r="D344" t="str">
            <v>Wilsona Elementary</v>
          </cell>
          <cell r="E344">
            <v>1737</v>
          </cell>
          <cell r="F344">
            <v>32328</v>
          </cell>
          <cell r="G344">
            <v>4</v>
          </cell>
        </row>
        <row r="345">
          <cell r="A345" t="str">
            <v>19</v>
          </cell>
          <cell r="B345" t="str">
            <v>65169</v>
          </cell>
          <cell r="C345" t="str">
            <v>Los Angeles</v>
          </cell>
          <cell r="D345" t="str">
            <v>Wiseburn Elementary</v>
          </cell>
          <cell r="E345">
            <v>2273</v>
          </cell>
          <cell r="F345">
            <v>38642</v>
          </cell>
          <cell r="G345">
            <v>4</v>
          </cell>
        </row>
        <row r="346">
          <cell r="A346" t="str">
            <v>19</v>
          </cell>
          <cell r="B346" t="str">
            <v>73437</v>
          </cell>
          <cell r="C346" t="str">
            <v>Los Angeles</v>
          </cell>
          <cell r="D346" t="str">
            <v>Compton Unified</v>
          </cell>
          <cell r="E346">
            <v>27369</v>
          </cell>
          <cell r="F346">
            <v>474038</v>
          </cell>
          <cell r="G346">
            <v>40</v>
          </cell>
        </row>
        <row r="347">
          <cell r="A347" t="str">
            <v>19</v>
          </cell>
          <cell r="B347" t="str">
            <v>73445</v>
          </cell>
          <cell r="C347" t="str">
            <v>Los Angeles</v>
          </cell>
          <cell r="D347" t="str">
            <v>Hacienda la Puente Unified</v>
          </cell>
          <cell r="E347">
            <v>21950</v>
          </cell>
          <cell r="F347">
            <v>381299</v>
          </cell>
          <cell r="G347">
            <v>37</v>
          </cell>
        </row>
        <row r="348">
          <cell r="A348" t="str">
            <v>19</v>
          </cell>
          <cell r="B348" t="str">
            <v>73452</v>
          </cell>
          <cell r="C348" t="str">
            <v>Los Angeles</v>
          </cell>
          <cell r="D348" t="str">
            <v>Rowland Unified</v>
          </cell>
          <cell r="E348">
            <v>16505</v>
          </cell>
          <cell r="F348">
            <v>286122</v>
          </cell>
          <cell r="G348">
            <v>23</v>
          </cell>
        </row>
        <row r="349">
          <cell r="A349" t="str">
            <v>19</v>
          </cell>
          <cell r="B349" t="str">
            <v>73460</v>
          </cell>
          <cell r="C349" t="str">
            <v>Los Angeles</v>
          </cell>
          <cell r="D349" t="str">
            <v>Walnut Valley Unified</v>
          </cell>
          <cell r="E349">
            <v>14984</v>
          </cell>
          <cell r="F349">
            <v>256395</v>
          </cell>
          <cell r="G349">
            <v>15</v>
          </cell>
        </row>
        <row r="350">
          <cell r="A350" t="str">
            <v>19</v>
          </cell>
          <cell r="B350" t="str">
            <v>75291</v>
          </cell>
          <cell r="C350" t="str">
            <v>Los Angeles</v>
          </cell>
          <cell r="D350" t="str">
            <v>San Gabriel Unified</v>
          </cell>
          <cell r="E350">
            <v>5439</v>
          </cell>
          <cell r="F350">
            <v>94856</v>
          </cell>
          <cell r="G350">
            <v>8</v>
          </cell>
        </row>
        <row r="351">
          <cell r="A351" t="str">
            <v>19</v>
          </cell>
          <cell r="B351" t="str">
            <v>75309</v>
          </cell>
          <cell r="C351" t="str">
            <v>Los Angeles</v>
          </cell>
          <cell r="D351" t="str">
            <v>Acton-Agua Dulce Unified</v>
          </cell>
          <cell r="E351">
            <v>1807</v>
          </cell>
          <cell r="F351">
            <v>30719</v>
          </cell>
          <cell r="G351">
            <v>4</v>
          </cell>
        </row>
        <row r="352">
          <cell r="A352" t="str">
            <v>19</v>
          </cell>
          <cell r="B352" t="str">
            <v>75333</v>
          </cell>
          <cell r="C352" t="str">
            <v>Los Angeles</v>
          </cell>
          <cell r="D352" t="str">
            <v>Manhattan Beach Unified</v>
          </cell>
          <cell r="E352">
            <v>6451</v>
          </cell>
          <cell r="F352">
            <v>109670</v>
          </cell>
          <cell r="G352">
            <v>7</v>
          </cell>
        </row>
        <row r="353">
          <cell r="A353" t="str">
            <v>19</v>
          </cell>
          <cell r="B353" t="str">
            <v>75341</v>
          </cell>
          <cell r="C353" t="str">
            <v>Los Angeles</v>
          </cell>
          <cell r="D353" t="str">
            <v>Redondo Beach Unified</v>
          </cell>
          <cell r="E353">
            <v>8251</v>
          </cell>
          <cell r="F353">
            <v>144312</v>
          </cell>
          <cell r="G353">
            <v>13</v>
          </cell>
        </row>
        <row r="354">
          <cell r="A354" t="str">
            <v>19</v>
          </cell>
          <cell r="B354" t="str">
            <v>75713</v>
          </cell>
          <cell r="C354" t="str">
            <v>Los Angeles</v>
          </cell>
          <cell r="D354" t="str">
            <v>Alhambra Unified</v>
          </cell>
          <cell r="E354">
            <v>18680</v>
          </cell>
          <cell r="F354">
            <v>318994</v>
          </cell>
          <cell r="G354">
            <v>18</v>
          </cell>
        </row>
        <row r="355">
          <cell r="A355" t="str">
            <v>20</v>
          </cell>
          <cell r="B355" t="str">
            <v>10207</v>
          </cell>
          <cell r="C355" t="str">
            <v>Madera</v>
          </cell>
          <cell r="D355" t="str">
            <v>Madera County Office of Education</v>
          </cell>
          <cell r="E355">
            <v>666</v>
          </cell>
          <cell r="F355">
            <v>28166</v>
          </cell>
          <cell r="G355">
            <v>9</v>
          </cell>
        </row>
        <row r="356">
          <cell r="A356" t="str">
            <v>20</v>
          </cell>
          <cell r="B356" t="str">
            <v>65177</v>
          </cell>
          <cell r="C356" t="str">
            <v>Madera</v>
          </cell>
          <cell r="D356" t="str">
            <v>Alview-Dairyland Union Elementary</v>
          </cell>
          <cell r="E356">
            <v>370</v>
          </cell>
          <cell r="F356">
            <v>7219</v>
          </cell>
          <cell r="G356">
            <v>2</v>
          </cell>
        </row>
        <row r="357">
          <cell r="A357" t="str">
            <v>20</v>
          </cell>
          <cell r="B357" t="str">
            <v>65185</v>
          </cell>
          <cell r="C357" t="str">
            <v>Madera</v>
          </cell>
          <cell r="D357" t="str">
            <v>Bass Lake Joint Union Elementary</v>
          </cell>
          <cell r="E357">
            <v>1104</v>
          </cell>
          <cell r="F357">
            <v>26102</v>
          </cell>
          <cell r="G357">
            <v>7</v>
          </cell>
        </row>
        <row r="358">
          <cell r="A358" t="str">
            <v>20</v>
          </cell>
          <cell r="B358" t="str">
            <v>65193</v>
          </cell>
          <cell r="C358" t="str">
            <v>Madera</v>
          </cell>
          <cell r="D358" t="str">
            <v>Chowchilla Elementary</v>
          </cell>
          <cell r="E358">
            <v>1924</v>
          </cell>
          <cell r="F358">
            <v>32708</v>
          </cell>
          <cell r="G358">
            <v>5</v>
          </cell>
        </row>
        <row r="359">
          <cell r="A359" t="str">
            <v>20</v>
          </cell>
          <cell r="B359" t="str">
            <v>65201</v>
          </cell>
          <cell r="C359" t="str">
            <v>Madera</v>
          </cell>
          <cell r="D359" t="str">
            <v>Chowchilla Union High</v>
          </cell>
          <cell r="E359">
            <v>996</v>
          </cell>
          <cell r="F359">
            <v>20123</v>
          </cell>
          <cell r="G359">
            <v>2</v>
          </cell>
        </row>
        <row r="360">
          <cell r="A360" t="str">
            <v>20</v>
          </cell>
          <cell r="B360" t="str">
            <v>65243</v>
          </cell>
          <cell r="C360" t="str">
            <v>Madera</v>
          </cell>
          <cell r="D360" t="str">
            <v>Madera Unified</v>
          </cell>
          <cell r="E360">
            <v>18675</v>
          </cell>
          <cell r="F360">
            <v>318761</v>
          </cell>
          <cell r="G360">
            <v>24</v>
          </cell>
        </row>
        <row r="361">
          <cell r="A361" t="str">
            <v>20</v>
          </cell>
          <cell r="B361" t="str">
            <v>65276</v>
          </cell>
          <cell r="C361" t="str">
            <v>Madera</v>
          </cell>
          <cell r="D361" t="str">
            <v>Raymond-Knowles Union Elementary</v>
          </cell>
          <cell r="E361">
            <v>80</v>
          </cell>
          <cell r="F361">
            <v>5792</v>
          </cell>
          <cell r="G361">
            <v>2</v>
          </cell>
        </row>
        <row r="362">
          <cell r="A362" t="str">
            <v>20</v>
          </cell>
          <cell r="B362" t="str">
            <v>75580</v>
          </cell>
          <cell r="C362" t="str">
            <v>Madera</v>
          </cell>
          <cell r="D362" t="str">
            <v>Golden Valley Unified</v>
          </cell>
          <cell r="E362">
            <v>1941</v>
          </cell>
          <cell r="F362">
            <v>43034</v>
          </cell>
          <cell r="G362">
            <v>8</v>
          </cell>
        </row>
        <row r="363">
          <cell r="A363" t="str">
            <v>20</v>
          </cell>
          <cell r="B363" t="str">
            <v>75606</v>
          </cell>
          <cell r="C363" t="str">
            <v>Madera</v>
          </cell>
          <cell r="D363" t="str">
            <v>Chawanakee Unified</v>
          </cell>
          <cell r="E363">
            <v>754</v>
          </cell>
          <cell r="F363">
            <v>25127</v>
          </cell>
          <cell r="G363">
            <v>7</v>
          </cell>
        </row>
        <row r="364">
          <cell r="A364" t="str">
            <v>20</v>
          </cell>
          <cell r="B364" t="str">
            <v>76414</v>
          </cell>
          <cell r="C364" t="str">
            <v>Madera</v>
          </cell>
          <cell r="D364" t="str">
            <v>Yosemite Unified</v>
          </cell>
          <cell r="E364">
            <v>2419</v>
          </cell>
          <cell r="F364">
            <v>62510</v>
          </cell>
          <cell r="G364">
            <v>11</v>
          </cell>
        </row>
        <row r="365">
          <cell r="A365" t="str">
            <v>21</v>
          </cell>
          <cell r="B365" t="str">
            <v>10215</v>
          </cell>
          <cell r="C365" t="str">
            <v>Marin</v>
          </cell>
          <cell r="D365" t="str">
            <v>Marin County Office of Education</v>
          </cell>
          <cell r="E365">
            <v>475</v>
          </cell>
          <cell r="F365">
            <v>13776</v>
          </cell>
          <cell r="G365">
            <v>4</v>
          </cell>
        </row>
        <row r="366">
          <cell r="A366" t="str">
            <v>21</v>
          </cell>
          <cell r="B366" t="str">
            <v>65300</v>
          </cell>
          <cell r="C366" t="str">
            <v>Marin</v>
          </cell>
          <cell r="D366" t="str">
            <v>Bolinas-Stinson Union</v>
          </cell>
          <cell r="E366">
            <v>101</v>
          </cell>
          <cell r="F366">
            <v>3564</v>
          </cell>
          <cell r="G366">
            <v>1</v>
          </cell>
        </row>
        <row r="367">
          <cell r="A367" t="str">
            <v>21</v>
          </cell>
          <cell r="B367" t="str">
            <v>65318</v>
          </cell>
          <cell r="C367" t="str">
            <v>Marin</v>
          </cell>
          <cell r="D367" t="str">
            <v>Dixie Elementary</v>
          </cell>
          <cell r="E367">
            <v>1783</v>
          </cell>
          <cell r="F367">
            <v>30311</v>
          </cell>
          <cell r="G367">
            <v>4</v>
          </cell>
        </row>
        <row r="368">
          <cell r="A368" t="str">
            <v>21</v>
          </cell>
          <cell r="B368" t="str">
            <v>65334</v>
          </cell>
          <cell r="C368" t="str">
            <v>Marin</v>
          </cell>
          <cell r="D368" t="str">
            <v>Kentfield Elementary</v>
          </cell>
          <cell r="E368">
            <v>1007</v>
          </cell>
          <cell r="F368">
            <v>17119</v>
          </cell>
          <cell r="G368">
            <v>2</v>
          </cell>
        </row>
        <row r="369">
          <cell r="A369" t="str">
            <v>21</v>
          </cell>
          <cell r="B369" t="str">
            <v>65342</v>
          </cell>
          <cell r="C369" t="str">
            <v>Marin</v>
          </cell>
          <cell r="D369" t="str">
            <v>Laguna Joint Elementary</v>
          </cell>
          <cell r="E369">
            <v>35</v>
          </cell>
          <cell r="F369">
            <v>3564</v>
          </cell>
          <cell r="G369">
            <v>1</v>
          </cell>
        </row>
        <row r="370">
          <cell r="A370" t="str">
            <v>21</v>
          </cell>
          <cell r="B370" t="str">
            <v>65359</v>
          </cell>
          <cell r="C370" t="str">
            <v>Marin</v>
          </cell>
          <cell r="D370" t="str">
            <v>Lagunitas Elementary</v>
          </cell>
          <cell r="E370">
            <v>287</v>
          </cell>
          <cell r="F370">
            <v>7128</v>
          </cell>
          <cell r="G370">
            <v>2</v>
          </cell>
        </row>
        <row r="371">
          <cell r="A371" t="str">
            <v>21</v>
          </cell>
          <cell r="B371" t="str">
            <v>65367</v>
          </cell>
          <cell r="C371" t="str">
            <v>Marin</v>
          </cell>
          <cell r="D371" t="str">
            <v>Larkspur</v>
          </cell>
          <cell r="E371">
            <v>1257</v>
          </cell>
          <cell r="F371">
            <v>21369</v>
          </cell>
          <cell r="G371">
            <v>2</v>
          </cell>
        </row>
        <row r="372">
          <cell r="A372" t="str">
            <v>21</v>
          </cell>
          <cell r="B372" t="str">
            <v>65375</v>
          </cell>
          <cell r="C372" t="str">
            <v>Marin</v>
          </cell>
          <cell r="D372" t="str">
            <v>Lincoln Elementary</v>
          </cell>
          <cell r="E372">
            <v>13</v>
          </cell>
          <cell r="F372">
            <v>2228</v>
          </cell>
          <cell r="G372">
            <v>1</v>
          </cell>
        </row>
        <row r="373">
          <cell r="A373" t="str">
            <v>21</v>
          </cell>
          <cell r="B373" t="str">
            <v>65391</v>
          </cell>
          <cell r="C373" t="str">
            <v>Marin</v>
          </cell>
          <cell r="D373" t="str">
            <v>Mill Valley Elementary</v>
          </cell>
          <cell r="E373">
            <v>2490</v>
          </cell>
          <cell r="F373">
            <v>42330</v>
          </cell>
          <cell r="G373">
            <v>6</v>
          </cell>
        </row>
        <row r="374">
          <cell r="A374" t="str">
            <v>21</v>
          </cell>
          <cell r="B374" t="str">
            <v>65409</v>
          </cell>
          <cell r="C374" t="str">
            <v>Marin</v>
          </cell>
          <cell r="D374" t="str">
            <v>Nicasio</v>
          </cell>
          <cell r="E374">
            <v>59</v>
          </cell>
          <cell r="F374">
            <v>3564</v>
          </cell>
          <cell r="G374">
            <v>1</v>
          </cell>
        </row>
        <row r="375">
          <cell r="A375" t="str">
            <v>21</v>
          </cell>
          <cell r="B375" t="str">
            <v>65417</v>
          </cell>
          <cell r="C375" t="str">
            <v>Marin</v>
          </cell>
          <cell r="D375" t="str">
            <v>Novato Unified</v>
          </cell>
          <cell r="E375">
            <v>7686</v>
          </cell>
          <cell r="F375">
            <v>135055</v>
          </cell>
          <cell r="G375">
            <v>15</v>
          </cell>
        </row>
        <row r="376">
          <cell r="A376" t="str">
            <v>21</v>
          </cell>
          <cell r="B376" t="str">
            <v>65425</v>
          </cell>
          <cell r="C376" t="str">
            <v>Marin</v>
          </cell>
          <cell r="D376" t="str">
            <v>Reed Union Elementary</v>
          </cell>
          <cell r="E376">
            <v>1163</v>
          </cell>
          <cell r="F376">
            <v>19771</v>
          </cell>
          <cell r="G376">
            <v>3</v>
          </cell>
        </row>
        <row r="377">
          <cell r="A377" t="str">
            <v>21</v>
          </cell>
          <cell r="B377" t="str">
            <v>65433</v>
          </cell>
          <cell r="C377" t="str">
            <v>Marin</v>
          </cell>
          <cell r="D377" t="str">
            <v>Ross Elementary</v>
          </cell>
          <cell r="E377">
            <v>378</v>
          </cell>
          <cell r="F377">
            <v>6426</v>
          </cell>
          <cell r="G377">
            <v>1</v>
          </cell>
        </row>
        <row r="378">
          <cell r="A378" t="str">
            <v>21</v>
          </cell>
          <cell r="B378" t="str">
            <v>65458</v>
          </cell>
          <cell r="C378" t="str">
            <v>Marin</v>
          </cell>
          <cell r="D378" t="str">
            <v>San Rafael City Elementary</v>
          </cell>
          <cell r="E378">
            <v>3750</v>
          </cell>
          <cell r="F378">
            <v>64255</v>
          </cell>
          <cell r="G378">
            <v>8</v>
          </cell>
        </row>
        <row r="379">
          <cell r="A379" t="str">
            <v>21</v>
          </cell>
          <cell r="B379" t="str">
            <v>65466</v>
          </cell>
          <cell r="C379" t="str">
            <v>Marin</v>
          </cell>
          <cell r="D379" t="str">
            <v>San Rafael City High</v>
          </cell>
          <cell r="E379">
            <v>2133</v>
          </cell>
          <cell r="F379">
            <v>38875</v>
          </cell>
          <cell r="G379">
            <v>3</v>
          </cell>
        </row>
        <row r="380">
          <cell r="A380" t="str">
            <v>21</v>
          </cell>
          <cell r="B380" t="str">
            <v>65474</v>
          </cell>
          <cell r="C380" t="str">
            <v>Marin</v>
          </cell>
          <cell r="D380" t="str">
            <v>Sausalito Marin City</v>
          </cell>
          <cell r="E380">
            <v>177</v>
          </cell>
          <cell r="F380">
            <v>7128</v>
          </cell>
          <cell r="G380">
            <v>2</v>
          </cell>
        </row>
        <row r="381">
          <cell r="A381" t="str">
            <v>21</v>
          </cell>
          <cell r="B381" t="str">
            <v>65482</v>
          </cell>
          <cell r="C381" t="str">
            <v>Marin</v>
          </cell>
          <cell r="D381" t="str">
            <v>Tamalpais Union High</v>
          </cell>
          <cell r="E381">
            <v>3811</v>
          </cell>
          <cell r="F381">
            <v>68025</v>
          </cell>
          <cell r="G381">
            <v>5</v>
          </cell>
        </row>
        <row r="382">
          <cell r="A382" t="str">
            <v>21</v>
          </cell>
          <cell r="B382" t="str">
            <v>65516</v>
          </cell>
          <cell r="C382" t="str">
            <v>Marin</v>
          </cell>
          <cell r="D382" t="str">
            <v>Union Joint Elementary</v>
          </cell>
          <cell r="E382">
            <v>14</v>
          </cell>
          <cell r="F382">
            <v>2228</v>
          </cell>
          <cell r="G382">
            <v>1</v>
          </cell>
        </row>
        <row r="383">
          <cell r="A383" t="str">
            <v>21</v>
          </cell>
          <cell r="B383" t="str">
            <v>73361</v>
          </cell>
          <cell r="C383" t="str">
            <v>Marin</v>
          </cell>
          <cell r="D383" t="str">
            <v>Shoreline Unified</v>
          </cell>
          <cell r="E383">
            <v>567</v>
          </cell>
          <cell r="F383">
            <v>17820</v>
          </cell>
          <cell r="G383">
            <v>5</v>
          </cell>
        </row>
        <row r="384">
          <cell r="A384" t="str">
            <v>21</v>
          </cell>
          <cell r="B384" t="str">
            <v>75002</v>
          </cell>
          <cell r="C384" t="str">
            <v>Marin</v>
          </cell>
          <cell r="D384" t="str">
            <v>Ross Valley Elementary</v>
          </cell>
          <cell r="E384">
            <v>1935</v>
          </cell>
          <cell r="F384">
            <v>32895</v>
          </cell>
          <cell r="G384">
            <v>4</v>
          </cell>
        </row>
        <row r="385">
          <cell r="A385" t="str">
            <v>22</v>
          </cell>
          <cell r="B385" t="str">
            <v>10223</v>
          </cell>
          <cell r="C385" t="str">
            <v>Mariposa</v>
          </cell>
          <cell r="D385" t="str">
            <v>Mariposa County Office of Education</v>
          </cell>
          <cell r="E385">
            <v>54</v>
          </cell>
          <cell r="F385">
            <v>8020</v>
          </cell>
          <cell r="G385">
            <v>3</v>
          </cell>
        </row>
        <row r="386">
          <cell r="A386" t="str">
            <v>22</v>
          </cell>
          <cell r="B386" t="str">
            <v>65532</v>
          </cell>
          <cell r="C386" t="str">
            <v>Mariposa</v>
          </cell>
          <cell r="D386" t="str">
            <v>Mariposa County Unified</v>
          </cell>
          <cell r="E386">
            <v>2201</v>
          </cell>
          <cell r="F386">
            <v>57145</v>
          </cell>
          <cell r="G386">
            <v>14</v>
          </cell>
        </row>
        <row r="387">
          <cell r="A387" t="str">
            <v>23</v>
          </cell>
          <cell r="B387" t="str">
            <v>10231</v>
          </cell>
          <cell r="C387" t="str">
            <v>Mendocino</v>
          </cell>
          <cell r="D387" t="str">
            <v>Mendocino County Office of Education</v>
          </cell>
          <cell r="E387">
            <v>221</v>
          </cell>
          <cell r="F387">
            <v>11584</v>
          </cell>
          <cell r="G387">
            <v>4</v>
          </cell>
        </row>
        <row r="388">
          <cell r="A388" t="str">
            <v>23</v>
          </cell>
          <cell r="B388" t="str">
            <v>65540</v>
          </cell>
          <cell r="C388" t="str">
            <v>Mendocino</v>
          </cell>
          <cell r="D388" t="str">
            <v>Anderson Valley Unified</v>
          </cell>
          <cell r="E388">
            <v>543</v>
          </cell>
          <cell r="F388">
            <v>11323</v>
          </cell>
          <cell r="G388">
            <v>3</v>
          </cell>
        </row>
        <row r="389">
          <cell r="A389" t="str">
            <v>23</v>
          </cell>
          <cell r="B389" t="str">
            <v>65557</v>
          </cell>
          <cell r="C389" t="str">
            <v>Mendocino</v>
          </cell>
          <cell r="D389" t="str">
            <v>Arena Union Elementary</v>
          </cell>
          <cell r="E389">
            <v>209</v>
          </cell>
          <cell r="F389">
            <v>3564</v>
          </cell>
          <cell r="G389">
            <v>1</v>
          </cell>
        </row>
        <row r="390">
          <cell r="A390" t="str">
            <v>23</v>
          </cell>
          <cell r="B390" t="str">
            <v>65565</v>
          </cell>
          <cell r="C390" t="str">
            <v>Mendocino</v>
          </cell>
          <cell r="D390" t="str">
            <v>Fort Bragg Unified</v>
          </cell>
          <cell r="E390">
            <v>1907</v>
          </cell>
          <cell r="F390">
            <v>40413</v>
          </cell>
          <cell r="G390">
            <v>8</v>
          </cell>
        </row>
        <row r="391">
          <cell r="A391" t="str">
            <v>23</v>
          </cell>
          <cell r="B391" t="str">
            <v>65573</v>
          </cell>
          <cell r="C391" t="str">
            <v>Mendocino</v>
          </cell>
          <cell r="D391" t="str">
            <v>Manchester Union Elementary</v>
          </cell>
          <cell r="E391">
            <v>67</v>
          </cell>
          <cell r="F391">
            <v>3564</v>
          </cell>
          <cell r="G391">
            <v>1</v>
          </cell>
        </row>
        <row r="392">
          <cell r="A392" t="str">
            <v>23</v>
          </cell>
          <cell r="B392" t="str">
            <v>65581</v>
          </cell>
          <cell r="C392" t="str">
            <v>Mendocino</v>
          </cell>
          <cell r="D392" t="str">
            <v>Mendocino Unified</v>
          </cell>
          <cell r="E392">
            <v>548</v>
          </cell>
          <cell r="F392">
            <v>21983</v>
          </cell>
          <cell r="G392">
            <v>7</v>
          </cell>
        </row>
        <row r="393">
          <cell r="A393" t="str">
            <v>23</v>
          </cell>
          <cell r="B393" t="str">
            <v>65599</v>
          </cell>
          <cell r="C393" t="str">
            <v>Mendocino</v>
          </cell>
          <cell r="D393" t="str">
            <v>Point Arena Joint Union High</v>
          </cell>
          <cell r="E393">
            <v>185</v>
          </cell>
          <cell r="F393">
            <v>5792</v>
          </cell>
          <cell r="G393">
            <v>2</v>
          </cell>
        </row>
        <row r="394">
          <cell r="A394" t="str">
            <v>23</v>
          </cell>
          <cell r="B394" t="str">
            <v>65607</v>
          </cell>
          <cell r="C394" t="str">
            <v>Mendocino</v>
          </cell>
          <cell r="D394" t="str">
            <v>Round Valley Unified</v>
          </cell>
          <cell r="E394">
            <v>331</v>
          </cell>
          <cell r="F394">
            <v>13971</v>
          </cell>
          <cell r="G394">
            <v>5</v>
          </cell>
        </row>
        <row r="395">
          <cell r="A395" t="str">
            <v>23</v>
          </cell>
          <cell r="B395" t="str">
            <v>65615</v>
          </cell>
          <cell r="C395" t="str">
            <v>Mendocino</v>
          </cell>
          <cell r="D395" t="str">
            <v>Ukiah Unified</v>
          </cell>
          <cell r="E395">
            <v>5736</v>
          </cell>
          <cell r="F395">
            <v>99898</v>
          </cell>
          <cell r="G395">
            <v>12</v>
          </cell>
        </row>
        <row r="396">
          <cell r="A396" t="str">
            <v>23</v>
          </cell>
          <cell r="B396" t="str">
            <v>65623</v>
          </cell>
          <cell r="C396" t="str">
            <v>Mendocino</v>
          </cell>
          <cell r="D396" t="str">
            <v>Willits Unified</v>
          </cell>
          <cell r="E396">
            <v>1824</v>
          </cell>
          <cell r="F396">
            <v>43572</v>
          </cell>
          <cell r="G396">
            <v>9</v>
          </cell>
        </row>
        <row r="397">
          <cell r="A397" t="str">
            <v>23</v>
          </cell>
          <cell r="B397" t="str">
            <v>73866</v>
          </cell>
          <cell r="C397" t="str">
            <v>Mendocino</v>
          </cell>
          <cell r="D397" t="str">
            <v>Potter Valley Community Unified</v>
          </cell>
          <cell r="E397">
            <v>261</v>
          </cell>
          <cell r="F397">
            <v>15148</v>
          </cell>
          <cell r="G397">
            <v>5</v>
          </cell>
        </row>
        <row r="398">
          <cell r="A398" t="str">
            <v>23</v>
          </cell>
          <cell r="B398" t="str">
            <v>73916</v>
          </cell>
          <cell r="C398" t="str">
            <v>Mendocino</v>
          </cell>
          <cell r="D398" t="str">
            <v>Laytonville Unified</v>
          </cell>
          <cell r="E398">
            <v>386</v>
          </cell>
          <cell r="F398">
            <v>16182</v>
          </cell>
          <cell r="G398">
            <v>6</v>
          </cell>
        </row>
        <row r="399">
          <cell r="A399" t="str">
            <v>23</v>
          </cell>
          <cell r="B399" t="str">
            <v>75218</v>
          </cell>
          <cell r="C399" t="str">
            <v>Mendocino</v>
          </cell>
          <cell r="D399" t="str">
            <v>Leggett Valley Unified</v>
          </cell>
          <cell r="E399">
            <v>149</v>
          </cell>
          <cell r="F399">
            <v>15148</v>
          </cell>
          <cell r="G399">
            <v>5</v>
          </cell>
        </row>
        <row r="400">
          <cell r="A400" t="str">
            <v>24</v>
          </cell>
          <cell r="B400" t="str">
            <v>10249</v>
          </cell>
          <cell r="C400" t="str">
            <v>Merced</v>
          </cell>
          <cell r="D400" t="str">
            <v>Merced County Office of Education</v>
          </cell>
          <cell r="E400">
            <v>1865</v>
          </cell>
          <cell r="F400">
            <v>41383</v>
          </cell>
          <cell r="G400">
            <v>7</v>
          </cell>
        </row>
        <row r="401">
          <cell r="A401" t="str">
            <v>24</v>
          </cell>
          <cell r="B401" t="str">
            <v>65631</v>
          </cell>
          <cell r="C401" t="str">
            <v>Merced</v>
          </cell>
          <cell r="D401" t="str">
            <v>Atwater Elementary</v>
          </cell>
          <cell r="E401">
            <v>4612</v>
          </cell>
          <cell r="F401">
            <v>80446</v>
          </cell>
          <cell r="G401">
            <v>9</v>
          </cell>
        </row>
        <row r="402">
          <cell r="A402" t="str">
            <v>24</v>
          </cell>
          <cell r="B402" t="str">
            <v>65649</v>
          </cell>
          <cell r="C402" t="str">
            <v>Merced</v>
          </cell>
          <cell r="D402" t="str">
            <v>Ballico-Cressey Elementary</v>
          </cell>
          <cell r="E402">
            <v>311</v>
          </cell>
          <cell r="F402">
            <v>7128</v>
          </cell>
          <cell r="G402">
            <v>2</v>
          </cell>
        </row>
        <row r="403">
          <cell r="A403" t="str">
            <v>24</v>
          </cell>
          <cell r="B403" t="str">
            <v>65680</v>
          </cell>
          <cell r="C403" t="str">
            <v>Merced</v>
          </cell>
          <cell r="D403" t="str">
            <v>El Nido Elementary</v>
          </cell>
          <cell r="E403">
            <v>181</v>
          </cell>
          <cell r="F403">
            <v>3564</v>
          </cell>
          <cell r="G403">
            <v>1</v>
          </cell>
        </row>
        <row r="404">
          <cell r="A404" t="str">
            <v>24</v>
          </cell>
          <cell r="B404" t="str">
            <v>65698</v>
          </cell>
          <cell r="C404" t="str">
            <v>Merced</v>
          </cell>
          <cell r="D404" t="str">
            <v>Hilmar Unified</v>
          </cell>
          <cell r="E404">
            <v>2362</v>
          </cell>
          <cell r="F404">
            <v>45584</v>
          </cell>
          <cell r="G404">
            <v>6</v>
          </cell>
        </row>
        <row r="405">
          <cell r="A405" t="str">
            <v>24</v>
          </cell>
          <cell r="B405" t="str">
            <v>65722</v>
          </cell>
          <cell r="C405" t="str">
            <v>Merced</v>
          </cell>
          <cell r="D405" t="str">
            <v>Le Grand Union Elementary</v>
          </cell>
          <cell r="E405">
            <v>403</v>
          </cell>
          <cell r="F405">
            <v>6851</v>
          </cell>
          <cell r="G405">
            <v>1</v>
          </cell>
        </row>
        <row r="406">
          <cell r="A406" t="str">
            <v>24</v>
          </cell>
          <cell r="B406" t="str">
            <v>65730</v>
          </cell>
          <cell r="C406" t="str">
            <v>Merced</v>
          </cell>
          <cell r="D406" t="str">
            <v>Le Grand Union High</v>
          </cell>
          <cell r="E406">
            <v>572</v>
          </cell>
          <cell r="F406">
            <v>12149</v>
          </cell>
          <cell r="G406">
            <v>2</v>
          </cell>
        </row>
        <row r="407">
          <cell r="A407" t="str">
            <v>24</v>
          </cell>
          <cell r="B407" t="str">
            <v>65748</v>
          </cell>
          <cell r="C407" t="str">
            <v>Merced</v>
          </cell>
          <cell r="D407" t="str">
            <v>Livingston Union</v>
          </cell>
          <cell r="E407">
            <v>2521</v>
          </cell>
          <cell r="F407">
            <v>42858</v>
          </cell>
          <cell r="G407">
            <v>4</v>
          </cell>
        </row>
        <row r="408">
          <cell r="A408" t="str">
            <v>24</v>
          </cell>
          <cell r="B408" t="str">
            <v>65755</v>
          </cell>
          <cell r="C408" t="str">
            <v>Merced</v>
          </cell>
          <cell r="D408" t="str">
            <v>Los Banos Unified</v>
          </cell>
          <cell r="E408">
            <v>8748</v>
          </cell>
          <cell r="F408">
            <v>151319</v>
          </cell>
          <cell r="G408">
            <v>11</v>
          </cell>
        </row>
        <row r="409">
          <cell r="A409" t="str">
            <v>24</v>
          </cell>
          <cell r="B409" t="str">
            <v>65763</v>
          </cell>
          <cell r="C409" t="str">
            <v>Merced</v>
          </cell>
          <cell r="D409" t="str">
            <v>McSwain Union Elementary</v>
          </cell>
          <cell r="E409">
            <v>782</v>
          </cell>
          <cell r="F409">
            <v>13295</v>
          </cell>
          <cell r="G409">
            <v>1</v>
          </cell>
        </row>
        <row r="410">
          <cell r="A410" t="str">
            <v>24</v>
          </cell>
          <cell r="B410" t="str">
            <v>65771</v>
          </cell>
          <cell r="C410" t="str">
            <v>Merced</v>
          </cell>
          <cell r="D410" t="str">
            <v>Merced City Elementary</v>
          </cell>
          <cell r="E410">
            <v>10876</v>
          </cell>
          <cell r="F410">
            <v>188086</v>
          </cell>
          <cell r="G410">
            <v>18</v>
          </cell>
        </row>
        <row r="411">
          <cell r="A411" t="str">
            <v>24</v>
          </cell>
          <cell r="B411" t="str">
            <v>65789</v>
          </cell>
          <cell r="C411" t="str">
            <v>Merced</v>
          </cell>
          <cell r="D411" t="str">
            <v>Merced Union High</v>
          </cell>
          <cell r="E411">
            <v>10591</v>
          </cell>
          <cell r="F411">
            <v>182343</v>
          </cell>
          <cell r="G411">
            <v>8</v>
          </cell>
        </row>
        <row r="412">
          <cell r="A412" t="str">
            <v>24</v>
          </cell>
          <cell r="B412" t="str">
            <v>65813</v>
          </cell>
          <cell r="C412" t="str">
            <v>Merced</v>
          </cell>
          <cell r="D412" t="str">
            <v>Plainsburg Union Elementary</v>
          </cell>
          <cell r="E412">
            <v>114</v>
          </cell>
          <cell r="F412">
            <v>3564</v>
          </cell>
          <cell r="G412">
            <v>1</v>
          </cell>
        </row>
        <row r="413">
          <cell r="A413" t="str">
            <v>24</v>
          </cell>
          <cell r="B413" t="str">
            <v>65821</v>
          </cell>
          <cell r="C413" t="str">
            <v>Merced</v>
          </cell>
          <cell r="D413" t="str">
            <v>Planada Elementary</v>
          </cell>
          <cell r="E413">
            <v>794</v>
          </cell>
          <cell r="F413">
            <v>13498</v>
          </cell>
          <cell r="G413">
            <v>2</v>
          </cell>
        </row>
        <row r="414">
          <cell r="A414" t="str">
            <v>24</v>
          </cell>
          <cell r="B414" t="str">
            <v>65839</v>
          </cell>
          <cell r="C414" t="str">
            <v>Merced</v>
          </cell>
          <cell r="D414" t="str">
            <v>Snelling-Merced Falls Union Elementary</v>
          </cell>
          <cell r="E414">
            <v>86</v>
          </cell>
          <cell r="F414">
            <v>3564</v>
          </cell>
          <cell r="G414">
            <v>1</v>
          </cell>
        </row>
        <row r="415">
          <cell r="A415" t="str">
            <v>24</v>
          </cell>
          <cell r="B415" t="str">
            <v>65862</v>
          </cell>
          <cell r="C415" t="str">
            <v>Merced</v>
          </cell>
          <cell r="D415" t="str">
            <v>Weaver Union</v>
          </cell>
          <cell r="E415">
            <v>2371</v>
          </cell>
          <cell r="F415">
            <v>40309</v>
          </cell>
          <cell r="G415">
            <v>3</v>
          </cell>
        </row>
        <row r="416">
          <cell r="A416" t="str">
            <v>24</v>
          </cell>
          <cell r="B416" t="str">
            <v>65870</v>
          </cell>
          <cell r="C416" t="str">
            <v>Merced</v>
          </cell>
          <cell r="D416" t="str">
            <v>Winton Elementary</v>
          </cell>
          <cell r="E416">
            <v>1794</v>
          </cell>
          <cell r="F416">
            <v>30498</v>
          </cell>
          <cell r="G416">
            <v>4</v>
          </cell>
        </row>
        <row r="417">
          <cell r="A417" t="str">
            <v>24</v>
          </cell>
          <cell r="B417" t="str">
            <v>73619</v>
          </cell>
          <cell r="C417" t="str">
            <v>Merced</v>
          </cell>
          <cell r="D417" t="str">
            <v>Gustine Unified</v>
          </cell>
          <cell r="E417">
            <v>1812</v>
          </cell>
          <cell r="F417">
            <v>36137</v>
          </cell>
          <cell r="G417">
            <v>6</v>
          </cell>
        </row>
        <row r="418">
          <cell r="A418" t="str">
            <v>24</v>
          </cell>
          <cell r="B418" t="str">
            <v>73726</v>
          </cell>
          <cell r="C418" t="str">
            <v>Merced</v>
          </cell>
          <cell r="D418" t="str">
            <v>Merced River Union Elementary</v>
          </cell>
          <cell r="E418">
            <v>187</v>
          </cell>
          <cell r="F418">
            <v>7128</v>
          </cell>
          <cell r="G418">
            <v>2</v>
          </cell>
        </row>
        <row r="419">
          <cell r="A419" t="str">
            <v>24</v>
          </cell>
          <cell r="B419" t="str">
            <v>75317</v>
          </cell>
          <cell r="C419" t="str">
            <v>Merced</v>
          </cell>
          <cell r="D419" t="str">
            <v>Dos Palos Oro Loma Joint Unified</v>
          </cell>
          <cell r="E419">
            <v>2570</v>
          </cell>
          <cell r="F419">
            <v>47011</v>
          </cell>
          <cell r="G419">
            <v>6</v>
          </cell>
        </row>
        <row r="420">
          <cell r="A420" t="str">
            <v>24</v>
          </cell>
          <cell r="B420" t="str">
            <v>75366</v>
          </cell>
          <cell r="C420" t="str">
            <v>Merced</v>
          </cell>
          <cell r="D420" t="str">
            <v>Delhi Unified</v>
          </cell>
          <cell r="E420">
            <v>2644</v>
          </cell>
          <cell r="F420">
            <v>52410</v>
          </cell>
          <cell r="G420">
            <v>7</v>
          </cell>
        </row>
        <row r="421">
          <cell r="A421" t="str">
            <v>25</v>
          </cell>
          <cell r="B421" t="str">
            <v>10256</v>
          </cell>
          <cell r="C421" t="str">
            <v>Modoc</v>
          </cell>
          <cell r="D421" t="str">
            <v>Modoc County Office of Education</v>
          </cell>
          <cell r="E421">
            <v>65</v>
          </cell>
          <cell r="F421">
            <v>11584</v>
          </cell>
          <cell r="G421">
            <v>4</v>
          </cell>
        </row>
        <row r="422">
          <cell r="A422" t="str">
            <v>25</v>
          </cell>
          <cell r="B422" t="str">
            <v>65896</v>
          </cell>
          <cell r="C422" t="str">
            <v>Modoc</v>
          </cell>
          <cell r="D422" t="str">
            <v>Surprise Valley Joint Unified</v>
          </cell>
          <cell r="E422">
            <v>163</v>
          </cell>
          <cell r="F422">
            <v>11584</v>
          </cell>
          <cell r="G422">
            <v>4</v>
          </cell>
        </row>
        <row r="423">
          <cell r="A423" t="str">
            <v>25</v>
          </cell>
          <cell r="B423" t="str">
            <v>73585</v>
          </cell>
          <cell r="C423" t="str">
            <v>Modoc</v>
          </cell>
          <cell r="D423" t="str">
            <v>Modoc Joint Unified</v>
          </cell>
          <cell r="E423">
            <v>914</v>
          </cell>
          <cell r="F423">
            <v>30178</v>
          </cell>
          <cell r="G423">
            <v>9</v>
          </cell>
        </row>
        <row r="424">
          <cell r="A424" t="str">
            <v>25</v>
          </cell>
          <cell r="B424" t="str">
            <v>73593</v>
          </cell>
          <cell r="C424" t="str">
            <v>Modoc</v>
          </cell>
          <cell r="D424" t="str">
            <v>Tulelake Basin Joint Unified</v>
          </cell>
          <cell r="E424">
            <v>535</v>
          </cell>
          <cell r="F424">
            <v>15596</v>
          </cell>
          <cell r="G424">
            <v>5</v>
          </cell>
        </row>
        <row r="425">
          <cell r="A425" t="str">
            <v>26</v>
          </cell>
          <cell r="B425" t="str">
            <v>10264</v>
          </cell>
          <cell r="C425" t="str">
            <v>Mono</v>
          </cell>
          <cell r="D425" t="str">
            <v>Mono County Office of Education</v>
          </cell>
          <cell r="E425">
            <v>41</v>
          </cell>
          <cell r="F425">
            <v>8912</v>
          </cell>
          <cell r="G425">
            <v>4</v>
          </cell>
        </row>
        <row r="426">
          <cell r="A426" t="str">
            <v>26</v>
          </cell>
          <cell r="B426" t="str">
            <v>73668</v>
          </cell>
          <cell r="C426" t="str">
            <v>Mono</v>
          </cell>
          <cell r="D426" t="str">
            <v>Eastern Sierra Unified</v>
          </cell>
          <cell r="E426">
            <v>490</v>
          </cell>
          <cell r="F426">
            <v>33860</v>
          </cell>
          <cell r="G426">
            <v>11</v>
          </cell>
        </row>
        <row r="427">
          <cell r="A427" t="str">
            <v>26</v>
          </cell>
          <cell r="B427" t="str">
            <v>73692</v>
          </cell>
          <cell r="C427" t="str">
            <v>Mono</v>
          </cell>
          <cell r="D427" t="str">
            <v>Mammoth Unified</v>
          </cell>
          <cell r="E427">
            <v>1178</v>
          </cell>
          <cell r="F427">
            <v>26423</v>
          </cell>
          <cell r="G427">
            <v>5</v>
          </cell>
        </row>
        <row r="428">
          <cell r="A428" t="str">
            <v>27</v>
          </cell>
          <cell r="B428" t="str">
            <v>10272</v>
          </cell>
          <cell r="C428" t="str">
            <v>Monterey</v>
          </cell>
          <cell r="D428" t="str">
            <v>Monterey County Office of Education</v>
          </cell>
          <cell r="E428">
            <v>1196</v>
          </cell>
          <cell r="F428">
            <v>23370</v>
          </cell>
          <cell r="G428">
            <v>4</v>
          </cell>
        </row>
        <row r="429">
          <cell r="A429" t="str">
            <v>27</v>
          </cell>
          <cell r="B429" t="str">
            <v>65961</v>
          </cell>
          <cell r="C429" t="str">
            <v>Monterey</v>
          </cell>
          <cell r="D429" t="str">
            <v>Alisal Union</v>
          </cell>
          <cell r="E429">
            <v>7463</v>
          </cell>
          <cell r="F429">
            <v>126874</v>
          </cell>
          <cell r="G429">
            <v>11</v>
          </cell>
        </row>
        <row r="430">
          <cell r="A430" t="str">
            <v>27</v>
          </cell>
          <cell r="B430" t="str">
            <v>65979</v>
          </cell>
          <cell r="C430" t="str">
            <v>Monterey</v>
          </cell>
          <cell r="D430" t="str">
            <v>Bradley Union Elementary</v>
          </cell>
          <cell r="E430">
            <v>42</v>
          </cell>
          <cell r="F430">
            <v>3564</v>
          </cell>
          <cell r="G430">
            <v>1</v>
          </cell>
        </row>
        <row r="431">
          <cell r="A431" t="str">
            <v>27</v>
          </cell>
          <cell r="B431" t="str">
            <v>65987</v>
          </cell>
          <cell r="C431" t="str">
            <v>Monterey</v>
          </cell>
          <cell r="D431" t="str">
            <v>Carmel Unified</v>
          </cell>
          <cell r="E431">
            <v>2152</v>
          </cell>
          <cell r="F431">
            <v>42250</v>
          </cell>
          <cell r="G431">
            <v>6</v>
          </cell>
        </row>
        <row r="432">
          <cell r="A432" t="str">
            <v>27</v>
          </cell>
          <cell r="B432" t="str">
            <v>65995</v>
          </cell>
          <cell r="C432" t="str">
            <v>Monterey</v>
          </cell>
          <cell r="D432" t="str">
            <v>Chualar Union Elementary</v>
          </cell>
          <cell r="E432">
            <v>364</v>
          </cell>
          <cell r="F432">
            <v>6188</v>
          </cell>
          <cell r="G432">
            <v>1</v>
          </cell>
        </row>
        <row r="433">
          <cell r="A433" t="str">
            <v>27</v>
          </cell>
          <cell r="B433" t="str">
            <v>66027</v>
          </cell>
          <cell r="C433" t="str">
            <v>Monterey</v>
          </cell>
          <cell r="D433" t="str">
            <v>Graves Elementary</v>
          </cell>
          <cell r="E433">
            <v>33</v>
          </cell>
          <cell r="F433">
            <v>3564</v>
          </cell>
          <cell r="G433">
            <v>1</v>
          </cell>
        </row>
        <row r="434">
          <cell r="A434" t="str">
            <v>27</v>
          </cell>
          <cell r="B434" t="str">
            <v>66035</v>
          </cell>
          <cell r="C434" t="str">
            <v>Monterey</v>
          </cell>
          <cell r="D434" t="str">
            <v>Greenfield Union Elementary</v>
          </cell>
          <cell r="E434">
            <v>2635</v>
          </cell>
          <cell r="F434">
            <v>44796</v>
          </cell>
          <cell r="G434">
            <v>4</v>
          </cell>
        </row>
        <row r="435">
          <cell r="A435" t="str">
            <v>27</v>
          </cell>
          <cell r="B435" t="str">
            <v>66050</v>
          </cell>
          <cell r="C435" t="str">
            <v>Monterey</v>
          </cell>
          <cell r="D435" t="str">
            <v>King City Union</v>
          </cell>
          <cell r="E435">
            <v>2431</v>
          </cell>
          <cell r="F435">
            <v>41594</v>
          </cell>
          <cell r="G435">
            <v>4</v>
          </cell>
        </row>
        <row r="436">
          <cell r="A436" t="str">
            <v>27</v>
          </cell>
          <cell r="B436" t="str">
            <v>66068</v>
          </cell>
          <cell r="C436" t="str">
            <v>Monterey</v>
          </cell>
          <cell r="D436" t="str">
            <v>King City Joint Union High</v>
          </cell>
          <cell r="E436">
            <v>2134</v>
          </cell>
          <cell r="F436">
            <v>41436</v>
          </cell>
          <cell r="G436">
            <v>4</v>
          </cell>
        </row>
        <row r="437">
          <cell r="A437" t="str">
            <v>27</v>
          </cell>
          <cell r="B437" t="str">
            <v>66076</v>
          </cell>
          <cell r="C437" t="str">
            <v>Monterey</v>
          </cell>
          <cell r="D437" t="str">
            <v>Lagunita Elementary</v>
          </cell>
          <cell r="E437">
            <v>93</v>
          </cell>
          <cell r="F437">
            <v>3564</v>
          </cell>
          <cell r="G437">
            <v>1</v>
          </cell>
        </row>
        <row r="438">
          <cell r="A438" t="str">
            <v>27</v>
          </cell>
          <cell r="B438" t="str">
            <v>66084</v>
          </cell>
          <cell r="C438" t="str">
            <v>Monterey</v>
          </cell>
          <cell r="D438" t="str">
            <v>Mission Union Elementary</v>
          </cell>
          <cell r="E438">
            <v>99</v>
          </cell>
          <cell r="F438">
            <v>3564</v>
          </cell>
          <cell r="G438">
            <v>1</v>
          </cell>
        </row>
        <row r="439">
          <cell r="A439" t="str">
            <v>27</v>
          </cell>
          <cell r="B439" t="str">
            <v>66092</v>
          </cell>
          <cell r="C439" t="str">
            <v>Monterey</v>
          </cell>
          <cell r="D439" t="str">
            <v>Monterey Peninsula Unified</v>
          </cell>
          <cell r="E439">
            <v>11192</v>
          </cell>
          <cell r="F439">
            <v>195329</v>
          </cell>
          <cell r="G439">
            <v>21</v>
          </cell>
        </row>
        <row r="440">
          <cell r="A440" t="str">
            <v>27</v>
          </cell>
          <cell r="B440" t="str">
            <v>66134</v>
          </cell>
          <cell r="C440" t="str">
            <v>Monterey</v>
          </cell>
          <cell r="D440" t="str">
            <v>Pacific Grove Unified</v>
          </cell>
          <cell r="E440">
            <v>1692</v>
          </cell>
          <cell r="F440">
            <v>30720</v>
          </cell>
          <cell r="G440">
            <v>5</v>
          </cell>
        </row>
        <row r="441">
          <cell r="A441" t="str">
            <v>27</v>
          </cell>
          <cell r="B441" t="str">
            <v>66142</v>
          </cell>
          <cell r="C441" t="str">
            <v>Monterey</v>
          </cell>
          <cell r="D441" t="str">
            <v>Salinas City Elementary</v>
          </cell>
          <cell r="E441">
            <v>7866</v>
          </cell>
          <cell r="F441">
            <v>136387</v>
          </cell>
          <cell r="G441">
            <v>13</v>
          </cell>
        </row>
        <row r="442">
          <cell r="A442" t="str">
            <v>27</v>
          </cell>
          <cell r="B442" t="str">
            <v>66159</v>
          </cell>
          <cell r="C442" t="str">
            <v>Monterey</v>
          </cell>
          <cell r="D442" t="str">
            <v>Salinas Union High</v>
          </cell>
          <cell r="E442">
            <v>13455</v>
          </cell>
          <cell r="F442">
            <v>230736</v>
          </cell>
          <cell r="G442">
            <v>10</v>
          </cell>
        </row>
        <row r="443">
          <cell r="A443" t="str">
            <v>27</v>
          </cell>
          <cell r="B443" t="str">
            <v>66167</v>
          </cell>
          <cell r="C443" t="str">
            <v>Monterey</v>
          </cell>
          <cell r="D443" t="str">
            <v>San Antonio Union Elementary</v>
          </cell>
          <cell r="E443">
            <v>190</v>
          </cell>
          <cell r="F443">
            <v>3564</v>
          </cell>
          <cell r="G443">
            <v>1</v>
          </cell>
        </row>
        <row r="444">
          <cell r="A444" t="str">
            <v>27</v>
          </cell>
          <cell r="B444" t="str">
            <v>66175</v>
          </cell>
          <cell r="C444" t="str">
            <v>Monterey</v>
          </cell>
          <cell r="D444" t="str">
            <v>San Ardo Union Elementary</v>
          </cell>
          <cell r="E444">
            <v>119</v>
          </cell>
          <cell r="F444">
            <v>3564</v>
          </cell>
          <cell r="G444">
            <v>1</v>
          </cell>
        </row>
        <row r="445">
          <cell r="A445" t="str">
            <v>27</v>
          </cell>
          <cell r="B445" t="str">
            <v>66183</v>
          </cell>
          <cell r="C445" t="str">
            <v>Monterey</v>
          </cell>
          <cell r="D445" t="str">
            <v>San Lucas Union Elementary</v>
          </cell>
          <cell r="E445">
            <v>64</v>
          </cell>
          <cell r="F445">
            <v>3564</v>
          </cell>
          <cell r="G445">
            <v>1</v>
          </cell>
        </row>
        <row r="446">
          <cell r="A446" t="str">
            <v>27</v>
          </cell>
          <cell r="B446" t="str">
            <v>66191</v>
          </cell>
          <cell r="C446" t="str">
            <v>Monterey</v>
          </cell>
          <cell r="D446" t="str">
            <v>Santa Rita Union Elementary</v>
          </cell>
          <cell r="E446">
            <v>3094</v>
          </cell>
          <cell r="F446">
            <v>52599</v>
          </cell>
          <cell r="G446">
            <v>5</v>
          </cell>
        </row>
        <row r="447">
          <cell r="A447" t="str">
            <v>27</v>
          </cell>
          <cell r="B447" t="str">
            <v>66225</v>
          </cell>
          <cell r="C447" t="str">
            <v>Monterey</v>
          </cell>
          <cell r="D447" t="str">
            <v>Spreckels Union Elementary</v>
          </cell>
          <cell r="E447">
            <v>903</v>
          </cell>
          <cell r="F447">
            <v>15351</v>
          </cell>
          <cell r="G447">
            <v>2</v>
          </cell>
        </row>
        <row r="448">
          <cell r="A448" t="str">
            <v>27</v>
          </cell>
          <cell r="B448" t="str">
            <v>66233</v>
          </cell>
          <cell r="C448" t="str">
            <v>Monterey</v>
          </cell>
          <cell r="D448" t="str">
            <v>Washington Union Elementary</v>
          </cell>
          <cell r="E448">
            <v>949</v>
          </cell>
          <cell r="F448">
            <v>16133</v>
          </cell>
          <cell r="G448">
            <v>3</v>
          </cell>
        </row>
        <row r="449">
          <cell r="A449" t="str">
            <v>27</v>
          </cell>
          <cell r="B449" t="str">
            <v>73825</v>
          </cell>
          <cell r="C449" t="str">
            <v>Monterey</v>
          </cell>
          <cell r="D449" t="str">
            <v>North Monterey County Unified</v>
          </cell>
          <cell r="E449">
            <v>4632</v>
          </cell>
          <cell r="F449">
            <v>81555</v>
          </cell>
          <cell r="G449">
            <v>8</v>
          </cell>
        </row>
        <row r="450">
          <cell r="A450" t="str">
            <v>27</v>
          </cell>
          <cell r="B450" t="str">
            <v>75150</v>
          </cell>
          <cell r="C450" t="str">
            <v>Monterey</v>
          </cell>
          <cell r="D450" t="str">
            <v>Pacific Unified</v>
          </cell>
          <cell r="E450">
            <v>15</v>
          </cell>
          <cell r="F450">
            <v>2228</v>
          </cell>
          <cell r="G450">
            <v>1</v>
          </cell>
        </row>
        <row r="451">
          <cell r="A451" t="str">
            <v>27</v>
          </cell>
          <cell r="B451" t="str">
            <v>75440</v>
          </cell>
          <cell r="C451" t="str">
            <v>Monterey</v>
          </cell>
          <cell r="D451" t="str">
            <v>Soledad Unified</v>
          </cell>
          <cell r="E451">
            <v>4259</v>
          </cell>
          <cell r="F451">
            <v>77016</v>
          </cell>
          <cell r="G451">
            <v>9</v>
          </cell>
        </row>
        <row r="452">
          <cell r="A452" t="str">
            <v>27</v>
          </cell>
          <cell r="B452" t="str">
            <v>75473</v>
          </cell>
          <cell r="C452" t="str">
            <v>Monterey</v>
          </cell>
          <cell r="D452" t="str">
            <v>Gonzales Unified</v>
          </cell>
          <cell r="E452">
            <v>2296</v>
          </cell>
          <cell r="F452">
            <v>41985</v>
          </cell>
          <cell r="G452">
            <v>4</v>
          </cell>
        </row>
        <row r="453">
          <cell r="A453" t="str">
            <v>28</v>
          </cell>
          <cell r="B453" t="str">
            <v>10280</v>
          </cell>
          <cell r="C453" t="str">
            <v>Napa</v>
          </cell>
          <cell r="D453" t="str">
            <v>Napa County Office of Education</v>
          </cell>
          <cell r="E453">
            <v>201</v>
          </cell>
          <cell r="F453">
            <v>11584</v>
          </cell>
          <cell r="G453">
            <v>4</v>
          </cell>
        </row>
        <row r="454">
          <cell r="A454" t="str">
            <v>28</v>
          </cell>
          <cell r="B454" t="str">
            <v>66241</v>
          </cell>
          <cell r="C454" t="str">
            <v>Napa</v>
          </cell>
          <cell r="D454" t="str">
            <v>Calistoga Joint Unified</v>
          </cell>
          <cell r="E454">
            <v>868</v>
          </cell>
          <cell r="F454">
            <v>16814</v>
          </cell>
          <cell r="G454">
            <v>3</v>
          </cell>
        </row>
        <row r="455">
          <cell r="A455" t="str">
            <v>28</v>
          </cell>
          <cell r="B455" t="str">
            <v>66258</v>
          </cell>
          <cell r="C455" t="str">
            <v>Napa</v>
          </cell>
          <cell r="D455" t="str">
            <v>Howell Mountain Elementary</v>
          </cell>
          <cell r="E455">
            <v>109</v>
          </cell>
          <cell r="F455">
            <v>3564</v>
          </cell>
          <cell r="G455">
            <v>1</v>
          </cell>
        </row>
        <row r="456">
          <cell r="A456" t="str">
            <v>28</v>
          </cell>
          <cell r="B456" t="str">
            <v>66266</v>
          </cell>
          <cell r="C456" t="str">
            <v>Napa</v>
          </cell>
          <cell r="D456" t="str">
            <v>Napa Valley Unified</v>
          </cell>
          <cell r="E456">
            <v>17498</v>
          </cell>
          <cell r="F456">
            <v>312695</v>
          </cell>
          <cell r="G456">
            <v>36</v>
          </cell>
        </row>
        <row r="457">
          <cell r="A457" t="str">
            <v>28</v>
          </cell>
          <cell r="B457" t="str">
            <v>66282</v>
          </cell>
          <cell r="C457" t="str">
            <v>Napa</v>
          </cell>
          <cell r="D457" t="str">
            <v>Pope Valley Union Elementary</v>
          </cell>
          <cell r="E457">
            <v>65</v>
          </cell>
          <cell r="F457">
            <v>3564</v>
          </cell>
          <cell r="G457">
            <v>1</v>
          </cell>
        </row>
        <row r="458">
          <cell r="A458" t="str">
            <v>28</v>
          </cell>
          <cell r="B458" t="str">
            <v>66290</v>
          </cell>
          <cell r="C458" t="str">
            <v>Napa</v>
          </cell>
          <cell r="D458" t="str">
            <v>Saint Helena Unified</v>
          </cell>
          <cell r="E458">
            <v>1351</v>
          </cell>
          <cell r="F458">
            <v>22967</v>
          </cell>
          <cell r="G458">
            <v>4</v>
          </cell>
        </row>
        <row r="459">
          <cell r="A459" t="str">
            <v>29</v>
          </cell>
          <cell r="B459" t="str">
            <v>10298</v>
          </cell>
          <cell r="C459" t="str">
            <v>Nevada</v>
          </cell>
          <cell r="D459" t="str">
            <v>Nevada County Office of Education</v>
          </cell>
          <cell r="E459">
            <v>1458</v>
          </cell>
          <cell r="F459">
            <v>39470</v>
          </cell>
          <cell r="G459">
            <v>10</v>
          </cell>
        </row>
        <row r="460">
          <cell r="A460" t="str">
            <v>29</v>
          </cell>
          <cell r="B460" t="str">
            <v>66316</v>
          </cell>
          <cell r="C460" t="str">
            <v>Nevada</v>
          </cell>
          <cell r="D460" t="str">
            <v>Chicago Park Elementary</v>
          </cell>
          <cell r="E460">
            <v>148</v>
          </cell>
          <cell r="F460">
            <v>3564</v>
          </cell>
          <cell r="G460">
            <v>1</v>
          </cell>
        </row>
        <row r="461">
          <cell r="A461" t="str">
            <v>29</v>
          </cell>
          <cell r="B461" t="str">
            <v>66324</v>
          </cell>
          <cell r="C461" t="str">
            <v>Nevada</v>
          </cell>
          <cell r="D461" t="str">
            <v>Clear Creek Elementary</v>
          </cell>
          <cell r="E461">
            <v>130</v>
          </cell>
          <cell r="F461">
            <v>3564</v>
          </cell>
          <cell r="G461">
            <v>1</v>
          </cell>
        </row>
        <row r="462">
          <cell r="A462" t="str">
            <v>29</v>
          </cell>
          <cell r="B462" t="str">
            <v>66332</v>
          </cell>
          <cell r="C462" t="str">
            <v>Nevada</v>
          </cell>
          <cell r="D462" t="str">
            <v>Grass Valley Elementary</v>
          </cell>
          <cell r="E462">
            <v>1676</v>
          </cell>
          <cell r="F462">
            <v>32761</v>
          </cell>
          <cell r="G462">
            <v>6</v>
          </cell>
        </row>
        <row r="463">
          <cell r="A463" t="str">
            <v>29</v>
          </cell>
          <cell r="B463" t="str">
            <v>66340</v>
          </cell>
          <cell r="C463" t="str">
            <v>Nevada</v>
          </cell>
          <cell r="D463" t="str">
            <v>Nevada City Elementary</v>
          </cell>
          <cell r="E463">
            <v>1237</v>
          </cell>
          <cell r="F463">
            <v>27234</v>
          </cell>
          <cell r="G463">
            <v>6</v>
          </cell>
        </row>
        <row r="464">
          <cell r="A464" t="str">
            <v>29</v>
          </cell>
          <cell r="B464" t="str">
            <v>66357</v>
          </cell>
          <cell r="C464" t="str">
            <v>Nevada</v>
          </cell>
          <cell r="D464" t="str">
            <v>Nevada Joint Union High</v>
          </cell>
          <cell r="E464">
            <v>3853</v>
          </cell>
          <cell r="F464">
            <v>76940</v>
          </cell>
          <cell r="G464">
            <v>8</v>
          </cell>
        </row>
        <row r="465">
          <cell r="A465" t="str">
            <v>29</v>
          </cell>
          <cell r="B465" t="str">
            <v>66373</v>
          </cell>
          <cell r="C465" t="str">
            <v>Nevada</v>
          </cell>
          <cell r="D465" t="str">
            <v>Pleasant Ridge Union Elementary</v>
          </cell>
          <cell r="E465">
            <v>1676</v>
          </cell>
          <cell r="F465">
            <v>30652</v>
          </cell>
          <cell r="G465">
            <v>5</v>
          </cell>
        </row>
        <row r="466">
          <cell r="A466" t="str">
            <v>29</v>
          </cell>
          <cell r="B466" t="str">
            <v>66381</v>
          </cell>
          <cell r="C466" t="str">
            <v>Nevada</v>
          </cell>
          <cell r="D466" t="str">
            <v>Pleasant Valley Elementary</v>
          </cell>
          <cell r="E466">
            <v>552</v>
          </cell>
          <cell r="F466">
            <v>11561</v>
          </cell>
          <cell r="G466">
            <v>3</v>
          </cell>
        </row>
        <row r="467">
          <cell r="A467" t="str">
            <v>29</v>
          </cell>
          <cell r="B467" t="str">
            <v>66399</v>
          </cell>
          <cell r="C467" t="str">
            <v>Nevada</v>
          </cell>
          <cell r="D467" t="str">
            <v>Ready Springs Union Elementary</v>
          </cell>
          <cell r="E467">
            <v>299</v>
          </cell>
          <cell r="F467">
            <v>7525</v>
          </cell>
          <cell r="G467">
            <v>2</v>
          </cell>
        </row>
        <row r="468">
          <cell r="A468" t="str">
            <v>29</v>
          </cell>
          <cell r="B468" t="str">
            <v>66407</v>
          </cell>
          <cell r="C468" t="str">
            <v>Nevada</v>
          </cell>
          <cell r="D468" t="str">
            <v>Union Hill Elementary</v>
          </cell>
          <cell r="E468">
            <v>773</v>
          </cell>
          <cell r="F468">
            <v>17845</v>
          </cell>
          <cell r="G468">
            <v>3</v>
          </cell>
        </row>
        <row r="469">
          <cell r="A469" t="str">
            <v>29</v>
          </cell>
          <cell r="B469" t="str">
            <v>66415</v>
          </cell>
          <cell r="C469" t="str">
            <v>Nevada</v>
          </cell>
          <cell r="D469" t="str">
            <v>Twin Ridges Elementary</v>
          </cell>
          <cell r="E469">
            <v>97</v>
          </cell>
          <cell r="F469">
            <v>8020</v>
          </cell>
          <cell r="G469">
            <v>3</v>
          </cell>
        </row>
        <row r="470">
          <cell r="A470" t="str">
            <v>30</v>
          </cell>
          <cell r="B470" t="str">
            <v>10306</v>
          </cell>
          <cell r="C470" t="str">
            <v>Orange</v>
          </cell>
          <cell r="D470" t="str">
            <v>Orange County Department of Education</v>
          </cell>
          <cell r="E470">
            <v>8204</v>
          </cell>
          <cell r="F470">
            <v>139473</v>
          </cell>
          <cell r="G470">
            <v>4</v>
          </cell>
        </row>
        <row r="471">
          <cell r="A471" t="str">
            <v>30</v>
          </cell>
          <cell r="B471" t="str">
            <v>66423</v>
          </cell>
          <cell r="C471" t="str">
            <v>Orange</v>
          </cell>
          <cell r="D471" t="str">
            <v>Anaheim City</v>
          </cell>
          <cell r="E471">
            <v>19263</v>
          </cell>
          <cell r="F471">
            <v>327484</v>
          </cell>
          <cell r="G471">
            <v>24</v>
          </cell>
        </row>
        <row r="472">
          <cell r="A472" t="str">
            <v>30</v>
          </cell>
          <cell r="B472" t="str">
            <v>66431</v>
          </cell>
          <cell r="C472" t="str">
            <v>Orange</v>
          </cell>
          <cell r="D472" t="str">
            <v>Anaheim Union High</v>
          </cell>
          <cell r="E472">
            <v>32926</v>
          </cell>
          <cell r="F472">
            <v>564532</v>
          </cell>
          <cell r="G472">
            <v>22</v>
          </cell>
        </row>
        <row r="473">
          <cell r="A473" t="str">
            <v>30</v>
          </cell>
          <cell r="B473" t="str">
            <v>66449</v>
          </cell>
          <cell r="C473" t="str">
            <v>Orange</v>
          </cell>
          <cell r="D473" t="str">
            <v>Brea-Olinda Unified</v>
          </cell>
          <cell r="E473">
            <v>5936</v>
          </cell>
          <cell r="F473">
            <v>103152</v>
          </cell>
          <cell r="G473">
            <v>9</v>
          </cell>
        </row>
        <row r="474">
          <cell r="A474" t="str">
            <v>30</v>
          </cell>
          <cell r="B474" t="str">
            <v>66456</v>
          </cell>
          <cell r="C474" t="str">
            <v>Orange</v>
          </cell>
          <cell r="D474" t="str">
            <v>Buena Park Elementary</v>
          </cell>
          <cell r="E474">
            <v>5564</v>
          </cell>
          <cell r="F474">
            <v>94590</v>
          </cell>
          <cell r="G474">
            <v>7</v>
          </cell>
        </row>
        <row r="475">
          <cell r="A475" t="str">
            <v>30</v>
          </cell>
          <cell r="B475" t="str">
            <v>66464</v>
          </cell>
          <cell r="C475" t="str">
            <v>Orange</v>
          </cell>
          <cell r="D475" t="str">
            <v>Capistrano Unified</v>
          </cell>
          <cell r="E475">
            <v>51683</v>
          </cell>
          <cell r="F475">
            <v>886442</v>
          </cell>
          <cell r="G475">
            <v>58</v>
          </cell>
        </row>
        <row r="476">
          <cell r="A476" t="str">
            <v>30</v>
          </cell>
          <cell r="B476" t="str">
            <v>66472</v>
          </cell>
          <cell r="C476" t="str">
            <v>Orange</v>
          </cell>
          <cell r="D476" t="str">
            <v>Centralia Elementary</v>
          </cell>
          <cell r="E476">
            <v>4745</v>
          </cell>
          <cell r="F476">
            <v>80665</v>
          </cell>
          <cell r="G476">
            <v>9</v>
          </cell>
        </row>
        <row r="477">
          <cell r="A477" t="str">
            <v>30</v>
          </cell>
          <cell r="B477" t="str">
            <v>66480</v>
          </cell>
          <cell r="C477" t="str">
            <v>Orange</v>
          </cell>
          <cell r="D477" t="str">
            <v>Cypress Elementary</v>
          </cell>
          <cell r="E477">
            <v>4077</v>
          </cell>
          <cell r="F477">
            <v>69309</v>
          </cell>
          <cell r="G477">
            <v>9</v>
          </cell>
        </row>
        <row r="478">
          <cell r="A478" t="str">
            <v>30</v>
          </cell>
          <cell r="B478" t="str">
            <v>66498</v>
          </cell>
          <cell r="C478" t="str">
            <v>Orange</v>
          </cell>
          <cell r="D478" t="str">
            <v>Fountain Valley Elementary</v>
          </cell>
          <cell r="E478">
            <v>6142</v>
          </cell>
          <cell r="F478">
            <v>104416</v>
          </cell>
          <cell r="G478">
            <v>11</v>
          </cell>
        </row>
        <row r="479">
          <cell r="A479" t="str">
            <v>30</v>
          </cell>
          <cell r="B479" t="str">
            <v>66506</v>
          </cell>
          <cell r="C479" t="str">
            <v>Orange</v>
          </cell>
          <cell r="D479" t="str">
            <v>Fullerton Elementary</v>
          </cell>
          <cell r="E479">
            <v>13445</v>
          </cell>
          <cell r="F479">
            <v>228572</v>
          </cell>
          <cell r="G479">
            <v>20</v>
          </cell>
        </row>
        <row r="480">
          <cell r="A480" t="str">
            <v>30</v>
          </cell>
          <cell r="B480" t="str">
            <v>66514</v>
          </cell>
          <cell r="C480" t="str">
            <v>Orange</v>
          </cell>
          <cell r="D480" t="str">
            <v>Fullerton Joint Union High</v>
          </cell>
          <cell r="E480">
            <v>16304</v>
          </cell>
          <cell r="F480">
            <v>277177</v>
          </cell>
          <cell r="G480">
            <v>8</v>
          </cell>
        </row>
        <row r="481">
          <cell r="A481" t="str">
            <v>30</v>
          </cell>
          <cell r="B481" t="str">
            <v>66522</v>
          </cell>
          <cell r="C481" t="str">
            <v>Orange</v>
          </cell>
          <cell r="D481" t="str">
            <v>Garden Grove Unified</v>
          </cell>
          <cell r="E481">
            <v>48420</v>
          </cell>
          <cell r="F481">
            <v>830820</v>
          </cell>
          <cell r="G481">
            <v>67</v>
          </cell>
        </row>
        <row r="482">
          <cell r="A482" t="str">
            <v>30</v>
          </cell>
          <cell r="B482" t="str">
            <v>66530</v>
          </cell>
          <cell r="C482" t="str">
            <v>Orange</v>
          </cell>
          <cell r="D482" t="str">
            <v>Huntington Beach City Elementary</v>
          </cell>
          <cell r="E482">
            <v>6674</v>
          </cell>
          <cell r="F482">
            <v>113461</v>
          </cell>
          <cell r="G482">
            <v>9</v>
          </cell>
        </row>
        <row r="483">
          <cell r="A483" t="str">
            <v>30</v>
          </cell>
          <cell r="B483" t="str">
            <v>66548</v>
          </cell>
          <cell r="C483" t="str">
            <v>Orange</v>
          </cell>
          <cell r="D483" t="str">
            <v>Huntington Beach Union High</v>
          </cell>
          <cell r="E483">
            <v>16097</v>
          </cell>
          <cell r="F483">
            <v>276476</v>
          </cell>
          <cell r="G483">
            <v>9</v>
          </cell>
        </row>
        <row r="484">
          <cell r="A484" t="str">
            <v>30</v>
          </cell>
          <cell r="B484" t="str">
            <v>66555</v>
          </cell>
          <cell r="C484" t="str">
            <v>Orange</v>
          </cell>
          <cell r="D484" t="str">
            <v>Laguna Beach Unified</v>
          </cell>
          <cell r="E484">
            <v>2941</v>
          </cell>
          <cell r="F484">
            <v>49998</v>
          </cell>
          <cell r="G484">
            <v>4</v>
          </cell>
        </row>
        <row r="485">
          <cell r="A485" t="str">
            <v>30</v>
          </cell>
          <cell r="B485" t="str">
            <v>66563</v>
          </cell>
          <cell r="C485" t="str">
            <v>Orange</v>
          </cell>
          <cell r="D485" t="str">
            <v>La Habra City Elementary</v>
          </cell>
          <cell r="E485">
            <v>5625</v>
          </cell>
          <cell r="F485">
            <v>95627</v>
          </cell>
          <cell r="G485">
            <v>9</v>
          </cell>
        </row>
        <row r="486">
          <cell r="A486" t="str">
            <v>30</v>
          </cell>
          <cell r="B486" t="str">
            <v>66589</v>
          </cell>
          <cell r="C486" t="str">
            <v>Orange</v>
          </cell>
          <cell r="D486" t="str">
            <v>Magnolia Elementary</v>
          </cell>
          <cell r="E486">
            <v>6313</v>
          </cell>
          <cell r="F486">
            <v>107324</v>
          </cell>
          <cell r="G486">
            <v>9</v>
          </cell>
        </row>
        <row r="487">
          <cell r="A487" t="str">
            <v>30</v>
          </cell>
          <cell r="B487" t="str">
            <v>66597</v>
          </cell>
          <cell r="C487" t="str">
            <v>Orange</v>
          </cell>
          <cell r="D487" t="str">
            <v>Newport-Mesa Unified</v>
          </cell>
          <cell r="E487">
            <v>21488</v>
          </cell>
          <cell r="F487">
            <v>370180</v>
          </cell>
          <cell r="G487">
            <v>32</v>
          </cell>
        </row>
        <row r="488">
          <cell r="A488" t="str">
            <v>30</v>
          </cell>
          <cell r="B488" t="str">
            <v>66613</v>
          </cell>
          <cell r="C488" t="str">
            <v>Orange</v>
          </cell>
          <cell r="D488" t="str">
            <v>Ocean View</v>
          </cell>
          <cell r="E488">
            <v>9503</v>
          </cell>
          <cell r="F488">
            <v>161556</v>
          </cell>
          <cell r="G488">
            <v>15</v>
          </cell>
        </row>
        <row r="489">
          <cell r="A489" t="str">
            <v>30</v>
          </cell>
          <cell r="B489" t="str">
            <v>66621</v>
          </cell>
          <cell r="C489" t="str">
            <v>Orange</v>
          </cell>
          <cell r="D489" t="str">
            <v>Orange Unified</v>
          </cell>
          <cell r="E489">
            <v>29103</v>
          </cell>
          <cell r="F489">
            <v>504490</v>
          </cell>
          <cell r="G489">
            <v>43</v>
          </cell>
        </row>
        <row r="490">
          <cell r="A490" t="str">
            <v>30</v>
          </cell>
          <cell r="B490" t="str">
            <v>66647</v>
          </cell>
          <cell r="C490" t="str">
            <v>Orange</v>
          </cell>
          <cell r="D490" t="str">
            <v>Placentia-Yorba Linda Unified</v>
          </cell>
          <cell r="E490">
            <v>26100</v>
          </cell>
          <cell r="F490">
            <v>448308</v>
          </cell>
          <cell r="G490">
            <v>33</v>
          </cell>
        </row>
        <row r="491">
          <cell r="A491" t="str">
            <v>30</v>
          </cell>
          <cell r="B491" t="str">
            <v>66670</v>
          </cell>
          <cell r="C491" t="str">
            <v>Orange</v>
          </cell>
          <cell r="D491" t="str">
            <v>Santa Ana Unified</v>
          </cell>
          <cell r="E491">
            <v>54584</v>
          </cell>
          <cell r="F491">
            <v>929591</v>
          </cell>
          <cell r="G491">
            <v>55</v>
          </cell>
        </row>
        <row r="492">
          <cell r="A492" t="str">
            <v>30</v>
          </cell>
          <cell r="B492" t="str">
            <v>66696</v>
          </cell>
          <cell r="C492" t="str">
            <v>Orange</v>
          </cell>
          <cell r="D492" t="str">
            <v>Savanna Elementary</v>
          </cell>
          <cell r="E492">
            <v>2468</v>
          </cell>
          <cell r="F492">
            <v>41956</v>
          </cell>
          <cell r="G492">
            <v>4</v>
          </cell>
        </row>
        <row r="493">
          <cell r="A493" t="str">
            <v>30</v>
          </cell>
          <cell r="B493" t="str">
            <v>66746</v>
          </cell>
          <cell r="C493" t="str">
            <v>Orange</v>
          </cell>
          <cell r="D493" t="str">
            <v>Westminster Elementary</v>
          </cell>
          <cell r="E493">
            <v>9875</v>
          </cell>
          <cell r="F493">
            <v>167879</v>
          </cell>
          <cell r="G493">
            <v>15</v>
          </cell>
        </row>
        <row r="494">
          <cell r="A494" t="str">
            <v>30</v>
          </cell>
          <cell r="B494" t="str">
            <v>73635</v>
          </cell>
          <cell r="C494" t="str">
            <v>Orange</v>
          </cell>
          <cell r="D494" t="str">
            <v>Saddleback Valley Unified</v>
          </cell>
          <cell r="E494">
            <v>32903</v>
          </cell>
          <cell r="F494">
            <v>565873</v>
          </cell>
          <cell r="G494">
            <v>37</v>
          </cell>
        </row>
        <row r="495">
          <cell r="A495" t="str">
            <v>30</v>
          </cell>
          <cell r="B495" t="str">
            <v>73643</v>
          </cell>
          <cell r="C495" t="str">
            <v>Orange</v>
          </cell>
          <cell r="D495" t="str">
            <v>Tustin Unified</v>
          </cell>
          <cell r="E495">
            <v>21668</v>
          </cell>
          <cell r="F495">
            <v>370961</v>
          </cell>
          <cell r="G495">
            <v>28</v>
          </cell>
        </row>
        <row r="496">
          <cell r="A496" t="str">
            <v>30</v>
          </cell>
          <cell r="B496" t="str">
            <v>73650</v>
          </cell>
          <cell r="C496" t="str">
            <v>Orange</v>
          </cell>
          <cell r="D496" t="str">
            <v>Irvine Unified</v>
          </cell>
          <cell r="E496">
            <v>26534</v>
          </cell>
          <cell r="F496">
            <v>457280</v>
          </cell>
          <cell r="G496">
            <v>35</v>
          </cell>
        </row>
        <row r="497">
          <cell r="A497" t="str">
            <v>30</v>
          </cell>
          <cell r="B497" t="str">
            <v>73924</v>
          </cell>
          <cell r="C497" t="str">
            <v>Orange</v>
          </cell>
          <cell r="D497" t="str">
            <v>Los Alamitos Unified</v>
          </cell>
          <cell r="E497">
            <v>9461</v>
          </cell>
          <cell r="F497">
            <v>162416</v>
          </cell>
          <cell r="G497">
            <v>10</v>
          </cell>
        </row>
        <row r="498">
          <cell r="A498" t="str">
            <v>31</v>
          </cell>
          <cell r="B498" t="str">
            <v>10314</v>
          </cell>
          <cell r="C498" t="str">
            <v>Placer</v>
          </cell>
          <cell r="D498" t="str">
            <v>Placer County Office of Education</v>
          </cell>
          <cell r="E498">
            <v>644</v>
          </cell>
          <cell r="F498">
            <v>19016</v>
          </cell>
          <cell r="G498">
            <v>5</v>
          </cell>
        </row>
        <row r="499">
          <cell r="A499" t="str">
            <v>31</v>
          </cell>
          <cell r="B499" t="str">
            <v>66761</v>
          </cell>
          <cell r="C499" t="str">
            <v>Placer</v>
          </cell>
          <cell r="D499" t="str">
            <v>Ackerman Elementary</v>
          </cell>
          <cell r="E499">
            <v>508</v>
          </cell>
          <cell r="F499">
            <v>8636</v>
          </cell>
          <cell r="G499">
            <v>1</v>
          </cell>
        </row>
        <row r="500">
          <cell r="A500" t="str">
            <v>31</v>
          </cell>
          <cell r="B500" t="str">
            <v>66779</v>
          </cell>
          <cell r="C500" t="str">
            <v>Placer</v>
          </cell>
          <cell r="D500" t="str">
            <v>Alta-Dutch Flat Union Elementary</v>
          </cell>
          <cell r="E500">
            <v>118</v>
          </cell>
          <cell r="F500">
            <v>5792</v>
          </cell>
          <cell r="G500">
            <v>2</v>
          </cell>
        </row>
        <row r="501">
          <cell r="A501" t="str">
            <v>31</v>
          </cell>
          <cell r="B501" t="str">
            <v>66787</v>
          </cell>
          <cell r="C501" t="str">
            <v>Placer</v>
          </cell>
          <cell r="D501" t="str">
            <v>Auburn Union Elementary</v>
          </cell>
          <cell r="E501">
            <v>2134</v>
          </cell>
          <cell r="F501">
            <v>36278</v>
          </cell>
          <cell r="G501">
            <v>4</v>
          </cell>
        </row>
        <row r="502">
          <cell r="A502" t="str">
            <v>31</v>
          </cell>
          <cell r="B502" t="str">
            <v>66795</v>
          </cell>
          <cell r="C502" t="str">
            <v>Placer</v>
          </cell>
          <cell r="D502" t="str">
            <v>Colfax Elementary</v>
          </cell>
          <cell r="E502">
            <v>388</v>
          </cell>
          <cell r="F502">
            <v>8790</v>
          </cell>
          <cell r="G502">
            <v>2</v>
          </cell>
        </row>
        <row r="503">
          <cell r="A503" t="str">
            <v>31</v>
          </cell>
          <cell r="B503" t="str">
            <v>66803</v>
          </cell>
          <cell r="C503" t="str">
            <v>Placer</v>
          </cell>
          <cell r="D503" t="str">
            <v>Dry Creek Joint Elementary</v>
          </cell>
          <cell r="E503">
            <v>7276</v>
          </cell>
          <cell r="F503">
            <v>123696</v>
          </cell>
          <cell r="G503">
            <v>10</v>
          </cell>
        </row>
        <row r="504">
          <cell r="A504" t="str">
            <v>31</v>
          </cell>
          <cell r="B504" t="str">
            <v>66829</v>
          </cell>
          <cell r="C504" t="str">
            <v>Placer</v>
          </cell>
          <cell r="D504" t="str">
            <v>Eureka Union</v>
          </cell>
          <cell r="E504">
            <v>3700</v>
          </cell>
          <cell r="F504">
            <v>62900</v>
          </cell>
          <cell r="G504">
            <v>8</v>
          </cell>
        </row>
        <row r="505">
          <cell r="A505" t="str">
            <v>31</v>
          </cell>
          <cell r="B505" t="str">
            <v>66837</v>
          </cell>
          <cell r="C505" t="str">
            <v>Placer</v>
          </cell>
          <cell r="D505" t="str">
            <v>Foresthill Union Elementary</v>
          </cell>
          <cell r="E505">
            <v>522</v>
          </cell>
          <cell r="F505">
            <v>8874</v>
          </cell>
          <cell r="G505">
            <v>2</v>
          </cell>
        </row>
        <row r="506">
          <cell r="A506" t="str">
            <v>31</v>
          </cell>
          <cell r="B506" t="str">
            <v>66845</v>
          </cell>
          <cell r="C506" t="str">
            <v>Placer</v>
          </cell>
          <cell r="D506" t="str">
            <v>Loomis Union Elementary</v>
          </cell>
          <cell r="E506">
            <v>2432</v>
          </cell>
          <cell r="F506">
            <v>42199</v>
          </cell>
          <cell r="G506">
            <v>7</v>
          </cell>
        </row>
        <row r="507">
          <cell r="A507" t="str">
            <v>31</v>
          </cell>
          <cell r="B507" t="str">
            <v>66852</v>
          </cell>
          <cell r="C507" t="str">
            <v>Placer</v>
          </cell>
          <cell r="D507" t="str">
            <v>Newcastle Elementary</v>
          </cell>
          <cell r="E507">
            <v>361</v>
          </cell>
          <cell r="F507">
            <v>7128</v>
          </cell>
          <cell r="G507">
            <v>2</v>
          </cell>
        </row>
        <row r="508">
          <cell r="A508" t="str">
            <v>31</v>
          </cell>
          <cell r="B508" t="str">
            <v>66886</v>
          </cell>
          <cell r="C508" t="str">
            <v>Placer</v>
          </cell>
          <cell r="D508" t="str">
            <v>Placer Hills Union Elementary</v>
          </cell>
          <cell r="E508">
            <v>1133</v>
          </cell>
          <cell r="F508">
            <v>19261</v>
          </cell>
          <cell r="G508">
            <v>2</v>
          </cell>
        </row>
        <row r="509">
          <cell r="A509" t="str">
            <v>31</v>
          </cell>
          <cell r="B509" t="str">
            <v>66894</v>
          </cell>
          <cell r="C509" t="str">
            <v>Placer</v>
          </cell>
          <cell r="D509" t="str">
            <v>Placer Union High</v>
          </cell>
          <cell r="E509">
            <v>4527</v>
          </cell>
          <cell r="F509">
            <v>78514</v>
          </cell>
          <cell r="G509">
            <v>6</v>
          </cell>
        </row>
        <row r="510">
          <cell r="A510" t="str">
            <v>31</v>
          </cell>
          <cell r="B510" t="str">
            <v>66910</v>
          </cell>
          <cell r="C510" t="str">
            <v>Placer</v>
          </cell>
          <cell r="D510" t="str">
            <v>Roseville City Elementary</v>
          </cell>
          <cell r="E510">
            <v>9265</v>
          </cell>
          <cell r="F510">
            <v>157507</v>
          </cell>
          <cell r="G510">
            <v>17</v>
          </cell>
        </row>
        <row r="511">
          <cell r="A511" t="str">
            <v>31</v>
          </cell>
          <cell r="B511" t="str">
            <v>66928</v>
          </cell>
          <cell r="C511" t="str">
            <v>Placer</v>
          </cell>
          <cell r="D511" t="str">
            <v>Roseville Joint Union High</v>
          </cell>
          <cell r="E511">
            <v>9472</v>
          </cell>
          <cell r="F511">
            <v>161244</v>
          </cell>
          <cell r="G511">
            <v>7</v>
          </cell>
        </row>
        <row r="512">
          <cell r="A512" t="str">
            <v>31</v>
          </cell>
          <cell r="B512" t="str">
            <v>66944</v>
          </cell>
          <cell r="C512" t="str">
            <v>Placer</v>
          </cell>
          <cell r="D512" t="str">
            <v>Tahoe-Truckee Joint Unified</v>
          </cell>
          <cell r="E512">
            <v>4114</v>
          </cell>
          <cell r="F512">
            <v>77945</v>
          </cell>
          <cell r="G512">
            <v>11</v>
          </cell>
        </row>
        <row r="513">
          <cell r="A513" t="str">
            <v>31</v>
          </cell>
          <cell r="B513" t="str">
            <v>66951</v>
          </cell>
          <cell r="C513" t="str">
            <v>Placer</v>
          </cell>
          <cell r="D513" t="str">
            <v>Western Placer Unified</v>
          </cell>
          <cell r="E513">
            <v>6383</v>
          </cell>
          <cell r="F513">
            <v>112802</v>
          </cell>
          <cell r="G513">
            <v>11</v>
          </cell>
        </row>
        <row r="514">
          <cell r="A514" t="str">
            <v>31</v>
          </cell>
          <cell r="B514" t="str">
            <v>75085</v>
          </cell>
          <cell r="C514" t="str">
            <v>Placer</v>
          </cell>
          <cell r="D514" t="str">
            <v>Rocklin Unified</v>
          </cell>
          <cell r="E514">
            <v>10356</v>
          </cell>
          <cell r="F514">
            <v>179903</v>
          </cell>
          <cell r="G514">
            <v>16</v>
          </cell>
        </row>
        <row r="515">
          <cell r="A515" t="str">
            <v>32</v>
          </cell>
          <cell r="B515" t="str">
            <v>10322</v>
          </cell>
          <cell r="C515" t="str">
            <v>Plumas</v>
          </cell>
          <cell r="D515" t="str">
            <v>Plumas County Office of Education</v>
          </cell>
          <cell r="E515">
            <v>31</v>
          </cell>
          <cell r="F515">
            <v>6684</v>
          </cell>
          <cell r="G515">
            <v>3</v>
          </cell>
        </row>
        <row r="516">
          <cell r="A516" t="str">
            <v>32</v>
          </cell>
          <cell r="B516" t="str">
            <v>66969</v>
          </cell>
          <cell r="C516" t="str">
            <v>Plumas</v>
          </cell>
          <cell r="D516" t="str">
            <v>Plumas Unified</v>
          </cell>
          <cell r="E516">
            <v>2326</v>
          </cell>
          <cell r="F516">
            <v>49029</v>
          </cell>
          <cell r="G516">
            <v>11</v>
          </cell>
        </row>
        <row r="517">
          <cell r="A517" t="str">
            <v>33</v>
          </cell>
          <cell r="B517" t="str">
            <v>10330</v>
          </cell>
          <cell r="C517" t="str">
            <v>Riverside</v>
          </cell>
          <cell r="D517" t="str">
            <v>Riverside County Office of Education</v>
          </cell>
          <cell r="E517">
            <v>2961</v>
          </cell>
          <cell r="F517">
            <v>50339</v>
          </cell>
          <cell r="G517">
            <v>4</v>
          </cell>
        </row>
        <row r="518">
          <cell r="A518" t="str">
            <v>33</v>
          </cell>
          <cell r="B518" t="str">
            <v>31625</v>
          </cell>
          <cell r="C518" t="str">
            <v>Riverside</v>
          </cell>
          <cell r="D518" t="str">
            <v>California School for the Deaf-Riverside (State Special Schl)</v>
          </cell>
          <cell r="E518">
            <v>413</v>
          </cell>
          <cell r="F518">
            <v>7021</v>
          </cell>
          <cell r="G518">
            <v>1</v>
          </cell>
        </row>
        <row r="519">
          <cell r="A519" t="str">
            <v>33</v>
          </cell>
          <cell r="B519" t="str">
            <v>66977</v>
          </cell>
          <cell r="C519" t="str">
            <v>Riverside</v>
          </cell>
          <cell r="D519" t="str">
            <v>Alvord Unified</v>
          </cell>
          <cell r="E519">
            <v>20010</v>
          </cell>
          <cell r="F519">
            <v>342412</v>
          </cell>
          <cell r="G519">
            <v>22</v>
          </cell>
        </row>
        <row r="520">
          <cell r="A520" t="str">
            <v>33</v>
          </cell>
          <cell r="B520" t="str">
            <v>66985</v>
          </cell>
          <cell r="C520" t="str">
            <v>Riverside</v>
          </cell>
          <cell r="D520" t="str">
            <v>Banning Unified</v>
          </cell>
          <cell r="E520">
            <v>4804</v>
          </cell>
          <cell r="F520">
            <v>85465</v>
          </cell>
          <cell r="G520">
            <v>9</v>
          </cell>
        </row>
        <row r="521">
          <cell r="A521" t="str">
            <v>33</v>
          </cell>
          <cell r="B521" t="str">
            <v>66993</v>
          </cell>
          <cell r="C521" t="str">
            <v>Riverside</v>
          </cell>
          <cell r="D521" t="str">
            <v>Beaumont Unified</v>
          </cell>
          <cell r="E521">
            <v>8047</v>
          </cell>
          <cell r="F521">
            <v>138700</v>
          </cell>
          <cell r="G521">
            <v>10</v>
          </cell>
        </row>
        <row r="522">
          <cell r="A522" t="str">
            <v>33</v>
          </cell>
          <cell r="B522" t="str">
            <v>67033</v>
          </cell>
          <cell r="C522" t="str">
            <v>Riverside</v>
          </cell>
          <cell r="D522" t="str">
            <v>Corona-Norco Unified</v>
          </cell>
          <cell r="E522">
            <v>52095</v>
          </cell>
          <cell r="F522">
            <v>896698</v>
          </cell>
          <cell r="G522">
            <v>50</v>
          </cell>
        </row>
        <row r="523">
          <cell r="A523" t="str">
            <v>33</v>
          </cell>
          <cell r="B523" t="str">
            <v>67041</v>
          </cell>
          <cell r="C523" t="str">
            <v>Riverside</v>
          </cell>
          <cell r="D523" t="str">
            <v>Desert Center Unified</v>
          </cell>
          <cell r="E523">
            <v>14</v>
          </cell>
          <cell r="F523">
            <v>2228</v>
          </cell>
          <cell r="G523">
            <v>1</v>
          </cell>
        </row>
        <row r="524">
          <cell r="A524" t="str">
            <v>33</v>
          </cell>
          <cell r="B524" t="str">
            <v>67058</v>
          </cell>
          <cell r="C524" t="str">
            <v>Riverside</v>
          </cell>
          <cell r="D524" t="str">
            <v>Desert Sands Unified</v>
          </cell>
          <cell r="E524">
            <v>28966</v>
          </cell>
          <cell r="F524">
            <v>492435</v>
          </cell>
          <cell r="G524">
            <v>33</v>
          </cell>
        </row>
        <row r="525">
          <cell r="A525" t="str">
            <v>33</v>
          </cell>
          <cell r="B525" t="str">
            <v>67082</v>
          </cell>
          <cell r="C525" t="str">
            <v>Riverside</v>
          </cell>
          <cell r="D525" t="str">
            <v>Hemet Unified</v>
          </cell>
          <cell r="E525">
            <v>22907</v>
          </cell>
          <cell r="F525">
            <v>392900</v>
          </cell>
          <cell r="G525">
            <v>28</v>
          </cell>
        </row>
        <row r="526">
          <cell r="A526" t="str">
            <v>33</v>
          </cell>
          <cell r="B526" t="str">
            <v>67090</v>
          </cell>
          <cell r="C526" t="str">
            <v>Riverside</v>
          </cell>
          <cell r="D526" t="str">
            <v>Jurupa Unified</v>
          </cell>
          <cell r="E526">
            <v>20430</v>
          </cell>
          <cell r="F526">
            <v>353002</v>
          </cell>
          <cell r="G526">
            <v>25</v>
          </cell>
        </row>
        <row r="527">
          <cell r="A527" t="str">
            <v>33</v>
          </cell>
          <cell r="B527" t="str">
            <v>67116</v>
          </cell>
          <cell r="C527" t="str">
            <v>Riverside</v>
          </cell>
          <cell r="D527" t="str">
            <v>Menifee Union Elementary</v>
          </cell>
          <cell r="E527">
            <v>8698</v>
          </cell>
          <cell r="F527">
            <v>147871</v>
          </cell>
          <cell r="G527">
            <v>10</v>
          </cell>
        </row>
        <row r="528">
          <cell r="A528" t="str">
            <v>33</v>
          </cell>
          <cell r="B528" t="str">
            <v>67124</v>
          </cell>
          <cell r="C528" t="str">
            <v>Riverside</v>
          </cell>
          <cell r="D528" t="str">
            <v>Moreno Valley Unified</v>
          </cell>
          <cell r="E528">
            <v>35992</v>
          </cell>
          <cell r="F528">
            <v>618117</v>
          </cell>
          <cell r="G528">
            <v>38</v>
          </cell>
        </row>
        <row r="529">
          <cell r="A529" t="str">
            <v>33</v>
          </cell>
          <cell r="B529" t="str">
            <v>67157</v>
          </cell>
          <cell r="C529" t="str">
            <v>Riverside</v>
          </cell>
          <cell r="D529" t="str">
            <v>Nuview Union</v>
          </cell>
          <cell r="E529">
            <v>1916</v>
          </cell>
          <cell r="F529">
            <v>32572</v>
          </cell>
          <cell r="G529">
            <v>4</v>
          </cell>
        </row>
        <row r="530">
          <cell r="A530" t="str">
            <v>33</v>
          </cell>
          <cell r="B530" t="str">
            <v>67173</v>
          </cell>
          <cell r="C530" t="str">
            <v>Riverside</v>
          </cell>
          <cell r="D530" t="str">
            <v>Palm Springs Unified</v>
          </cell>
          <cell r="E530">
            <v>24360</v>
          </cell>
          <cell r="F530">
            <v>417990</v>
          </cell>
          <cell r="G530">
            <v>25</v>
          </cell>
        </row>
        <row r="531">
          <cell r="A531" t="str">
            <v>33</v>
          </cell>
          <cell r="B531" t="str">
            <v>67181</v>
          </cell>
          <cell r="C531" t="str">
            <v>Riverside</v>
          </cell>
          <cell r="D531" t="str">
            <v>Palo Verde Unified</v>
          </cell>
          <cell r="E531">
            <v>3610</v>
          </cell>
          <cell r="F531">
            <v>65583</v>
          </cell>
          <cell r="G531">
            <v>7</v>
          </cell>
        </row>
        <row r="532">
          <cell r="A532" t="str">
            <v>33</v>
          </cell>
          <cell r="B532" t="str">
            <v>67199</v>
          </cell>
          <cell r="C532" t="str">
            <v>Riverside</v>
          </cell>
          <cell r="D532" t="str">
            <v>Perris Elementary</v>
          </cell>
          <cell r="E532">
            <v>5700</v>
          </cell>
          <cell r="F532">
            <v>96904</v>
          </cell>
          <cell r="G532">
            <v>8</v>
          </cell>
        </row>
        <row r="533">
          <cell r="A533" t="str">
            <v>33</v>
          </cell>
          <cell r="B533" t="str">
            <v>67207</v>
          </cell>
          <cell r="C533" t="str">
            <v>Riverside</v>
          </cell>
          <cell r="D533" t="str">
            <v>Perris Union High</v>
          </cell>
          <cell r="E533">
            <v>10088</v>
          </cell>
          <cell r="F533">
            <v>172312</v>
          </cell>
          <cell r="G533">
            <v>8</v>
          </cell>
        </row>
        <row r="534">
          <cell r="A534" t="str">
            <v>33</v>
          </cell>
          <cell r="B534" t="str">
            <v>67215</v>
          </cell>
          <cell r="C534" t="str">
            <v>Riverside</v>
          </cell>
          <cell r="D534" t="str">
            <v>Riverside Unified</v>
          </cell>
          <cell r="E534">
            <v>43007</v>
          </cell>
          <cell r="F534">
            <v>736304</v>
          </cell>
          <cell r="G534">
            <v>47</v>
          </cell>
        </row>
        <row r="535">
          <cell r="A535" t="str">
            <v>33</v>
          </cell>
          <cell r="B535" t="str">
            <v>67231</v>
          </cell>
          <cell r="C535" t="str">
            <v>Riverside</v>
          </cell>
          <cell r="D535" t="str">
            <v>Romoland Elementary</v>
          </cell>
          <cell r="E535">
            <v>2754</v>
          </cell>
          <cell r="F535">
            <v>46820</v>
          </cell>
          <cell r="G535">
            <v>4</v>
          </cell>
        </row>
        <row r="536">
          <cell r="A536" t="str">
            <v>33</v>
          </cell>
          <cell r="B536" t="str">
            <v>67249</v>
          </cell>
          <cell r="C536" t="str">
            <v>Riverside</v>
          </cell>
          <cell r="D536" t="str">
            <v>San Jacinto Unified</v>
          </cell>
          <cell r="E536">
            <v>8816</v>
          </cell>
          <cell r="F536">
            <v>152416</v>
          </cell>
          <cell r="G536">
            <v>11</v>
          </cell>
        </row>
        <row r="537">
          <cell r="A537" t="str">
            <v>33</v>
          </cell>
          <cell r="B537" t="str">
            <v>73676</v>
          </cell>
          <cell r="C537" t="str">
            <v>Riverside</v>
          </cell>
          <cell r="D537" t="str">
            <v>Coachella Valley Unified</v>
          </cell>
          <cell r="E537">
            <v>18256</v>
          </cell>
          <cell r="F537">
            <v>311599</v>
          </cell>
          <cell r="G537">
            <v>21</v>
          </cell>
        </row>
        <row r="538">
          <cell r="A538" t="str">
            <v>33</v>
          </cell>
          <cell r="B538" t="str">
            <v>75176</v>
          </cell>
          <cell r="C538" t="str">
            <v>Riverside</v>
          </cell>
          <cell r="D538" t="str">
            <v>Lake Elsinore Unified</v>
          </cell>
          <cell r="E538">
            <v>21726</v>
          </cell>
          <cell r="F538">
            <v>375467</v>
          </cell>
          <cell r="G538">
            <v>26</v>
          </cell>
        </row>
        <row r="539">
          <cell r="A539" t="str">
            <v>33</v>
          </cell>
          <cell r="B539" t="str">
            <v>75192</v>
          </cell>
          <cell r="C539" t="str">
            <v>Riverside</v>
          </cell>
          <cell r="D539" t="str">
            <v>Temecula Valley Unified</v>
          </cell>
          <cell r="E539">
            <v>28488</v>
          </cell>
          <cell r="F539">
            <v>485016</v>
          </cell>
          <cell r="G539">
            <v>29</v>
          </cell>
        </row>
        <row r="540">
          <cell r="A540" t="str">
            <v>33</v>
          </cell>
          <cell r="B540" t="str">
            <v>75200</v>
          </cell>
          <cell r="C540" t="str">
            <v>Riverside</v>
          </cell>
          <cell r="D540" t="str">
            <v>Murrieta Valley Unified</v>
          </cell>
          <cell r="E540">
            <v>21403</v>
          </cell>
          <cell r="F540">
            <v>366137</v>
          </cell>
          <cell r="G540">
            <v>18</v>
          </cell>
        </row>
        <row r="541">
          <cell r="A541" t="str">
            <v>33</v>
          </cell>
          <cell r="B541" t="str">
            <v>75242</v>
          </cell>
          <cell r="C541" t="str">
            <v>Riverside</v>
          </cell>
          <cell r="D541" t="str">
            <v>Val Verde Unified</v>
          </cell>
          <cell r="E541">
            <v>19188</v>
          </cell>
          <cell r="F541">
            <v>326204</v>
          </cell>
          <cell r="G541">
            <v>22</v>
          </cell>
        </row>
        <row r="542">
          <cell r="A542" t="str">
            <v>34</v>
          </cell>
          <cell r="B542" t="str">
            <v>10348</v>
          </cell>
          <cell r="C542" t="str">
            <v>Sacramento</v>
          </cell>
          <cell r="D542" t="str">
            <v>Sacramento County Office of Education</v>
          </cell>
          <cell r="E542">
            <v>1090</v>
          </cell>
          <cell r="F542">
            <v>36536</v>
          </cell>
          <cell r="G542">
            <v>10</v>
          </cell>
        </row>
        <row r="543">
          <cell r="A543" t="str">
            <v>34</v>
          </cell>
          <cell r="B543" t="str">
            <v>67280</v>
          </cell>
          <cell r="C543" t="str">
            <v>Sacramento</v>
          </cell>
          <cell r="D543" t="str">
            <v>Arcohe Union Elementary</v>
          </cell>
          <cell r="E543">
            <v>478</v>
          </cell>
          <cell r="F543">
            <v>8126</v>
          </cell>
          <cell r="G543">
            <v>1</v>
          </cell>
        </row>
        <row r="544">
          <cell r="A544" t="str">
            <v>34</v>
          </cell>
          <cell r="B544" t="str">
            <v>67314</v>
          </cell>
          <cell r="C544" t="str">
            <v>Sacramento</v>
          </cell>
          <cell r="D544" t="str">
            <v>Elk Grove Unified</v>
          </cell>
          <cell r="E544">
            <v>61579</v>
          </cell>
          <cell r="F544">
            <v>1051595</v>
          </cell>
          <cell r="G544">
            <v>65</v>
          </cell>
        </row>
        <row r="545">
          <cell r="A545" t="str">
            <v>34</v>
          </cell>
          <cell r="B545" t="str">
            <v>67322</v>
          </cell>
          <cell r="C545" t="str">
            <v>Sacramento</v>
          </cell>
          <cell r="D545" t="str">
            <v>Elverta Joint Elementary</v>
          </cell>
          <cell r="E545">
            <v>291</v>
          </cell>
          <cell r="F545">
            <v>7128</v>
          </cell>
          <cell r="G545">
            <v>2</v>
          </cell>
        </row>
        <row r="546">
          <cell r="A546" t="str">
            <v>34</v>
          </cell>
          <cell r="B546" t="str">
            <v>67330</v>
          </cell>
          <cell r="C546" t="str">
            <v>Sacramento</v>
          </cell>
          <cell r="D546" t="str">
            <v>Folsom-Cordova Unified</v>
          </cell>
          <cell r="E546">
            <v>19066</v>
          </cell>
          <cell r="F546">
            <v>332368</v>
          </cell>
          <cell r="G546">
            <v>34</v>
          </cell>
        </row>
        <row r="547">
          <cell r="A547" t="str">
            <v>34</v>
          </cell>
          <cell r="B547" t="str">
            <v>67348</v>
          </cell>
          <cell r="C547" t="str">
            <v>Sacramento</v>
          </cell>
          <cell r="D547" t="str">
            <v>Galt Joint Union Elementary</v>
          </cell>
          <cell r="E547">
            <v>4186</v>
          </cell>
          <cell r="F547">
            <v>71163</v>
          </cell>
          <cell r="G547">
            <v>6</v>
          </cell>
        </row>
        <row r="548">
          <cell r="A548" t="str">
            <v>34</v>
          </cell>
          <cell r="B548" t="str">
            <v>67355</v>
          </cell>
          <cell r="C548" t="str">
            <v>Sacramento</v>
          </cell>
          <cell r="D548" t="str">
            <v>Galt Joint Union High</v>
          </cell>
          <cell r="E548">
            <v>2399</v>
          </cell>
          <cell r="F548">
            <v>40863</v>
          </cell>
          <cell r="G548">
            <v>2</v>
          </cell>
        </row>
        <row r="549">
          <cell r="A549" t="str">
            <v>34</v>
          </cell>
          <cell r="B549" t="str">
            <v>67413</v>
          </cell>
          <cell r="C549" t="str">
            <v>Sacramento</v>
          </cell>
          <cell r="D549" t="str">
            <v>River Delta Joint Unified</v>
          </cell>
          <cell r="E549">
            <v>2098</v>
          </cell>
          <cell r="F549">
            <v>44716</v>
          </cell>
          <cell r="G549">
            <v>11</v>
          </cell>
        </row>
        <row r="550">
          <cell r="A550" t="str">
            <v>34</v>
          </cell>
          <cell r="B550" t="str">
            <v>67421</v>
          </cell>
          <cell r="C550" t="str">
            <v>Sacramento</v>
          </cell>
          <cell r="D550" t="str">
            <v>Robla Elementary</v>
          </cell>
          <cell r="E550">
            <v>1944</v>
          </cell>
          <cell r="F550">
            <v>33048</v>
          </cell>
          <cell r="G550">
            <v>5</v>
          </cell>
        </row>
        <row r="551">
          <cell r="A551" t="str">
            <v>34</v>
          </cell>
          <cell r="B551" t="str">
            <v>67439</v>
          </cell>
          <cell r="C551" t="str">
            <v>Sacramento</v>
          </cell>
          <cell r="D551" t="str">
            <v>Sacramento City Unified</v>
          </cell>
          <cell r="E551">
            <v>45620</v>
          </cell>
          <cell r="F551">
            <v>779239</v>
          </cell>
          <cell r="G551">
            <v>82</v>
          </cell>
        </row>
        <row r="552">
          <cell r="A552" t="str">
            <v>34</v>
          </cell>
          <cell r="B552" t="str">
            <v>67447</v>
          </cell>
          <cell r="C552" t="str">
            <v>Sacramento</v>
          </cell>
          <cell r="D552" t="str">
            <v>San Juan Unified</v>
          </cell>
          <cell r="E552">
            <v>44994</v>
          </cell>
          <cell r="F552">
            <v>781011</v>
          </cell>
          <cell r="G552">
            <v>73</v>
          </cell>
        </row>
        <row r="553">
          <cell r="A553" t="str">
            <v>34</v>
          </cell>
          <cell r="B553" t="str">
            <v>73973</v>
          </cell>
          <cell r="C553" t="str">
            <v>Sacramento</v>
          </cell>
          <cell r="D553" t="str">
            <v>Center Joint Unified</v>
          </cell>
          <cell r="E553">
            <v>5320</v>
          </cell>
          <cell r="F553">
            <v>95201</v>
          </cell>
          <cell r="G553">
            <v>9</v>
          </cell>
        </row>
        <row r="554">
          <cell r="A554" t="str">
            <v>34</v>
          </cell>
          <cell r="B554" t="str">
            <v>75283</v>
          </cell>
          <cell r="C554" t="str">
            <v>Sacramento</v>
          </cell>
          <cell r="D554" t="str">
            <v>Natomas Unified</v>
          </cell>
          <cell r="E554">
            <v>12162</v>
          </cell>
          <cell r="F554">
            <v>207963</v>
          </cell>
          <cell r="G554">
            <v>16</v>
          </cell>
        </row>
        <row r="555">
          <cell r="A555" t="str">
            <v>34</v>
          </cell>
          <cell r="B555" t="str">
            <v>76505</v>
          </cell>
          <cell r="C555" t="str">
            <v>Sacramento</v>
          </cell>
          <cell r="D555" t="str">
            <v>Twin Rivers Unified</v>
          </cell>
          <cell r="E555">
            <v>27345</v>
          </cell>
          <cell r="F555">
            <v>478069</v>
          </cell>
          <cell r="G555">
            <v>52</v>
          </cell>
        </row>
        <row r="556">
          <cell r="A556" t="str">
            <v>35</v>
          </cell>
          <cell r="B556" t="str">
            <v>10355</v>
          </cell>
          <cell r="C556" t="str">
            <v>San Benito</v>
          </cell>
          <cell r="D556" t="str">
            <v>San Benito County Office of Education</v>
          </cell>
          <cell r="E556">
            <v>119</v>
          </cell>
          <cell r="F556">
            <v>7128</v>
          </cell>
          <cell r="G556">
            <v>2</v>
          </cell>
        </row>
        <row r="557">
          <cell r="A557" t="str">
            <v>35</v>
          </cell>
          <cell r="B557" t="str">
            <v>67454</v>
          </cell>
          <cell r="C557" t="str">
            <v>San Benito</v>
          </cell>
          <cell r="D557" t="str">
            <v>Bitterwater-Tully Union Elementary</v>
          </cell>
          <cell r="E557">
            <v>29</v>
          </cell>
          <cell r="F557">
            <v>3564</v>
          </cell>
          <cell r="G557">
            <v>1</v>
          </cell>
        </row>
        <row r="558">
          <cell r="A558" t="str">
            <v>35</v>
          </cell>
          <cell r="B558" t="str">
            <v>67462</v>
          </cell>
          <cell r="C558" t="str">
            <v>San Benito</v>
          </cell>
          <cell r="D558" t="str">
            <v>Cienega Union Elementary</v>
          </cell>
          <cell r="E558">
            <v>27</v>
          </cell>
          <cell r="F558">
            <v>3564</v>
          </cell>
          <cell r="G558">
            <v>1</v>
          </cell>
        </row>
        <row r="559">
          <cell r="A559" t="str">
            <v>35</v>
          </cell>
          <cell r="B559" t="str">
            <v>67470</v>
          </cell>
          <cell r="C559" t="str">
            <v>San Benito</v>
          </cell>
          <cell r="D559" t="str">
            <v>Hollister</v>
          </cell>
          <cell r="E559">
            <v>5740</v>
          </cell>
          <cell r="F559">
            <v>99106</v>
          </cell>
          <cell r="G559">
            <v>9</v>
          </cell>
        </row>
        <row r="560">
          <cell r="A560" t="str">
            <v>35</v>
          </cell>
          <cell r="B560" t="str">
            <v>67488</v>
          </cell>
          <cell r="C560" t="str">
            <v>San Benito</v>
          </cell>
          <cell r="D560" t="str">
            <v>Jefferson Elementary</v>
          </cell>
          <cell r="E560">
            <v>22</v>
          </cell>
          <cell r="F560">
            <v>3564</v>
          </cell>
          <cell r="G560">
            <v>1</v>
          </cell>
        </row>
        <row r="561">
          <cell r="A561" t="str">
            <v>35</v>
          </cell>
          <cell r="B561" t="str">
            <v>67504</v>
          </cell>
          <cell r="C561" t="str">
            <v>San Benito</v>
          </cell>
          <cell r="D561" t="str">
            <v>North County Joint Union Elementary</v>
          </cell>
          <cell r="E561">
            <v>674</v>
          </cell>
          <cell r="F561">
            <v>11458</v>
          </cell>
          <cell r="G561">
            <v>1</v>
          </cell>
        </row>
        <row r="562">
          <cell r="A562" t="str">
            <v>35</v>
          </cell>
          <cell r="B562" t="str">
            <v>67520</v>
          </cell>
          <cell r="C562" t="str">
            <v>San Benito</v>
          </cell>
          <cell r="D562" t="str">
            <v>Panoche Elementary</v>
          </cell>
          <cell r="E562">
            <v>10</v>
          </cell>
          <cell r="F562">
            <v>2228</v>
          </cell>
          <cell r="G562">
            <v>1</v>
          </cell>
        </row>
        <row r="563">
          <cell r="A563" t="str">
            <v>35</v>
          </cell>
          <cell r="B563" t="str">
            <v>67538</v>
          </cell>
          <cell r="C563" t="str">
            <v>San Benito</v>
          </cell>
          <cell r="D563" t="str">
            <v>San Benito High</v>
          </cell>
          <cell r="E563">
            <v>3098</v>
          </cell>
          <cell r="F563">
            <v>53206</v>
          </cell>
          <cell r="G563">
            <v>2</v>
          </cell>
        </row>
        <row r="564">
          <cell r="A564" t="str">
            <v>35</v>
          </cell>
          <cell r="B564" t="str">
            <v>67553</v>
          </cell>
          <cell r="C564" t="str">
            <v>San Benito</v>
          </cell>
          <cell r="D564" t="str">
            <v>Southside Elementary</v>
          </cell>
          <cell r="E564">
            <v>249</v>
          </cell>
          <cell r="F564">
            <v>4233</v>
          </cell>
          <cell r="G564">
            <v>1</v>
          </cell>
        </row>
        <row r="565">
          <cell r="A565" t="str">
            <v>35</v>
          </cell>
          <cell r="B565" t="str">
            <v>67561</v>
          </cell>
          <cell r="C565" t="str">
            <v>San Benito</v>
          </cell>
          <cell r="D565" t="str">
            <v>Tres Pinos Union Elementary</v>
          </cell>
          <cell r="E565">
            <v>136</v>
          </cell>
          <cell r="F565">
            <v>3564</v>
          </cell>
          <cell r="G565">
            <v>1</v>
          </cell>
        </row>
        <row r="566">
          <cell r="A566" t="str">
            <v>35</v>
          </cell>
          <cell r="B566" t="str">
            <v>67579</v>
          </cell>
          <cell r="C566" t="str">
            <v>San Benito</v>
          </cell>
          <cell r="D566" t="str">
            <v>Willow Grove Union Elementary</v>
          </cell>
          <cell r="E566">
            <v>24</v>
          </cell>
          <cell r="F566">
            <v>3564</v>
          </cell>
          <cell r="G566">
            <v>1</v>
          </cell>
        </row>
        <row r="567">
          <cell r="A567" t="str">
            <v>35</v>
          </cell>
          <cell r="B567" t="str">
            <v>75259</v>
          </cell>
          <cell r="C567" t="str">
            <v>San Benito</v>
          </cell>
          <cell r="D567" t="str">
            <v>Aromas/San Juan Unified</v>
          </cell>
          <cell r="E567">
            <v>1255</v>
          </cell>
          <cell r="F567">
            <v>21335</v>
          </cell>
          <cell r="G567">
            <v>3</v>
          </cell>
        </row>
        <row r="568">
          <cell r="A568" t="str">
            <v>36</v>
          </cell>
          <cell r="B568" t="str">
            <v>10363</v>
          </cell>
          <cell r="C568" t="str">
            <v>San Bernardino</v>
          </cell>
          <cell r="D568" t="str">
            <v>San Bernardino County Office of Education</v>
          </cell>
          <cell r="E568">
            <v>3736</v>
          </cell>
          <cell r="F568">
            <v>63524</v>
          </cell>
          <cell r="G568">
            <v>6</v>
          </cell>
        </row>
        <row r="569">
          <cell r="A569" t="str">
            <v>36</v>
          </cell>
          <cell r="B569" t="str">
            <v>67587</v>
          </cell>
          <cell r="C569" t="str">
            <v>San Bernardino</v>
          </cell>
          <cell r="D569" t="str">
            <v>Adelanto Elementary</v>
          </cell>
          <cell r="E569">
            <v>8227</v>
          </cell>
          <cell r="F569">
            <v>139861</v>
          </cell>
          <cell r="G569">
            <v>12</v>
          </cell>
        </row>
        <row r="570">
          <cell r="A570" t="str">
            <v>36</v>
          </cell>
          <cell r="B570" t="str">
            <v>67595</v>
          </cell>
          <cell r="C570" t="str">
            <v>San Bernardino</v>
          </cell>
          <cell r="D570" t="str">
            <v>Alta Loma Elementary</v>
          </cell>
          <cell r="E570">
            <v>6557</v>
          </cell>
          <cell r="F570">
            <v>111472</v>
          </cell>
          <cell r="G570">
            <v>10</v>
          </cell>
        </row>
        <row r="571">
          <cell r="A571" t="str">
            <v>36</v>
          </cell>
          <cell r="B571" t="str">
            <v>67611</v>
          </cell>
          <cell r="C571" t="str">
            <v>San Bernardino</v>
          </cell>
          <cell r="D571" t="str">
            <v>Barstow Unified</v>
          </cell>
          <cell r="E571">
            <v>6777</v>
          </cell>
          <cell r="F571">
            <v>117389</v>
          </cell>
          <cell r="G571">
            <v>13</v>
          </cell>
        </row>
        <row r="572">
          <cell r="A572" t="str">
            <v>36</v>
          </cell>
          <cell r="B572" t="str">
            <v>67637</v>
          </cell>
          <cell r="C572" t="str">
            <v>San Bernardino</v>
          </cell>
          <cell r="D572" t="str">
            <v>Bear Valley Unified</v>
          </cell>
          <cell r="E572">
            <v>3090</v>
          </cell>
          <cell r="F572">
            <v>57245</v>
          </cell>
          <cell r="G572">
            <v>7</v>
          </cell>
        </row>
        <row r="573">
          <cell r="A573" t="str">
            <v>36</v>
          </cell>
          <cell r="B573" t="str">
            <v>67645</v>
          </cell>
          <cell r="C573" t="str">
            <v>San Bernardino</v>
          </cell>
          <cell r="D573" t="str">
            <v>Central Elementary</v>
          </cell>
          <cell r="E573">
            <v>4812</v>
          </cell>
          <cell r="F573">
            <v>81806</v>
          </cell>
          <cell r="G573">
            <v>7</v>
          </cell>
        </row>
        <row r="574">
          <cell r="A574" t="str">
            <v>36</v>
          </cell>
          <cell r="B574" t="str">
            <v>67652</v>
          </cell>
          <cell r="C574" t="str">
            <v>San Bernardino</v>
          </cell>
          <cell r="D574" t="str">
            <v>Chaffey Joint Union High</v>
          </cell>
          <cell r="E574">
            <v>25330</v>
          </cell>
          <cell r="F574">
            <v>433545</v>
          </cell>
          <cell r="G574">
            <v>11</v>
          </cell>
        </row>
        <row r="575">
          <cell r="A575" t="str">
            <v>36</v>
          </cell>
          <cell r="B575" t="str">
            <v>67678</v>
          </cell>
          <cell r="C575" t="str">
            <v>San Bernardino</v>
          </cell>
          <cell r="D575" t="str">
            <v>Chino Valley Unified</v>
          </cell>
          <cell r="E575">
            <v>32430</v>
          </cell>
          <cell r="F575">
            <v>554214</v>
          </cell>
          <cell r="G575">
            <v>36</v>
          </cell>
        </row>
        <row r="576">
          <cell r="A576" t="str">
            <v>36</v>
          </cell>
          <cell r="B576" t="str">
            <v>67686</v>
          </cell>
          <cell r="C576" t="str">
            <v>San Bernardino</v>
          </cell>
          <cell r="D576" t="str">
            <v>Colton Joint Unified</v>
          </cell>
          <cell r="E576">
            <v>24239</v>
          </cell>
          <cell r="F576">
            <v>414136</v>
          </cell>
          <cell r="G576">
            <v>27</v>
          </cell>
        </row>
        <row r="577">
          <cell r="A577" t="str">
            <v>36</v>
          </cell>
          <cell r="B577" t="str">
            <v>67694</v>
          </cell>
          <cell r="C577" t="str">
            <v>San Bernardino</v>
          </cell>
          <cell r="D577" t="str">
            <v>Cucamonga Elementary</v>
          </cell>
          <cell r="E577">
            <v>2785</v>
          </cell>
          <cell r="F577">
            <v>47346</v>
          </cell>
          <cell r="G577">
            <v>4</v>
          </cell>
        </row>
        <row r="578">
          <cell r="A578" t="str">
            <v>36</v>
          </cell>
          <cell r="B578" t="str">
            <v>67702</v>
          </cell>
          <cell r="C578" t="str">
            <v>San Bernardino</v>
          </cell>
          <cell r="D578" t="str">
            <v>Etiwanda Elementary</v>
          </cell>
          <cell r="E578">
            <v>12476</v>
          </cell>
          <cell r="F578">
            <v>214208</v>
          </cell>
          <cell r="G578">
            <v>17</v>
          </cell>
        </row>
        <row r="579">
          <cell r="A579" t="str">
            <v>36</v>
          </cell>
          <cell r="B579" t="str">
            <v>67710</v>
          </cell>
          <cell r="C579" t="str">
            <v>San Bernardino</v>
          </cell>
          <cell r="D579" t="str">
            <v>Fontana Unified</v>
          </cell>
          <cell r="E579">
            <v>41073</v>
          </cell>
          <cell r="F579">
            <v>701694</v>
          </cell>
          <cell r="G579">
            <v>44</v>
          </cell>
        </row>
        <row r="580">
          <cell r="A580" t="str">
            <v>36</v>
          </cell>
          <cell r="B580" t="str">
            <v>67736</v>
          </cell>
          <cell r="C580" t="str">
            <v>San Bernardino</v>
          </cell>
          <cell r="D580" t="str">
            <v>Helendale Elementary</v>
          </cell>
          <cell r="E580">
            <v>639</v>
          </cell>
          <cell r="F580">
            <v>13010</v>
          </cell>
          <cell r="G580">
            <v>3</v>
          </cell>
        </row>
        <row r="581">
          <cell r="A581" t="str">
            <v>36</v>
          </cell>
          <cell r="B581" t="str">
            <v>67777</v>
          </cell>
          <cell r="C581" t="str">
            <v>San Bernardino</v>
          </cell>
          <cell r="D581" t="str">
            <v>Morongo Unified</v>
          </cell>
          <cell r="E581">
            <v>9705</v>
          </cell>
          <cell r="F581">
            <v>168319</v>
          </cell>
          <cell r="G581">
            <v>17</v>
          </cell>
        </row>
        <row r="582">
          <cell r="A582" t="str">
            <v>36</v>
          </cell>
          <cell r="B582" t="str">
            <v>67785</v>
          </cell>
          <cell r="C582" t="str">
            <v>San Bernardino</v>
          </cell>
          <cell r="D582" t="str">
            <v>Mountain View Elementary</v>
          </cell>
          <cell r="E582">
            <v>2931</v>
          </cell>
          <cell r="F582">
            <v>49828</v>
          </cell>
          <cell r="G582">
            <v>4</v>
          </cell>
        </row>
        <row r="583">
          <cell r="A583" t="str">
            <v>36</v>
          </cell>
          <cell r="B583" t="str">
            <v>67793</v>
          </cell>
          <cell r="C583" t="str">
            <v>San Bernardino</v>
          </cell>
          <cell r="D583" t="str">
            <v>Mt. Baldy Joint Elementary</v>
          </cell>
          <cell r="E583">
            <v>105</v>
          </cell>
          <cell r="F583">
            <v>3564</v>
          </cell>
          <cell r="G583">
            <v>1</v>
          </cell>
        </row>
        <row r="584">
          <cell r="A584" t="str">
            <v>36</v>
          </cell>
          <cell r="B584" t="str">
            <v>67801</v>
          </cell>
          <cell r="C584" t="str">
            <v>San Bernardino</v>
          </cell>
          <cell r="D584" t="str">
            <v>Needles Unified</v>
          </cell>
          <cell r="E584">
            <v>1026</v>
          </cell>
          <cell r="F584">
            <v>25415</v>
          </cell>
          <cell r="G584">
            <v>7</v>
          </cell>
        </row>
        <row r="585">
          <cell r="A585" t="str">
            <v>36</v>
          </cell>
          <cell r="B585" t="str">
            <v>67819</v>
          </cell>
          <cell r="C585" t="str">
            <v>San Bernardino</v>
          </cell>
          <cell r="D585" t="str">
            <v>Ontario-Montclair Elementary</v>
          </cell>
          <cell r="E585">
            <v>22919</v>
          </cell>
          <cell r="F585">
            <v>391691</v>
          </cell>
          <cell r="G585">
            <v>33</v>
          </cell>
        </row>
        <row r="586">
          <cell r="A586" t="str">
            <v>36</v>
          </cell>
          <cell r="B586" t="str">
            <v>67827</v>
          </cell>
          <cell r="C586" t="str">
            <v>San Bernardino</v>
          </cell>
          <cell r="D586" t="str">
            <v>Oro Grande Elementary</v>
          </cell>
          <cell r="E586">
            <v>1549</v>
          </cell>
          <cell r="F586">
            <v>27858</v>
          </cell>
          <cell r="G586">
            <v>4</v>
          </cell>
        </row>
        <row r="587">
          <cell r="A587" t="str">
            <v>36</v>
          </cell>
          <cell r="B587" t="str">
            <v>67843</v>
          </cell>
          <cell r="C587" t="str">
            <v>San Bernardino</v>
          </cell>
          <cell r="D587" t="str">
            <v>Redlands Unified</v>
          </cell>
          <cell r="E587">
            <v>21183</v>
          </cell>
          <cell r="F587">
            <v>360120</v>
          </cell>
          <cell r="G587">
            <v>22</v>
          </cell>
        </row>
        <row r="588">
          <cell r="A588" t="str">
            <v>36</v>
          </cell>
          <cell r="B588" t="str">
            <v>67850</v>
          </cell>
          <cell r="C588" t="str">
            <v>San Bernardino</v>
          </cell>
          <cell r="D588" t="str">
            <v>Rialto Unified</v>
          </cell>
          <cell r="E588">
            <v>27490</v>
          </cell>
          <cell r="F588">
            <v>469519</v>
          </cell>
          <cell r="G588">
            <v>29</v>
          </cell>
        </row>
        <row r="589">
          <cell r="A589" t="str">
            <v>36</v>
          </cell>
          <cell r="B589" t="str">
            <v>67868</v>
          </cell>
          <cell r="C589" t="str">
            <v>San Bernardino</v>
          </cell>
          <cell r="D589" t="str">
            <v>Rim of the World Unified</v>
          </cell>
          <cell r="E589">
            <v>4886</v>
          </cell>
          <cell r="F589">
            <v>86894</v>
          </cell>
          <cell r="G589">
            <v>9</v>
          </cell>
        </row>
        <row r="590">
          <cell r="A590" t="str">
            <v>36</v>
          </cell>
          <cell r="B590" t="str">
            <v>67876</v>
          </cell>
          <cell r="C590" t="str">
            <v>San Bernardino</v>
          </cell>
          <cell r="D590" t="str">
            <v>San Bernardino City Unified</v>
          </cell>
          <cell r="E590">
            <v>53309</v>
          </cell>
          <cell r="F590">
            <v>918890</v>
          </cell>
          <cell r="G590">
            <v>68</v>
          </cell>
        </row>
        <row r="591">
          <cell r="A591" t="str">
            <v>36</v>
          </cell>
          <cell r="B591" t="str">
            <v>67892</v>
          </cell>
          <cell r="C591" t="str">
            <v>San Bernardino</v>
          </cell>
          <cell r="D591" t="str">
            <v>Trona Joint Unified</v>
          </cell>
          <cell r="E591">
            <v>340</v>
          </cell>
          <cell r="F591">
            <v>9356</v>
          </cell>
          <cell r="G591">
            <v>3</v>
          </cell>
        </row>
        <row r="592">
          <cell r="A592" t="str">
            <v>36</v>
          </cell>
          <cell r="B592" t="str">
            <v>67918</v>
          </cell>
          <cell r="C592" t="str">
            <v>San Bernardino</v>
          </cell>
          <cell r="D592" t="str">
            <v>Victor Elementary</v>
          </cell>
          <cell r="E592">
            <v>11522</v>
          </cell>
          <cell r="F592">
            <v>197806</v>
          </cell>
          <cell r="G592">
            <v>18</v>
          </cell>
        </row>
        <row r="593">
          <cell r="A593" t="str">
            <v>36</v>
          </cell>
          <cell r="B593" t="str">
            <v>67934</v>
          </cell>
          <cell r="C593" t="str">
            <v>San Bernardino</v>
          </cell>
          <cell r="D593" t="str">
            <v>Victor Valley Union High</v>
          </cell>
          <cell r="E593">
            <v>10625</v>
          </cell>
          <cell r="F593">
            <v>182258</v>
          </cell>
          <cell r="G593">
            <v>9</v>
          </cell>
        </row>
        <row r="594">
          <cell r="A594" t="str">
            <v>36</v>
          </cell>
          <cell r="B594" t="str">
            <v>67959</v>
          </cell>
          <cell r="C594" t="str">
            <v>San Bernardino</v>
          </cell>
          <cell r="D594" t="str">
            <v>Yucaipa-Calimesa Joint Unified</v>
          </cell>
          <cell r="E594">
            <v>9607</v>
          </cell>
          <cell r="F594">
            <v>168591</v>
          </cell>
          <cell r="G594">
            <v>15</v>
          </cell>
        </row>
        <row r="595">
          <cell r="A595" t="str">
            <v>36</v>
          </cell>
          <cell r="B595" t="str">
            <v>73858</v>
          </cell>
          <cell r="C595" t="str">
            <v>San Bernardino</v>
          </cell>
          <cell r="D595" t="str">
            <v>Baker Valley Unified</v>
          </cell>
          <cell r="E595">
            <v>203</v>
          </cell>
          <cell r="F595">
            <v>10692</v>
          </cell>
          <cell r="G595">
            <v>3</v>
          </cell>
        </row>
        <row r="596">
          <cell r="A596" t="str">
            <v>36</v>
          </cell>
          <cell r="B596" t="str">
            <v>73890</v>
          </cell>
          <cell r="C596" t="str">
            <v>San Bernardino</v>
          </cell>
          <cell r="D596" t="str">
            <v>Silver Valley Unified</v>
          </cell>
          <cell r="E596">
            <v>2605</v>
          </cell>
          <cell r="F596">
            <v>52836</v>
          </cell>
          <cell r="G596">
            <v>9</v>
          </cell>
        </row>
        <row r="597">
          <cell r="A597" t="str">
            <v>36</v>
          </cell>
          <cell r="B597" t="str">
            <v>73957</v>
          </cell>
          <cell r="C597" t="str">
            <v>San Bernardino</v>
          </cell>
          <cell r="D597" t="str">
            <v>Snowline Joint Unified</v>
          </cell>
          <cell r="E597">
            <v>8774</v>
          </cell>
          <cell r="F597">
            <v>153759</v>
          </cell>
          <cell r="G597">
            <v>12</v>
          </cell>
        </row>
        <row r="598">
          <cell r="A598" t="str">
            <v>36</v>
          </cell>
          <cell r="B598" t="str">
            <v>75044</v>
          </cell>
          <cell r="C598" t="str">
            <v>San Bernardino</v>
          </cell>
          <cell r="D598" t="str">
            <v>Hesperia Unified</v>
          </cell>
          <cell r="E598">
            <v>21217</v>
          </cell>
          <cell r="F598">
            <v>365565</v>
          </cell>
          <cell r="G598">
            <v>25</v>
          </cell>
        </row>
        <row r="599">
          <cell r="A599" t="str">
            <v>36</v>
          </cell>
          <cell r="B599" t="str">
            <v>75051</v>
          </cell>
          <cell r="C599" t="str">
            <v>San Bernardino</v>
          </cell>
          <cell r="D599" t="str">
            <v>Lucerne Valley Unified</v>
          </cell>
          <cell r="E599">
            <v>1062</v>
          </cell>
          <cell r="F599">
            <v>24834</v>
          </cell>
          <cell r="G599">
            <v>6</v>
          </cell>
        </row>
        <row r="600">
          <cell r="A600" t="str">
            <v>36</v>
          </cell>
          <cell r="B600" t="str">
            <v>75069</v>
          </cell>
          <cell r="C600" t="str">
            <v>San Bernardino</v>
          </cell>
          <cell r="D600" t="str">
            <v>Upland Unified</v>
          </cell>
          <cell r="E600">
            <v>12121</v>
          </cell>
          <cell r="F600">
            <v>206062</v>
          </cell>
          <cell r="G600">
            <v>14</v>
          </cell>
        </row>
        <row r="601">
          <cell r="A601" t="str">
            <v>36</v>
          </cell>
          <cell r="B601" t="str">
            <v>75077</v>
          </cell>
          <cell r="C601" t="str">
            <v>San Bernardino</v>
          </cell>
          <cell r="D601" t="str">
            <v>Apple Valley Unified</v>
          </cell>
          <cell r="E601">
            <v>14118</v>
          </cell>
          <cell r="F601">
            <v>241417</v>
          </cell>
          <cell r="G601">
            <v>17</v>
          </cell>
        </row>
        <row r="602">
          <cell r="A602" t="str">
            <v>37</v>
          </cell>
          <cell r="B602" t="str">
            <v>10371</v>
          </cell>
          <cell r="C602" t="str">
            <v>San Diego</v>
          </cell>
          <cell r="D602" t="str">
            <v>San Diego County Office of Education</v>
          </cell>
          <cell r="E602">
            <v>2833</v>
          </cell>
          <cell r="F602">
            <v>77312</v>
          </cell>
          <cell r="G602">
            <v>18</v>
          </cell>
        </row>
        <row r="603">
          <cell r="A603" t="str">
            <v>37</v>
          </cell>
          <cell r="B603" t="str">
            <v>67967</v>
          </cell>
          <cell r="C603" t="str">
            <v>San Diego</v>
          </cell>
          <cell r="D603" t="str">
            <v>Alpine Union Elementary</v>
          </cell>
          <cell r="E603">
            <v>2045</v>
          </cell>
          <cell r="F603">
            <v>40263</v>
          </cell>
          <cell r="G603">
            <v>7</v>
          </cell>
        </row>
        <row r="604">
          <cell r="A604" t="str">
            <v>37</v>
          </cell>
          <cell r="B604" t="str">
            <v>67975</v>
          </cell>
          <cell r="C604" t="str">
            <v>San Diego</v>
          </cell>
          <cell r="D604" t="str">
            <v>Bonsall Union Elementary</v>
          </cell>
          <cell r="E604">
            <v>1881</v>
          </cell>
          <cell r="F604">
            <v>33502</v>
          </cell>
          <cell r="G604">
            <v>4</v>
          </cell>
        </row>
        <row r="605">
          <cell r="A605" t="str">
            <v>37</v>
          </cell>
          <cell r="B605" t="str">
            <v>67983</v>
          </cell>
          <cell r="C605" t="str">
            <v>San Diego</v>
          </cell>
          <cell r="D605" t="str">
            <v>Borrego Springs Unified</v>
          </cell>
          <cell r="E605">
            <v>452</v>
          </cell>
          <cell r="F605">
            <v>15148</v>
          </cell>
          <cell r="G605">
            <v>5</v>
          </cell>
        </row>
        <row r="606">
          <cell r="A606" t="str">
            <v>37</v>
          </cell>
          <cell r="B606" t="str">
            <v>67991</v>
          </cell>
          <cell r="C606" t="str">
            <v>San Diego</v>
          </cell>
          <cell r="D606" t="str">
            <v>Cajon Valley Union Elementary</v>
          </cell>
          <cell r="E606">
            <v>15767</v>
          </cell>
          <cell r="F606">
            <v>275753</v>
          </cell>
          <cell r="G606">
            <v>29</v>
          </cell>
        </row>
        <row r="607">
          <cell r="A607" t="str">
            <v>37</v>
          </cell>
          <cell r="B607" t="str">
            <v>68007</v>
          </cell>
          <cell r="C607" t="str">
            <v>San Diego</v>
          </cell>
          <cell r="D607" t="str">
            <v>Cardiff Elementary</v>
          </cell>
          <cell r="E607">
            <v>739</v>
          </cell>
          <cell r="F607">
            <v>12563</v>
          </cell>
          <cell r="G607">
            <v>2</v>
          </cell>
        </row>
        <row r="608">
          <cell r="A608" t="str">
            <v>37</v>
          </cell>
          <cell r="B608" t="str">
            <v>68023</v>
          </cell>
          <cell r="C608" t="str">
            <v>San Diego</v>
          </cell>
          <cell r="D608" t="str">
            <v>Chula Vista Elementary</v>
          </cell>
          <cell r="E608">
            <v>22402</v>
          </cell>
          <cell r="F608">
            <v>380839</v>
          </cell>
          <cell r="G608">
            <v>38</v>
          </cell>
        </row>
        <row r="609">
          <cell r="A609" t="str">
            <v>37</v>
          </cell>
          <cell r="B609" t="str">
            <v>68031</v>
          </cell>
          <cell r="C609" t="str">
            <v>San Diego</v>
          </cell>
          <cell r="D609" t="str">
            <v>Coronado Unified</v>
          </cell>
          <cell r="E609">
            <v>3035</v>
          </cell>
          <cell r="F609">
            <v>53689</v>
          </cell>
          <cell r="G609">
            <v>5</v>
          </cell>
        </row>
        <row r="610">
          <cell r="A610" t="str">
            <v>37</v>
          </cell>
          <cell r="B610" t="str">
            <v>68049</v>
          </cell>
          <cell r="C610" t="str">
            <v>San Diego</v>
          </cell>
          <cell r="D610" t="str">
            <v>Dehesa Elementary</v>
          </cell>
          <cell r="E610">
            <v>159</v>
          </cell>
          <cell r="F610">
            <v>3564</v>
          </cell>
          <cell r="G610">
            <v>1</v>
          </cell>
        </row>
        <row r="611">
          <cell r="A611" t="str">
            <v>37</v>
          </cell>
          <cell r="B611" t="str">
            <v>68056</v>
          </cell>
          <cell r="C611" t="str">
            <v>San Diego</v>
          </cell>
          <cell r="D611" t="str">
            <v>Del Mar Union Elementary</v>
          </cell>
          <cell r="E611">
            <v>4169</v>
          </cell>
          <cell r="F611">
            <v>70873</v>
          </cell>
          <cell r="G611">
            <v>8</v>
          </cell>
        </row>
        <row r="612">
          <cell r="A612" t="str">
            <v>37</v>
          </cell>
          <cell r="B612" t="str">
            <v>68080</v>
          </cell>
          <cell r="C612" t="str">
            <v>San Diego</v>
          </cell>
          <cell r="D612" t="str">
            <v>Encinitas Union Elementary</v>
          </cell>
          <cell r="E612">
            <v>5561</v>
          </cell>
          <cell r="F612">
            <v>94538</v>
          </cell>
          <cell r="G612">
            <v>9</v>
          </cell>
        </row>
        <row r="613">
          <cell r="A613" t="str">
            <v>37</v>
          </cell>
          <cell r="B613" t="str">
            <v>68098</v>
          </cell>
          <cell r="C613" t="str">
            <v>San Diego</v>
          </cell>
          <cell r="D613" t="str">
            <v>Escondido Union</v>
          </cell>
          <cell r="E613">
            <v>18050</v>
          </cell>
          <cell r="F613">
            <v>309694</v>
          </cell>
          <cell r="G613">
            <v>23</v>
          </cell>
        </row>
        <row r="614">
          <cell r="A614" t="str">
            <v>37</v>
          </cell>
          <cell r="B614" t="str">
            <v>68106</v>
          </cell>
          <cell r="C614" t="str">
            <v>San Diego</v>
          </cell>
          <cell r="D614" t="str">
            <v>Escondido Union High</v>
          </cell>
          <cell r="E614">
            <v>8251</v>
          </cell>
          <cell r="F614">
            <v>141406</v>
          </cell>
          <cell r="G614">
            <v>5</v>
          </cell>
        </row>
        <row r="615">
          <cell r="A615" t="str">
            <v>37</v>
          </cell>
          <cell r="B615" t="str">
            <v>68114</v>
          </cell>
          <cell r="C615" t="str">
            <v>San Diego</v>
          </cell>
          <cell r="D615" t="str">
            <v>Fallbrook Union Elementary</v>
          </cell>
          <cell r="E615">
            <v>5617</v>
          </cell>
          <cell r="F615">
            <v>97567</v>
          </cell>
          <cell r="G615">
            <v>10</v>
          </cell>
        </row>
        <row r="616">
          <cell r="A616" t="str">
            <v>37</v>
          </cell>
          <cell r="B616" t="str">
            <v>68122</v>
          </cell>
          <cell r="C616" t="str">
            <v>San Diego</v>
          </cell>
          <cell r="D616" t="str">
            <v>Fallbrook Union High</v>
          </cell>
          <cell r="E616">
            <v>3114</v>
          </cell>
          <cell r="F616">
            <v>57127</v>
          </cell>
          <cell r="G616">
            <v>3</v>
          </cell>
        </row>
        <row r="617">
          <cell r="A617" t="str">
            <v>37</v>
          </cell>
          <cell r="B617" t="str">
            <v>68130</v>
          </cell>
          <cell r="C617" t="str">
            <v>San Diego</v>
          </cell>
          <cell r="D617" t="str">
            <v>Grossmont Union High</v>
          </cell>
          <cell r="E617">
            <v>20153</v>
          </cell>
          <cell r="F617">
            <v>357247</v>
          </cell>
          <cell r="G617">
            <v>17</v>
          </cell>
        </row>
        <row r="618">
          <cell r="A618" t="str">
            <v>37</v>
          </cell>
          <cell r="B618" t="str">
            <v>68155</v>
          </cell>
          <cell r="C618" t="str">
            <v>San Diego</v>
          </cell>
          <cell r="D618" t="str">
            <v>Jamul-Dulzura Union Elementary</v>
          </cell>
          <cell r="E618">
            <v>919</v>
          </cell>
          <cell r="F618">
            <v>15702</v>
          </cell>
          <cell r="G618">
            <v>3</v>
          </cell>
        </row>
        <row r="619">
          <cell r="A619" t="str">
            <v>37</v>
          </cell>
          <cell r="B619" t="str">
            <v>68163</v>
          </cell>
          <cell r="C619" t="str">
            <v>San Diego</v>
          </cell>
          <cell r="D619" t="str">
            <v>Julian Union Elementary</v>
          </cell>
          <cell r="E619">
            <v>361</v>
          </cell>
          <cell r="F619">
            <v>8256</v>
          </cell>
          <cell r="G619">
            <v>2</v>
          </cell>
        </row>
        <row r="620">
          <cell r="A620" t="str">
            <v>37</v>
          </cell>
          <cell r="B620" t="str">
            <v>68171</v>
          </cell>
          <cell r="C620" t="str">
            <v>San Diego</v>
          </cell>
          <cell r="D620" t="str">
            <v>Julian Union High</v>
          </cell>
          <cell r="E620">
            <v>182</v>
          </cell>
          <cell r="F620">
            <v>5792</v>
          </cell>
          <cell r="G620">
            <v>2</v>
          </cell>
        </row>
        <row r="621">
          <cell r="A621" t="str">
            <v>37</v>
          </cell>
          <cell r="B621" t="str">
            <v>68189</v>
          </cell>
          <cell r="C621" t="str">
            <v>San Diego</v>
          </cell>
          <cell r="D621" t="str">
            <v>Lakeside Union Elementary</v>
          </cell>
          <cell r="E621">
            <v>4230</v>
          </cell>
          <cell r="F621">
            <v>75666</v>
          </cell>
          <cell r="G621">
            <v>10</v>
          </cell>
        </row>
        <row r="622">
          <cell r="A622" t="str">
            <v>37</v>
          </cell>
          <cell r="B622" t="str">
            <v>68197</v>
          </cell>
          <cell r="C622" t="str">
            <v>San Diego</v>
          </cell>
          <cell r="D622" t="str">
            <v>La Mesa-Spring Valley</v>
          </cell>
          <cell r="E622">
            <v>12740</v>
          </cell>
          <cell r="F622">
            <v>218591</v>
          </cell>
          <cell r="G622">
            <v>22</v>
          </cell>
        </row>
        <row r="623">
          <cell r="A623" t="str">
            <v>37</v>
          </cell>
          <cell r="B623" t="str">
            <v>68205</v>
          </cell>
          <cell r="C623" t="str">
            <v>San Diego</v>
          </cell>
          <cell r="D623" t="str">
            <v>Lemon Grove</v>
          </cell>
          <cell r="E623">
            <v>3901</v>
          </cell>
          <cell r="F623">
            <v>66317</v>
          </cell>
          <cell r="G623">
            <v>8</v>
          </cell>
        </row>
        <row r="624">
          <cell r="A624" t="str">
            <v>37</v>
          </cell>
          <cell r="B624" t="str">
            <v>68213</v>
          </cell>
          <cell r="C624" t="str">
            <v>San Diego</v>
          </cell>
          <cell r="D624" t="str">
            <v>Mountain Empire Unified</v>
          </cell>
          <cell r="E624">
            <v>1637</v>
          </cell>
          <cell r="F624">
            <v>47118</v>
          </cell>
          <cell r="G624">
            <v>12</v>
          </cell>
        </row>
        <row r="625">
          <cell r="A625" t="str">
            <v>37</v>
          </cell>
          <cell r="B625" t="str">
            <v>68221</v>
          </cell>
          <cell r="C625" t="str">
            <v>San Diego</v>
          </cell>
          <cell r="D625" t="str">
            <v>National Elementary</v>
          </cell>
          <cell r="E625">
            <v>5613</v>
          </cell>
          <cell r="F625">
            <v>95421</v>
          </cell>
          <cell r="G625">
            <v>10</v>
          </cell>
        </row>
        <row r="626">
          <cell r="A626" t="str">
            <v>37</v>
          </cell>
          <cell r="B626" t="str">
            <v>68296</v>
          </cell>
          <cell r="C626" t="str">
            <v>San Diego</v>
          </cell>
          <cell r="D626" t="str">
            <v>Poway Unified</v>
          </cell>
          <cell r="E626">
            <v>33305</v>
          </cell>
          <cell r="F626">
            <v>566656</v>
          </cell>
          <cell r="G626">
            <v>36</v>
          </cell>
        </row>
        <row r="627">
          <cell r="A627" t="str">
            <v>37</v>
          </cell>
          <cell r="B627" t="str">
            <v>68304</v>
          </cell>
          <cell r="C627" t="str">
            <v>San Diego</v>
          </cell>
          <cell r="D627" t="str">
            <v>Ramona City Unified</v>
          </cell>
          <cell r="E627">
            <v>6575</v>
          </cell>
          <cell r="F627">
            <v>114978</v>
          </cell>
          <cell r="G627">
            <v>10</v>
          </cell>
        </row>
        <row r="628">
          <cell r="A628" t="str">
            <v>37</v>
          </cell>
          <cell r="B628" t="str">
            <v>68312</v>
          </cell>
          <cell r="C628" t="str">
            <v>San Diego</v>
          </cell>
          <cell r="D628" t="str">
            <v>Rancho Santa Fe Elementary</v>
          </cell>
          <cell r="E628">
            <v>753</v>
          </cell>
          <cell r="F628">
            <v>13271</v>
          </cell>
          <cell r="G628">
            <v>2</v>
          </cell>
        </row>
        <row r="629">
          <cell r="A629" t="str">
            <v>37</v>
          </cell>
          <cell r="B629" t="str">
            <v>68338</v>
          </cell>
          <cell r="C629" t="str">
            <v>San Diego</v>
          </cell>
          <cell r="D629" t="str">
            <v>San Diego Unified</v>
          </cell>
          <cell r="E629">
            <v>117644</v>
          </cell>
          <cell r="F629">
            <v>2010388</v>
          </cell>
          <cell r="G629">
            <v>181</v>
          </cell>
        </row>
        <row r="630">
          <cell r="A630" t="str">
            <v>37</v>
          </cell>
          <cell r="B630" t="str">
            <v>68346</v>
          </cell>
          <cell r="C630" t="str">
            <v>San Diego</v>
          </cell>
          <cell r="D630" t="str">
            <v>San Dieguito Union High</v>
          </cell>
          <cell r="E630">
            <v>12575</v>
          </cell>
          <cell r="F630">
            <v>217410</v>
          </cell>
          <cell r="G630">
            <v>10</v>
          </cell>
        </row>
        <row r="631">
          <cell r="A631" t="str">
            <v>37</v>
          </cell>
          <cell r="B631" t="str">
            <v>68353</v>
          </cell>
          <cell r="C631" t="str">
            <v>San Diego</v>
          </cell>
          <cell r="D631" t="str">
            <v>San Pasqual Union Elementary</v>
          </cell>
          <cell r="E631">
            <v>559</v>
          </cell>
          <cell r="F631">
            <v>9503</v>
          </cell>
          <cell r="G631">
            <v>1</v>
          </cell>
        </row>
        <row r="632">
          <cell r="A632" t="str">
            <v>37</v>
          </cell>
          <cell r="B632" t="str">
            <v>68361</v>
          </cell>
          <cell r="C632" t="str">
            <v>San Diego</v>
          </cell>
          <cell r="D632" t="str">
            <v>Santee Elementary</v>
          </cell>
          <cell r="E632">
            <v>6277</v>
          </cell>
          <cell r="F632">
            <v>111706</v>
          </cell>
          <cell r="G632">
            <v>11</v>
          </cell>
        </row>
        <row r="633">
          <cell r="A633" t="str">
            <v>37</v>
          </cell>
          <cell r="B633" t="str">
            <v>68379</v>
          </cell>
          <cell r="C633" t="str">
            <v>San Diego</v>
          </cell>
          <cell r="D633" t="str">
            <v>San Ysidro Elementary</v>
          </cell>
          <cell r="E633">
            <v>4851</v>
          </cell>
          <cell r="F633">
            <v>84444</v>
          </cell>
          <cell r="G633">
            <v>7</v>
          </cell>
        </row>
        <row r="634">
          <cell r="A634" t="str">
            <v>37</v>
          </cell>
          <cell r="B634" t="str">
            <v>68387</v>
          </cell>
          <cell r="C634" t="str">
            <v>San Diego</v>
          </cell>
          <cell r="D634" t="str">
            <v>Solana Beach Elementary</v>
          </cell>
          <cell r="E634">
            <v>2770</v>
          </cell>
          <cell r="F634">
            <v>47090</v>
          </cell>
          <cell r="G634">
            <v>6</v>
          </cell>
        </row>
        <row r="635">
          <cell r="A635" t="str">
            <v>37</v>
          </cell>
          <cell r="B635" t="str">
            <v>68395</v>
          </cell>
          <cell r="C635" t="str">
            <v>San Diego</v>
          </cell>
          <cell r="D635" t="str">
            <v>South Bay Union Elementary</v>
          </cell>
          <cell r="E635">
            <v>8005</v>
          </cell>
          <cell r="F635">
            <v>136088</v>
          </cell>
          <cell r="G635">
            <v>12</v>
          </cell>
        </row>
        <row r="636">
          <cell r="A636" t="str">
            <v>37</v>
          </cell>
          <cell r="B636" t="str">
            <v>68403</v>
          </cell>
          <cell r="C636" t="str">
            <v>San Diego</v>
          </cell>
          <cell r="D636" t="str">
            <v>Spencer Valley Elementary</v>
          </cell>
          <cell r="E636">
            <v>36</v>
          </cell>
          <cell r="F636">
            <v>3564</v>
          </cell>
          <cell r="G636">
            <v>1</v>
          </cell>
        </row>
        <row r="637">
          <cell r="A637" t="str">
            <v>37</v>
          </cell>
          <cell r="B637" t="str">
            <v>68411</v>
          </cell>
          <cell r="C637" t="str">
            <v>San Diego</v>
          </cell>
          <cell r="D637" t="str">
            <v>Sweetwater Union High</v>
          </cell>
          <cell r="E637">
            <v>42768</v>
          </cell>
          <cell r="F637">
            <v>737865</v>
          </cell>
          <cell r="G637">
            <v>31</v>
          </cell>
        </row>
        <row r="638">
          <cell r="A638" t="str">
            <v>37</v>
          </cell>
          <cell r="B638" t="str">
            <v>68437</v>
          </cell>
          <cell r="C638" t="str">
            <v>San Diego</v>
          </cell>
          <cell r="D638" t="str">
            <v>Vallecitos Elementary</v>
          </cell>
          <cell r="E638">
            <v>219</v>
          </cell>
          <cell r="F638">
            <v>3723</v>
          </cell>
          <cell r="G638">
            <v>1</v>
          </cell>
        </row>
        <row r="639">
          <cell r="A639" t="str">
            <v>37</v>
          </cell>
          <cell r="B639" t="str">
            <v>68452</v>
          </cell>
          <cell r="C639" t="str">
            <v>San Diego</v>
          </cell>
          <cell r="D639" t="str">
            <v>Vista Unified</v>
          </cell>
          <cell r="E639">
            <v>23092</v>
          </cell>
          <cell r="F639">
            <v>403509</v>
          </cell>
          <cell r="G639">
            <v>31</v>
          </cell>
        </row>
        <row r="640">
          <cell r="A640" t="str">
            <v>37</v>
          </cell>
          <cell r="B640" t="str">
            <v>73551</v>
          </cell>
          <cell r="C640" t="str">
            <v>San Diego</v>
          </cell>
          <cell r="D640" t="str">
            <v>Carlsbad Unified</v>
          </cell>
          <cell r="E640">
            <v>10678</v>
          </cell>
          <cell r="F640">
            <v>184631</v>
          </cell>
          <cell r="G640">
            <v>15</v>
          </cell>
        </row>
        <row r="641">
          <cell r="A641" t="str">
            <v>37</v>
          </cell>
          <cell r="B641" t="str">
            <v>73569</v>
          </cell>
          <cell r="C641" t="str">
            <v>San Diego</v>
          </cell>
          <cell r="D641" t="str">
            <v>Oceanside Unified</v>
          </cell>
          <cell r="E641">
            <v>20533</v>
          </cell>
          <cell r="F641">
            <v>351264</v>
          </cell>
          <cell r="G641">
            <v>24</v>
          </cell>
        </row>
        <row r="642">
          <cell r="A642" t="str">
            <v>37</v>
          </cell>
          <cell r="B642" t="str">
            <v>73791</v>
          </cell>
          <cell r="C642" t="str">
            <v>San Diego</v>
          </cell>
          <cell r="D642" t="str">
            <v>San Marcos Unified</v>
          </cell>
          <cell r="E642">
            <v>17654</v>
          </cell>
          <cell r="F642">
            <v>302058</v>
          </cell>
          <cell r="G642">
            <v>18</v>
          </cell>
        </row>
        <row r="643">
          <cell r="A643" t="str">
            <v>37</v>
          </cell>
          <cell r="B643" t="str">
            <v>75416</v>
          </cell>
          <cell r="C643" t="str">
            <v>San Diego</v>
          </cell>
          <cell r="D643" t="str">
            <v>Warner Unified</v>
          </cell>
          <cell r="E643">
            <v>214</v>
          </cell>
          <cell r="F643">
            <v>9356</v>
          </cell>
          <cell r="G643">
            <v>3</v>
          </cell>
        </row>
        <row r="644">
          <cell r="A644" t="str">
            <v>37</v>
          </cell>
          <cell r="B644" t="str">
            <v>75614</v>
          </cell>
          <cell r="C644" t="str">
            <v>San Diego</v>
          </cell>
          <cell r="D644" t="str">
            <v>Valley Center-Pauma Unified</v>
          </cell>
          <cell r="E644">
            <v>4364</v>
          </cell>
          <cell r="F644">
            <v>79329</v>
          </cell>
          <cell r="G644">
            <v>8</v>
          </cell>
        </row>
        <row r="645">
          <cell r="A645" t="str">
            <v>37</v>
          </cell>
          <cell r="B645" t="str">
            <v>76471</v>
          </cell>
          <cell r="C645" t="str">
            <v>San Diego</v>
          </cell>
          <cell r="D645" t="str">
            <v>SBC - High Tech High</v>
          </cell>
          <cell r="E645">
            <v>580</v>
          </cell>
          <cell r="F645">
            <v>9860</v>
          </cell>
          <cell r="G645">
            <v>2</v>
          </cell>
        </row>
        <row r="646">
          <cell r="A646" t="str">
            <v>38</v>
          </cell>
          <cell r="B646" t="str">
            <v>10389</v>
          </cell>
          <cell r="C646" t="str">
            <v>San Francisco</v>
          </cell>
          <cell r="D646" t="str">
            <v>San Francisco County Office of Education</v>
          </cell>
          <cell r="E646">
            <v>611</v>
          </cell>
          <cell r="F646">
            <v>14738</v>
          </cell>
          <cell r="G646">
            <v>4</v>
          </cell>
        </row>
        <row r="647">
          <cell r="A647" t="str">
            <v>38</v>
          </cell>
          <cell r="B647" t="str">
            <v>68478</v>
          </cell>
          <cell r="C647" t="str">
            <v>San Francisco</v>
          </cell>
          <cell r="D647" t="str">
            <v>San Francisco Unified</v>
          </cell>
          <cell r="E647">
            <v>52568</v>
          </cell>
          <cell r="F647">
            <v>903694</v>
          </cell>
          <cell r="G647">
            <v>102</v>
          </cell>
        </row>
        <row r="648">
          <cell r="A648" t="str">
            <v>39</v>
          </cell>
          <cell r="B648" t="str">
            <v>10397</v>
          </cell>
          <cell r="C648" t="str">
            <v>San Joaquin</v>
          </cell>
          <cell r="D648" t="str">
            <v>San Joaquin County Office of Education</v>
          </cell>
          <cell r="E648">
            <v>1857</v>
          </cell>
          <cell r="F648">
            <v>31570</v>
          </cell>
          <cell r="G648">
            <v>3</v>
          </cell>
        </row>
        <row r="649">
          <cell r="A649" t="str">
            <v>39</v>
          </cell>
          <cell r="B649" t="str">
            <v>68486</v>
          </cell>
          <cell r="C649" t="str">
            <v>San Joaquin</v>
          </cell>
          <cell r="D649" t="str">
            <v>Banta Elementary</v>
          </cell>
          <cell r="E649">
            <v>297</v>
          </cell>
          <cell r="F649">
            <v>5049</v>
          </cell>
          <cell r="G649">
            <v>1</v>
          </cell>
        </row>
        <row r="650">
          <cell r="A650" t="str">
            <v>39</v>
          </cell>
          <cell r="B650" t="str">
            <v>68502</v>
          </cell>
          <cell r="C650" t="str">
            <v>San Joaquin</v>
          </cell>
          <cell r="D650" t="str">
            <v>Escalon Unified</v>
          </cell>
          <cell r="E650">
            <v>3057</v>
          </cell>
          <cell r="F650">
            <v>57778</v>
          </cell>
          <cell r="G650">
            <v>7</v>
          </cell>
        </row>
        <row r="651">
          <cell r="A651" t="str">
            <v>39</v>
          </cell>
          <cell r="B651" t="str">
            <v>68544</v>
          </cell>
          <cell r="C651" t="str">
            <v>San Joaquin</v>
          </cell>
          <cell r="D651" t="str">
            <v>Jefferson Elementary</v>
          </cell>
          <cell r="E651">
            <v>2416</v>
          </cell>
          <cell r="F651">
            <v>41074</v>
          </cell>
          <cell r="G651">
            <v>4</v>
          </cell>
        </row>
        <row r="652">
          <cell r="A652" t="str">
            <v>39</v>
          </cell>
          <cell r="B652" t="str">
            <v>68551</v>
          </cell>
          <cell r="C652" t="str">
            <v>San Joaquin</v>
          </cell>
          <cell r="D652" t="str">
            <v>Lammersville Elementary</v>
          </cell>
          <cell r="E652">
            <v>1741</v>
          </cell>
          <cell r="F652">
            <v>29598</v>
          </cell>
          <cell r="G652">
            <v>3</v>
          </cell>
        </row>
        <row r="653">
          <cell r="A653" t="str">
            <v>39</v>
          </cell>
          <cell r="B653" t="str">
            <v>68569</v>
          </cell>
          <cell r="C653" t="str">
            <v>San Joaquin</v>
          </cell>
          <cell r="D653" t="str">
            <v>Lincoln Unified</v>
          </cell>
          <cell r="E653">
            <v>8605</v>
          </cell>
          <cell r="F653">
            <v>146469</v>
          </cell>
          <cell r="G653">
            <v>11</v>
          </cell>
        </row>
        <row r="654">
          <cell r="A654" t="str">
            <v>39</v>
          </cell>
          <cell r="B654" t="str">
            <v>68577</v>
          </cell>
          <cell r="C654" t="str">
            <v>San Joaquin</v>
          </cell>
          <cell r="D654" t="str">
            <v>Linden Unified</v>
          </cell>
          <cell r="E654">
            <v>2502</v>
          </cell>
          <cell r="F654">
            <v>49127</v>
          </cell>
          <cell r="G654">
            <v>8</v>
          </cell>
        </row>
        <row r="655">
          <cell r="A655" t="str">
            <v>39</v>
          </cell>
          <cell r="B655" t="str">
            <v>68585</v>
          </cell>
          <cell r="C655" t="str">
            <v>San Joaquin</v>
          </cell>
          <cell r="D655" t="str">
            <v>Lodi Unified</v>
          </cell>
          <cell r="E655">
            <v>29938</v>
          </cell>
          <cell r="F655">
            <v>523493</v>
          </cell>
          <cell r="G655">
            <v>52</v>
          </cell>
        </row>
        <row r="656">
          <cell r="A656" t="str">
            <v>39</v>
          </cell>
          <cell r="B656" t="str">
            <v>68593</v>
          </cell>
          <cell r="C656" t="str">
            <v>San Joaquin</v>
          </cell>
          <cell r="D656" t="str">
            <v>Manteca Unified</v>
          </cell>
          <cell r="E656">
            <v>23077</v>
          </cell>
          <cell r="F656">
            <v>397618</v>
          </cell>
          <cell r="G656">
            <v>29</v>
          </cell>
        </row>
        <row r="657">
          <cell r="A657" t="str">
            <v>39</v>
          </cell>
          <cell r="B657" t="str">
            <v>68619</v>
          </cell>
          <cell r="C657" t="str">
            <v>San Joaquin</v>
          </cell>
          <cell r="D657" t="str">
            <v>New Hope Elementary</v>
          </cell>
          <cell r="E657">
            <v>203</v>
          </cell>
          <cell r="F657">
            <v>3564</v>
          </cell>
          <cell r="G657">
            <v>1</v>
          </cell>
        </row>
        <row r="658">
          <cell r="A658" t="str">
            <v>39</v>
          </cell>
          <cell r="B658" t="str">
            <v>68627</v>
          </cell>
          <cell r="C658" t="str">
            <v>San Joaquin</v>
          </cell>
          <cell r="D658" t="str">
            <v>New Jerusalem Elementary</v>
          </cell>
          <cell r="E658">
            <v>28</v>
          </cell>
          <cell r="F658">
            <v>3564</v>
          </cell>
          <cell r="G658">
            <v>1</v>
          </cell>
        </row>
        <row r="659">
          <cell r="A659" t="str">
            <v>39</v>
          </cell>
          <cell r="B659" t="str">
            <v>68635</v>
          </cell>
          <cell r="C659" t="str">
            <v>San Joaquin</v>
          </cell>
          <cell r="D659" t="str">
            <v>Oak View Union Elementary</v>
          </cell>
          <cell r="E659">
            <v>394</v>
          </cell>
          <cell r="F659">
            <v>6698</v>
          </cell>
          <cell r="G659">
            <v>1</v>
          </cell>
        </row>
        <row r="660">
          <cell r="A660" t="str">
            <v>39</v>
          </cell>
          <cell r="B660" t="str">
            <v>68650</v>
          </cell>
          <cell r="C660" t="str">
            <v>San Joaquin</v>
          </cell>
          <cell r="D660" t="str">
            <v>Ripon Unified</v>
          </cell>
          <cell r="E660">
            <v>3051</v>
          </cell>
          <cell r="F660">
            <v>51868</v>
          </cell>
          <cell r="G660">
            <v>6</v>
          </cell>
        </row>
        <row r="661">
          <cell r="A661" t="str">
            <v>39</v>
          </cell>
          <cell r="B661" t="str">
            <v>68676</v>
          </cell>
          <cell r="C661" t="str">
            <v>San Joaquin</v>
          </cell>
          <cell r="D661" t="str">
            <v>Stockton Unified</v>
          </cell>
          <cell r="E661">
            <v>36784</v>
          </cell>
          <cell r="F661">
            <v>635271</v>
          </cell>
          <cell r="G661">
            <v>53</v>
          </cell>
        </row>
        <row r="662">
          <cell r="A662" t="str">
            <v>39</v>
          </cell>
          <cell r="B662" t="str">
            <v>75499</v>
          </cell>
          <cell r="C662" t="str">
            <v>San Joaquin</v>
          </cell>
          <cell r="D662" t="str">
            <v>Tracy Joint Unified</v>
          </cell>
          <cell r="E662">
            <v>16305</v>
          </cell>
          <cell r="F662">
            <v>288987</v>
          </cell>
          <cell r="G662">
            <v>21</v>
          </cell>
        </row>
        <row r="663">
          <cell r="A663" t="str">
            <v>40</v>
          </cell>
          <cell r="B663" t="str">
            <v>10405</v>
          </cell>
          <cell r="C663" t="str">
            <v>San Luis Obispo</v>
          </cell>
          <cell r="D663" t="str">
            <v>San Luis Obispo County Office of Education</v>
          </cell>
          <cell r="E663">
            <v>697</v>
          </cell>
          <cell r="F663">
            <v>15407</v>
          </cell>
          <cell r="G663">
            <v>4</v>
          </cell>
        </row>
        <row r="664">
          <cell r="A664" t="str">
            <v>40</v>
          </cell>
          <cell r="B664" t="str">
            <v>68700</v>
          </cell>
          <cell r="C664" t="str">
            <v>San Luis Obispo</v>
          </cell>
          <cell r="D664" t="str">
            <v>Atascadero Unified</v>
          </cell>
          <cell r="E664">
            <v>4945</v>
          </cell>
          <cell r="F664">
            <v>93018</v>
          </cell>
          <cell r="G664">
            <v>12</v>
          </cell>
        </row>
        <row r="665">
          <cell r="A665" t="str">
            <v>40</v>
          </cell>
          <cell r="B665" t="str">
            <v>68726</v>
          </cell>
          <cell r="C665" t="str">
            <v>San Luis Obispo</v>
          </cell>
          <cell r="D665" t="str">
            <v>Cayucos Elementary</v>
          </cell>
          <cell r="E665">
            <v>187</v>
          </cell>
          <cell r="F665">
            <v>3564</v>
          </cell>
          <cell r="G665">
            <v>1</v>
          </cell>
        </row>
        <row r="666">
          <cell r="A666" t="str">
            <v>40</v>
          </cell>
          <cell r="B666" t="str">
            <v>68759</v>
          </cell>
          <cell r="C666" t="str">
            <v>San Luis Obispo</v>
          </cell>
          <cell r="D666" t="str">
            <v>Lucia Mar Unified</v>
          </cell>
          <cell r="E666">
            <v>10772</v>
          </cell>
          <cell r="F666">
            <v>184225</v>
          </cell>
          <cell r="G666">
            <v>17</v>
          </cell>
        </row>
        <row r="667">
          <cell r="A667" t="str">
            <v>40</v>
          </cell>
          <cell r="B667" t="str">
            <v>68791</v>
          </cell>
          <cell r="C667" t="str">
            <v>San Luis Obispo</v>
          </cell>
          <cell r="D667" t="str">
            <v>Pleasant Valley Joint Union Elementary</v>
          </cell>
          <cell r="E667">
            <v>134</v>
          </cell>
          <cell r="F667">
            <v>3564</v>
          </cell>
          <cell r="G667">
            <v>1</v>
          </cell>
        </row>
        <row r="668">
          <cell r="A668" t="str">
            <v>40</v>
          </cell>
          <cell r="B668" t="str">
            <v>68809</v>
          </cell>
          <cell r="C668" t="str">
            <v>San Luis Obispo</v>
          </cell>
          <cell r="D668" t="str">
            <v>San Luis Coastal Unified</v>
          </cell>
          <cell r="E668">
            <v>6989</v>
          </cell>
          <cell r="F668">
            <v>123699</v>
          </cell>
          <cell r="G668">
            <v>15</v>
          </cell>
        </row>
        <row r="669">
          <cell r="A669" t="str">
            <v>40</v>
          </cell>
          <cell r="B669" t="str">
            <v>68825</v>
          </cell>
          <cell r="C669" t="str">
            <v>San Luis Obispo</v>
          </cell>
          <cell r="D669" t="str">
            <v>San Miguel Joint Union</v>
          </cell>
          <cell r="E669">
            <v>553</v>
          </cell>
          <cell r="F669">
            <v>12915</v>
          </cell>
          <cell r="G669">
            <v>3</v>
          </cell>
        </row>
        <row r="670">
          <cell r="A670" t="str">
            <v>40</v>
          </cell>
          <cell r="B670" t="str">
            <v>68833</v>
          </cell>
          <cell r="C670" t="str">
            <v>San Luis Obispo</v>
          </cell>
          <cell r="D670" t="str">
            <v>Shandon Joint Unified</v>
          </cell>
          <cell r="E670">
            <v>322</v>
          </cell>
          <cell r="F670">
            <v>11584</v>
          </cell>
          <cell r="G670">
            <v>4</v>
          </cell>
        </row>
        <row r="671">
          <cell r="A671" t="str">
            <v>40</v>
          </cell>
          <cell r="B671" t="str">
            <v>68841</v>
          </cell>
          <cell r="C671" t="str">
            <v>San Luis Obispo</v>
          </cell>
          <cell r="D671" t="str">
            <v>Templeton Unified</v>
          </cell>
          <cell r="E671">
            <v>2371</v>
          </cell>
          <cell r="F671">
            <v>46553</v>
          </cell>
          <cell r="G671">
            <v>7</v>
          </cell>
        </row>
        <row r="672">
          <cell r="A672" t="str">
            <v>40</v>
          </cell>
          <cell r="B672" t="str">
            <v>75457</v>
          </cell>
          <cell r="C672" t="str">
            <v>San Luis Obispo</v>
          </cell>
          <cell r="D672" t="str">
            <v>Paso Robles Joint Unified</v>
          </cell>
          <cell r="E672">
            <v>6875</v>
          </cell>
          <cell r="F672">
            <v>121183</v>
          </cell>
          <cell r="G672">
            <v>12</v>
          </cell>
        </row>
        <row r="673">
          <cell r="A673" t="str">
            <v>40</v>
          </cell>
          <cell r="B673" t="str">
            <v>75465</v>
          </cell>
          <cell r="C673" t="str">
            <v>San Luis Obispo</v>
          </cell>
          <cell r="D673" t="str">
            <v>Coast Unified</v>
          </cell>
          <cell r="E673">
            <v>763</v>
          </cell>
          <cell r="F673">
            <v>19080</v>
          </cell>
          <cell r="G673">
            <v>5</v>
          </cell>
        </row>
        <row r="674">
          <cell r="A674" t="str">
            <v>41</v>
          </cell>
          <cell r="B674" t="str">
            <v>10413</v>
          </cell>
          <cell r="C674" t="str">
            <v>San Mateo</v>
          </cell>
          <cell r="D674" t="str">
            <v>San Mateo County Office of Education</v>
          </cell>
          <cell r="E674">
            <v>581</v>
          </cell>
          <cell r="F674">
            <v>35897</v>
          </cell>
          <cell r="G674">
            <v>12</v>
          </cell>
        </row>
        <row r="675">
          <cell r="A675" t="str">
            <v>41</v>
          </cell>
          <cell r="B675" t="str">
            <v>68858</v>
          </cell>
          <cell r="C675" t="str">
            <v>San Mateo</v>
          </cell>
          <cell r="D675" t="str">
            <v>Bayshore Elementary</v>
          </cell>
          <cell r="E675">
            <v>429</v>
          </cell>
          <cell r="F675">
            <v>7542</v>
          </cell>
          <cell r="G675">
            <v>2</v>
          </cell>
        </row>
        <row r="676">
          <cell r="A676" t="str">
            <v>41</v>
          </cell>
          <cell r="B676" t="str">
            <v>68866</v>
          </cell>
          <cell r="C676" t="str">
            <v>San Mateo</v>
          </cell>
          <cell r="D676" t="str">
            <v>Belmont-Redwood Shores Elementary</v>
          </cell>
          <cell r="E676">
            <v>2749</v>
          </cell>
          <cell r="F676">
            <v>46734</v>
          </cell>
          <cell r="G676">
            <v>6</v>
          </cell>
        </row>
        <row r="677">
          <cell r="A677" t="str">
            <v>41</v>
          </cell>
          <cell r="B677" t="str">
            <v>68874</v>
          </cell>
          <cell r="C677" t="str">
            <v>San Mateo</v>
          </cell>
          <cell r="D677" t="str">
            <v>Brisbane Elementary</v>
          </cell>
          <cell r="E677">
            <v>589</v>
          </cell>
          <cell r="F677">
            <v>10766</v>
          </cell>
          <cell r="G677">
            <v>3</v>
          </cell>
        </row>
        <row r="678">
          <cell r="A678" t="str">
            <v>41</v>
          </cell>
          <cell r="B678" t="str">
            <v>68882</v>
          </cell>
          <cell r="C678" t="str">
            <v>San Mateo</v>
          </cell>
          <cell r="D678" t="str">
            <v>Burlingame Elementary</v>
          </cell>
          <cell r="E678">
            <v>2529</v>
          </cell>
          <cell r="F678">
            <v>42994</v>
          </cell>
          <cell r="G678">
            <v>6</v>
          </cell>
        </row>
        <row r="679">
          <cell r="A679" t="str">
            <v>41</v>
          </cell>
          <cell r="B679" t="str">
            <v>68890</v>
          </cell>
          <cell r="C679" t="str">
            <v>San Mateo</v>
          </cell>
          <cell r="D679" t="str">
            <v>Cabrillo Unified</v>
          </cell>
          <cell r="E679">
            <v>3386</v>
          </cell>
          <cell r="F679">
            <v>62634</v>
          </cell>
          <cell r="G679">
            <v>7</v>
          </cell>
        </row>
        <row r="680">
          <cell r="A680" t="str">
            <v>41</v>
          </cell>
          <cell r="B680" t="str">
            <v>68908</v>
          </cell>
          <cell r="C680" t="str">
            <v>San Mateo</v>
          </cell>
          <cell r="D680" t="str">
            <v>Hillsborough City Elementary</v>
          </cell>
          <cell r="E680">
            <v>1462</v>
          </cell>
          <cell r="F680">
            <v>24854</v>
          </cell>
          <cell r="G680">
            <v>4</v>
          </cell>
        </row>
        <row r="681">
          <cell r="A681" t="str">
            <v>41</v>
          </cell>
          <cell r="B681" t="str">
            <v>68916</v>
          </cell>
          <cell r="C681" t="str">
            <v>San Mateo</v>
          </cell>
          <cell r="D681" t="str">
            <v>Jefferson Elementary</v>
          </cell>
          <cell r="E681">
            <v>5993</v>
          </cell>
          <cell r="F681">
            <v>101881</v>
          </cell>
          <cell r="G681">
            <v>14</v>
          </cell>
        </row>
        <row r="682">
          <cell r="A682" t="str">
            <v>41</v>
          </cell>
          <cell r="B682" t="str">
            <v>68924</v>
          </cell>
          <cell r="C682" t="str">
            <v>San Mateo</v>
          </cell>
          <cell r="D682" t="str">
            <v>Jefferson Union High</v>
          </cell>
          <cell r="E682">
            <v>5150</v>
          </cell>
          <cell r="F682">
            <v>87938</v>
          </cell>
          <cell r="G682">
            <v>5</v>
          </cell>
        </row>
        <row r="683">
          <cell r="A683" t="str">
            <v>41</v>
          </cell>
          <cell r="B683" t="str">
            <v>68932</v>
          </cell>
          <cell r="C683" t="str">
            <v>San Mateo</v>
          </cell>
          <cell r="D683" t="str">
            <v>Pacifica</v>
          </cell>
          <cell r="E683">
            <v>3103</v>
          </cell>
          <cell r="F683">
            <v>55652</v>
          </cell>
          <cell r="G683">
            <v>7</v>
          </cell>
        </row>
        <row r="684">
          <cell r="A684" t="str">
            <v>41</v>
          </cell>
          <cell r="B684" t="str">
            <v>68940</v>
          </cell>
          <cell r="C684" t="str">
            <v>San Mateo</v>
          </cell>
          <cell r="D684" t="str">
            <v>La Honda-Pescadero Unified</v>
          </cell>
          <cell r="E684">
            <v>371</v>
          </cell>
          <cell r="F684">
            <v>10692</v>
          </cell>
          <cell r="G684">
            <v>3</v>
          </cell>
        </row>
        <row r="685">
          <cell r="A685" t="str">
            <v>41</v>
          </cell>
          <cell r="B685" t="str">
            <v>68957</v>
          </cell>
          <cell r="C685" t="str">
            <v>San Mateo</v>
          </cell>
          <cell r="D685" t="str">
            <v>Las Lomitas Elementary</v>
          </cell>
          <cell r="E685">
            <v>1191</v>
          </cell>
          <cell r="F685">
            <v>20247</v>
          </cell>
          <cell r="G685">
            <v>2</v>
          </cell>
        </row>
        <row r="686">
          <cell r="A686" t="str">
            <v>41</v>
          </cell>
          <cell r="B686" t="str">
            <v>68965</v>
          </cell>
          <cell r="C686" t="str">
            <v>San Mateo</v>
          </cell>
          <cell r="D686" t="str">
            <v>Menlo Park City Elementary</v>
          </cell>
          <cell r="E686">
            <v>2407</v>
          </cell>
          <cell r="F686">
            <v>40919</v>
          </cell>
          <cell r="G686">
            <v>4</v>
          </cell>
        </row>
        <row r="687">
          <cell r="A687" t="str">
            <v>41</v>
          </cell>
          <cell r="B687" t="str">
            <v>68973</v>
          </cell>
          <cell r="C687" t="str">
            <v>San Mateo</v>
          </cell>
          <cell r="D687" t="str">
            <v>Millbrae Elementary</v>
          </cell>
          <cell r="E687">
            <v>2135</v>
          </cell>
          <cell r="F687">
            <v>36296</v>
          </cell>
          <cell r="G687">
            <v>5</v>
          </cell>
        </row>
        <row r="688">
          <cell r="A688" t="str">
            <v>41</v>
          </cell>
          <cell r="B688" t="str">
            <v>68981</v>
          </cell>
          <cell r="C688" t="str">
            <v>San Mateo</v>
          </cell>
          <cell r="D688" t="str">
            <v>Portola Valley Elementary</v>
          </cell>
          <cell r="E688">
            <v>737</v>
          </cell>
          <cell r="F688">
            <v>12529</v>
          </cell>
          <cell r="G688">
            <v>2</v>
          </cell>
        </row>
        <row r="689">
          <cell r="A689" t="str">
            <v>41</v>
          </cell>
          <cell r="B689" t="str">
            <v>68999</v>
          </cell>
          <cell r="C689" t="str">
            <v>San Mateo</v>
          </cell>
          <cell r="D689" t="str">
            <v>Ravenswood City Elementary</v>
          </cell>
          <cell r="E689">
            <v>3594</v>
          </cell>
          <cell r="F689">
            <v>61098</v>
          </cell>
          <cell r="G689">
            <v>8</v>
          </cell>
        </row>
        <row r="690">
          <cell r="A690" t="str">
            <v>41</v>
          </cell>
          <cell r="B690" t="str">
            <v>69005</v>
          </cell>
          <cell r="C690" t="str">
            <v>San Mateo</v>
          </cell>
          <cell r="D690" t="str">
            <v>Redwood City Elementary</v>
          </cell>
          <cell r="E690">
            <v>8180</v>
          </cell>
          <cell r="F690">
            <v>141618</v>
          </cell>
          <cell r="G690">
            <v>16</v>
          </cell>
        </row>
        <row r="691">
          <cell r="A691" t="str">
            <v>41</v>
          </cell>
          <cell r="B691" t="str">
            <v>69013</v>
          </cell>
          <cell r="C691" t="str">
            <v>San Mateo</v>
          </cell>
          <cell r="D691" t="str">
            <v>San Bruno Park Elementary</v>
          </cell>
          <cell r="E691">
            <v>2619</v>
          </cell>
          <cell r="F691">
            <v>44523</v>
          </cell>
          <cell r="G691">
            <v>8</v>
          </cell>
        </row>
        <row r="692">
          <cell r="A692" t="str">
            <v>41</v>
          </cell>
          <cell r="B692" t="str">
            <v>69021</v>
          </cell>
          <cell r="C692" t="str">
            <v>San Mateo</v>
          </cell>
          <cell r="D692" t="str">
            <v>San Carlos Elementary</v>
          </cell>
          <cell r="E692">
            <v>2686</v>
          </cell>
          <cell r="F692">
            <v>45662</v>
          </cell>
          <cell r="G692">
            <v>6</v>
          </cell>
        </row>
        <row r="693">
          <cell r="A693" t="str">
            <v>41</v>
          </cell>
          <cell r="B693" t="str">
            <v>69039</v>
          </cell>
          <cell r="C693" t="str">
            <v>San Mateo</v>
          </cell>
          <cell r="D693" t="str">
            <v>San Mateo-Foster City Elementary</v>
          </cell>
          <cell r="E693">
            <v>10329</v>
          </cell>
          <cell r="F693">
            <v>175596</v>
          </cell>
          <cell r="G693">
            <v>20</v>
          </cell>
        </row>
        <row r="694">
          <cell r="A694" t="str">
            <v>41</v>
          </cell>
          <cell r="B694" t="str">
            <v>69047</v>
          </cell>
          <cell r="C694" t="str">
            <v>San Mateo</v>
          </cell>
          <cell r="D694" t="str">
            <v>San Mateo Union High</v>
          </cell>
          <cell r="E694">
            <v>8549</v>
          </cell>
          <cell r="F694">
            <v>145339</v>
          </cell>
          <cell r="G694">
            <v>7</v>
          </cell>
        </row>
        <row r="695">
          <cell r="A695" t="str">
            <v>41</v>
          </cell>
          <cell r="B695" t="str">
            <v>69062</v>
          </cell>
          <cell r="C695" t="str">
            <v>San Mateo</v>
          </cell>
          <cell r="D695" t="str">
            <v>Sequoia Union High</v>
          </cell>
          <cell r="E695">
            <v>8252</v>
          </cell>
          <cell r="F695">
            <v>140288</v>
          </cell>
          <cell r="G695">
            <v>5</v>
          </cell>
        </row>
        <row r="696">
          <cell r="A696" t="str">
            <v>41</v>
          </cell>
          <cell r="B696" t="str">
            <v>69070</v>
          </cell>
          <cell r="C696" t="str">
            <v>San Mateo</v>
          </cell>
          <cell r="D696" t="str">
            <v>South San Francisco Unified</v>
          </cell>
          <cell r="E696">
            <v>9349</v>
          </cell>
          <cell r="F696">
            <v>160290</v>
          </cell>
          <cell r="G696">
            <v>15</v>
          </cell>
        </row>
        <row r="697">
          <cell r="A697" t="str">
            <v>41</v>
          </cell>
          <cell r="B697" t="str">
            <v>69088</v>
          </cell>
          <cell r="C697" t="str">
            <v>San Mateo</v>
          </cell>
          <cell r="D697" t="str">
            <v>Woodside Elementary</v>
          </cell>
          <cell r="E697">
            <v>458</v>
          </cell>
          <cell r="F697">
            <v>7786</v>
          </cell>
          <cell r="G697">
            <v>1</v>
          </cell>
        </row>
        <row r="698">
          <cell r="A698" t="str">
            <v>42</v>
          </cell>
          <cell r="B698" t="str">
            <v>10421</v>
          </cell>
          <cell r="C698" t="str">
            <v>Santa Barbara</v>
          </cell>
          <cell r="D698" t="str">
            <v>Santa Barbara County Office of Education</v>
          </cell>
          <cell r="E698">
            <v>837</v>
          </cell>
          <cell r="F698">
            <v>18866</v>
          </cell>
          <cell r="G698">
            <v>5</v>
          </cell>
        </row>
        <row r="699">
          <cell r="A699" t="str">
            <v>42</v>
          </cell>
          <cell r="B699" t="str">
            <v>69104</v>
          </cell>
          <cell r="C699" t="str">
            <v>Santa Barbara</v>
          </cell>
          <cell r="D699" t="str">
            <v>Ballard Elementary</v>
          </cell>
          <cell r="E699">
            <v>108</v>
          </cell>
          <cell r="F699">
            <v>3564</v>
          </cell>
          <cell r="G699">
            <v>1</v>
          </cell>
        </row>
        <row r="700">
          <cell r="A700" t="str">
            <v>42</v>
          </cell>
          <cell r="B700" t="str">
            <v>69112</v>
          </cell>
          <cell r="C700" t="str">
            <v>Santa Barbara</v>
          </cell>
          <cell r="D700" t="str">
            <v>Blochman Union Elementary</v>
          </cell>
          <cell r="E700">
            <v>475</v>
          </cell>
          <cell r="F700">
            <v>10075</v>
          </cell>
          <cell r="G700">
            <v>2</v>
          </cell>
        </row>
        <row r="701">
          <cell r="A701" t="str">
            <v>42</v>
          </cell>
          <cell r="B701" t="str">
            <v>69120</v>
          </cell>
          <cell r="C701" t="str">
            <v>Santa Barbara</v>
          </cell>
          <cell r="D701" t="str">
            <v>Santa Maria-Bonita</v>
          </cell>
          <cell r="E701">
            <v>13226</v>
          </cell>
          <cell r="F701">
            <v>224850</v>
          </cell>
          <cell r="G701">
            <v>19</v>
          </cell>
        </row>
        <row r="702">
          <cell r="A702" t="str">
            <v>42</v>
          </cell>
          <cell r="B702" t="str">
            <v>69138</v>
          </cell>
          <cell r="C702" t="str">
            <v>Santa Barbara</v>
          </cell>
          <cell r="D702" t="str">
            <v>Buellton Union Elementary</v>
          </cell>
          <cell r="E702">
            <v>693</v>
          </cell>
          <cell r="F702">
            <v>11781</v>
          </cell>
          <cell r="G702">
            <v>2</v>
          </cell>
        </row>
        <row r="703">
          <cell r="A703" t="str">
            <v>42</v>
          </cell>
          <cell r="B703" t="str">
            <v>69146</v>
          </cell>
          <cell r="C703" t="str">
            <v>Santa Barbara</v>
          </cell>
          <cell r="D703" t="str">
            <v>Carpinteria Unified</v>
          </cell>
          <cell r="E703">
            <v>2463</v>
          </cell>
          <cell r="F703">
            <v>52524</v>
          </cell>
          <cell r="G703">
            <v>8</v>
          </cell>
        </row>
        <row r="704">
          <cell r="A704" t="str">
            <v>42</v>
          </cell>
          <cell r="B704" t="str">
            <v>69161</v>
          </cell>
          <cell r="C704" t="str">
            <v>Santa Barbara</v>
          </cell>
          <cell r="D704" t="str">
            <v>Cold Spring Elementary</v>
          </cell>
          <cell r="E704">
            <v>198</v>
          </cell>
          <cell r="F704">
            <v>3564</v>
          </cell>
          <cell r="G704">
            <v>1</v>
          </cell>
        </row>
        <row r="705">
          <cell r="A705" t="str">
            <v>42</v>
          </cell>
          <cell r="B705" t="str">
            <v>69179</v>
          </cell>
          <cell r="C705" t="str">
            <v>Santa Barbara</v>
          </cell>
          <cell r="D705" t="str">
            <v>College Elementary</v>
          </cell>
          <cell r="E705">
            <v>208</v>
          </cell>
          <cell r="F705">
            <v>7128</v>
          </cell>
          <cell r="G705">
            <v>2</v>
          </cell>
        </row>
        <row r="706">
          <cell r="A706" t="str">
            <v>42</v>
          </cell>
          <cell r="B706" t="str">
            <v>69195</v>
          </cell>
          <cell r="C706" t="str">
            <v>Santa Barbara</v>
          </cell>
          <cell r="D706" t="str">
            <v>Goleta Union Elementary</v>
          </cell>
          <cell r="E706">
            <v>3608</v>
          </cell>
          <cell r="F706">
            <v>61336</v>
          </cell>
          <cell r="G706">
            <v>9</v>
          </cell>
        </row>
        <row r="707">
          <cell r="A707" t="str">
            <v>42</v>
          </cell>
          <cell r="B707" t="str">
            <v>69203</v>
          </cell>
          <cell r="C707" t="str">
            <v>Santa Barbara</v>
          </cell>
          <cell r="D707" t="str">
            <v>Guadalupe Union Elementary</v>
          </cell>
          <cell r="E707">
            <v>1127</v>
          </cell>
          <cell r="F707">
            <v>19160</v>
          </cell>
          <cell r="G707">
            <v>2</v>
          </cell>
        </row>
        <row r="708">
          <cell r="A708" t="str">
            <v>42</v>
          </cell>
          <cell r="B708" t="str">
            <v>69211</v>
          </cell>
          <cell r="C708" t="str">
            <v>Santa Barbara</v>
          </cell>
          <cell r="D708" t="str">
            <v>Hope Elementary</v>
          </cell>
          <cell r="E708">
            <v>980</v>
          </cell>
          <cell r="F708">
            <v>16660</v>
          </cell>
          <cell r="G708">
            <v>3</v>
          </cell>
        </row>
        <row r="709">
          <cell r="A709" t="str">
            <v>42</v>
          </cell>
          <cell r="B709" t="str">
            <v>69229</v>
          </cell>
          <cell r="C709" t="str">
            <v>Santa Barbara</v>
          </cell>
          <cell r="D709" t="str">
            <v>Lompoc Unified</v>
          </cell>
          <cell r="E709">
            <v>10083</v>
          </cell>
          <cell r="F709">
            <v>177943</v>
          </cell>
          <cell r="G709">
            <v>16</v>
          </cell>
        </row>
        <row r="710">
          <cell r="A710" t="str">
            <v>42</v>
          </cell>
          <cell r="B710" t="str">
            <v>69237</v>
          </cell>
          <cell r="C710" t="str">
            <v>Santa Barbara</v>
          </cell>
          <cell r="D710" t="str">
            <v>Los Alamos Elementary</v>
          </cell>
          <cell r="E710">
            <v>221</v>
          </cell>
          <cell r="F710">
            <v>3757</v>
          </cell>
          <cell r="G710">
            <v>1</v>
          </cell>
        </row>
        <row r="711">
          <cell r="A711" t="str">
            <v>42</v>
          </cell>
          <cell r="B711" t="str">
            <v>69245</v>
          </cell>
          <cell r="C711" t="str">
            <v>Santa Barbara</v>
          </cell>
          <cell r="D711" t="str">
            <v>Los Olivos Elementary</v>
          </cell>
          <cell r="E711">
            <v>670</v>
          </cell>
          <cell r="F711">
            <v>11390</v>
          </cell>
          <cell r="G711">
            <v>2</v>
          </cell>
        </row>
        <row r="712">
          <cell r="A712" t="str">
            <v>42</v>
          </cell>
          <cell r="B712" t="str">
            <v>69252</v>
          </cell>
          <cell r="C712" t="str">
            <v>Santa Barbara</v>
          </cell>
          <cell r="D712" t="str">
            <v>Montecito Union Elementary</v>
          </cell>
          <cell r="E712">
            <v>399</v>
          </cell>
          <cell r="F712">
            <v>6783</v>
          </cell>
          <cell r="G712">
            <v>1</v>
          </cell>
        </row>
        <row r="713">
          <cell r="A713" t="str">
            <v>42</v>
          </cell>
          <cell r="B713" t="str">
            <v>69260</v>
          </cell>
          <cell r="C713" t="str">
            <v>Santa Barbara</v>
          </cell>
          <cell r="D713" t="str">
            <v>Orcutt Union Elementary</v>
          </cell>
          <cell r="E713">
            <v>4655</v>
          </cell>
          <cell r="F713">
            <v>79135</v>
          </cell>
          <cell r="G713">
            <v>9</v>
          </cell>
        </row>
        <row r="714">
          <cell r="A714" t="str">
            <v>42</v>
          </cell>
          <cell r="B714" t="str">
            <v>69278</v>
          </cell>
          <cell r="C714" t="str">
            <v>Santa Barbara</v>
          </cell>
          <cell r="D714" t="str">
            <v>Santa Barbara Elementary</v>
          </cell>
          <cell r="E714">
            <v>5045</v>
          </cell>
          <cell r="F714">
            <v>88643</v>
          </cell>
          <cell r="G714">
            <v>13</v>
          </cell>
        </row>
        <row r="715">
          <cell r="A715" t="str">
            <v>42</v>
          </cell>
          <cell r="B715" t="str">
            <v>69286</v>
          </cell>
          <cell r="C715" t="str">
            <v>Santa Barbara</v>
          </cell>
          <cell r="D715" t="str">
            <v>Santa Barbara High</v>
          </cell>
          <cell r="E715">
            <v>9905</v>
          </cell>
          <cell r="F715">
            <v>183434</v>
          </cell>
          <cell r="G715">
            <v>13</v>
          </cell>
        </row>
        <row r="716">
          <cell r="A716" t="str">
            <v>42</v>
          </cell>
          <cell r="B716" t="str">
            <v>69310</v>
          </cell>
          <cell r="C716" t="str">
            <v>Santa Barbara</v>
          </cell>
          <cell r="D716" t="str">
            <v>Santa Maria Joint Union High</v>
          </cell>
          <cell r="E716">
            <v>7752</v>
          </cell>
          <cell r="F716">
            <v>131790</v>
          </cell>
          <cell r="G716">
            <v>4</v>
          </cell>
        </row>
        <row r="717">
          <cell r="A717" t="str">
            <v>42</v>
          </cell>
          <cell r="B717" t="str">
            <v>69328</v>
          </cell>
          <cell r="C717" t="str">
            <v>Santa Barbara</v>
          </cell>
          <cell r="D717" t="str">
            <v>Santa Ynez Valley Union High</v>
          </cell>
          <cell r="E717">
            <v>1162</v>
          </cell>
          <cell r="F717">
            <v>22605</v>
          </cell>
          <cell r="G717">
            <v>2</v>
          </cell>
        </row>
        <row r="718">
          <cell r="A718" t="str">
            <v>42</v>
          </cell>
          <cell r="B718" t="str">
            <v>69336</v>
          </cell>
          <cell r="C718" t="str">
            <v>Santa Barbara</v>
          </cell>
          <cell r="D718" t="str">
            <v>Solvang Elementary</v>
          </cell>
          <cell r="E718">
            <v>597</v>
          </cell>
          <cell r="F718">
            <v>10149</v>
          </cell>
          <cell r="G718">
            <v>1</v>
          </cell>
        </row>
        <row r="719">
          <cell r="A719" t="str">
            <v>42</v>
          </cell>
          <cell r="B719" t="str">
            <v>69344</v>
          </cell>
          <cell r="C719" t="str">
            <v>Santa Barbara</v>
          </cell>
          <cell r="D719" t="str">
            <v>Vista del Mar Union</v>
          </cell>
          <cell r="E719">
            <v>89</v>
          </cell>
          <cell r="F719">
            <v>3564</v>
          </cell>
          <cell r="G719">
            <v>1</v>
          </cell>
        </row>
        <row r="720">
          <cell r="A720" t="str">
            <v>42</v>
          </cell>
          <cell r="B720" t="str">
            <v>75010</v>
          </cell>
          <cell r="C720" t="str">
            <v>Santa Barbara</v>
          </cell>
          <cell r="D720" t="str">
            <v>Cuyama Joint Unified</v>
          </cell>
          <cell r="E720">
            <v>275</v>
          </cell>
          <cell r="F720">
            <v>9356</v>
          </cell>
          <cell r="G720">
            <v>3</v>
          </cell>
        </row>
        <row r="721">
          <cell r="A721" t="str">
            <v>43</v>
          </cell>
          <cell r="B721" t="str">
            <v>10439</v>
          </cell>
          <cell r="C721" t="str">
            <v>Santa Clara</v>
          </cell>
          <cell r="D721" t="str">
            <v>Santa Clara County Office of Education</v>
          </cell>
          <cell r="E721">
            <v>2252</v>
          </cell>
          <cell r="F721">
            <v>46529</v>
          </cell>
          <cell r="G721">
            <v>6</v>
          </cell>
        </row>
        <row r="722">
          <cell r="A722" t="str">
            <v>43</v>
          </cell>
          <cell r="B722" t="str">
            <v>69369</v>
          </cell>
          <cell r="C722" t="str">
            <v>Santa Clara</v>
          </cell>
          <cell r="D722" t="str">
            <v>Alum Rock Union Elementary</v>
          </cell>
          <cell r="E722">
            <v>13454</v>
          </cell>
          <cell r="F722">
            <v>228718</v>
          </cell>
          <cell r="G722">
            <v>27</v>
          </cell>
        </row>
        <row r="723">
          <cell r="A723" t="str">
            <v>43</v>
          </cell>
          <cell r="B723" t="str">
            <v>69377</v>
          </cell>
          <cell r="C723" t="str">
            <v>Santa Clara</v>
          </cell>
          <cell r="D723" t="str">
            <v>Berryessa Union Elementary</v>
          </cell>
          <cell r="E723">
            <v>8342</v>
          </cell>
          <cell r="F723">
            <v>143943</v>
          </cell>
          <cell r="G723">
            <v>14</v>
          </cell>
        </row>
        <row r="724">
          <cell r="A724" t="str">
            <v>43</v>
          </cell>
          <cell r="B724" t="str">
            <v>69385</v>
          </cell>
          <cell r="C724" t="str">
            <v>Santa Clara</v>
          </cell>
          <cell r="D724" t="str">
            <v>Cambrian</v>
          </cell>
          <cell r="E724">
            <v>3139</v>
          </cell>
          <cell r="F724">
            <v>55388</v>
          </cell>
          <cell r="G724">
            <v>6</v>
          </cell>
        </row>
        <row r="725">
          <cell r="A725" t="str">
            <v>43</v>
          </cell>
          <cell r="B725" t="str">
            <v>69393</v>
          </cell>
          <cell r="C725" t="str">
            <v>Santa Clara</v>
          </cell>
          <cell r="D725" t="str">
            <v>Campbell Union Elementary</v>
          </cell>
          <cell r="E725">
            <v>7269</v>
          </cell>
          <cell r="F725">
            <v>125701</v>
          </cell>
          <cell r="G725">
            <v>13</v>
          </cell>
        </row>
        <row r="726">
          <cell r="A726" t="str">
            <v>43</v>
          </cell>
          <cell r="B726" t="str">
            <v>69401</v>
          </cell>
          <cell r="C726" t="str">
            <v>Santa Clara</v>
          </cell>
          <cell r="D726" t="str">
            <v>Campbell Union High</v>
          </cell>
          <cell r="E726">
            <v>7763</v>
          </cell>
          <cell r="F726">
            <v>134928</v>
          </cell>
          <cell r="G726">
            <v>7</v>
          </cell>
        </row>
        <row r="727">
          <cell r="A727" t="str">
            <v>43</v>
          </cell>
          <cell r="B727" t="str">
            <v>69419</v>
          </cell>
          <cell r="C727" t="str">
            <v>Santa Clara</v>
          </cell>
          <cell r="D727" t="str">
            <v>Cupertino Union</v>
          </cell>
          <cell r="E727">
            <v>17574</v>
          </cell>
          <cell r="F727">
            <v>298764</v>
          </cell>
          <cell r="G727">
            <v>25</v>
          </cell>
        </row>
        <row r="728">
          <cell r="A728" t="str">
            <v>43</v>
          </cell>
          <cell r="B728" t="str">
            <v>69427</v>
          </cell>
          <cell r="C728" t="str">
            <v>Santa Clara</v>
          </cell>
          <cell r="D728" t="str">
            <v>East Side Union High</v>
          </cell>
          <cell r="E728">
            <v>25052</v>
          </cell>
          <cell r="F728">
            <v>435022</v>
          </cell>
          <cell r="G728">
            <v>16</v>
          </cell>
        </row>
        <row r="729">
          <cell r="A729" t="str">
            <v>43</v>
          </cell>
          <cell r="B729" t="str">
            <v>69435</v>
          </cell>
          <cell r="C729" t="str">
            <v>Santa Clara</v>
          </cell>
          <cell r="D729" t="str">
            <v>Evergreen Elementary</v>
          </cell>
          <cell r="E729">
            <v>13375</v>
          </cell>
          <cell r="F729">
            <v>227383</v>
          </cell>
          <cell r="G729">
            <v>18</v>
          </cell>
        </row>
        <row r="730">
          <cell r="A730" t="str">
            <v>43</v>
          </cell>
          <cell r="B730" t="str">
            <v>69450</v>
          </cell>
          <cell r="C730" t="str">
            <v>Santa Clara</v>
          </cell>
          <cell r="D730" t="str">
            <v>Franklin-McKinley Elementary</v>
          </cell>
          <cell r="E730">
            <v>9899</v>
          </cell>
          <cell r="F730">
            <v>168285</v>
          </cell>
          <cell r="G730">
            <v>16</v>
          </cell>
        </row>
        <row r="731">
          <cell r="A731" t="str">
            <v>43</v>
          </cell>
          <cell r="B731" t="str">
            <v>69468</v>
          </cell>
          <cell r="C731" t="str">
            <v>Santa Clara</v>
          </cell>
          <cell r="D731" t="str">
            <v>Fremont Union High</v>
          </cell>
          <cell r="E731">
            <v>10318</v>
          </cell>
          <cell r="F731">
            <v>177453</v>
          </cell>
          <cell r="G731">
            <v>6</v>
          </cell>
        </row>
        <row r="732">
          <cell r="A732" t="str">
            <v>43</v>
          </cell>
          <cell r="B732" t="str">
            <v>69484</v>
          </cell>
          <cell r="C732" t="str">
            <v>Santa Clara</v>
          </cell>
          <cell r="D732" t="str">
            <v>Gilroy Unified</v>
          </cell>
          <cell r="E732">
            <v>10564</v>
          </cell>
          <cell r="F732">
            <v>182947</v>
          </cell>
          <cell r="G732">
            <v>15</v>
          </cell>
        </row>
        <row r="733">
          <cell r="A733" t="str">
            <v>43</v>
          </cell>
          <cell r="B733" t="str">
            <v>69492</v>
          </cell>
          <cell r="C733" t="str">
            <v>Santa Clara</v>
          </cell>
          <cell r="D733" t="str">
            <v>Lakeside Joint</v>
          </cell>
          <cell r="E733">
            <v>82</v>
          </cell>
          <cell r="F733">
            <v>3564</v>
          </cell>
          <cell r="G733">
            <v>1</v>
          </cell>
        </row>
        <row r="734">
          <cell r="A734" t="str">
            <v>43</v>
          </cell>
          <cell r="B734" t="str">
            <v>69500</v>
          </cell>
          <cell r="C734" t="str">
            <v>Santa Clara</v>
          </cell>
          <cell r="D734" t="str">
            <v>Loma Prieta Joint Union Elementary</v>
          </cell>
          <cell r="E734">
            <v>405</v>
          </cell>
          <cell r="F734">
            <v>7848</v>
          </cell>
          <cell r="G734">
            <v>2</v>
          </cell>
        </row>
        <row r="735">
          <cell r="A735" t="str">
            <v>43</v>
          </cell>
          <cell r="B735" t="str">
            <v>69518</v>
          </cell>
          <cell r="C735" t="str">
            <v>Santa Clara</v>
          </cell>
          <cell r="D735" t="str">
            <v>Los Altos Elementary</v>
          </cell>
          <cell r="E735">
            <v>4245</v>
          </cell>
          <cell r="F735">
            <v>72295</v>
          </cell>
          <cell r="G735">
            <v>9</v>
          </cell>
        </row>
        <row r="736">
          <cell r="A736" t="str">
            <v>43</v>
          </cell>
          <cell r="B736" t="str">
            <v>69526</v>
          </cell>
          <cell r="C736" t="str">
            <v>Santa Clara</v>
          </cell>
          <cell r="D736" t="str">
            <v>Los Gatos Union Elementary</v>
          </cell>
          <cell r="E736">
            <v>2822</v>
          </cell>
          <cell r="F736">
            <v>48683</v>
          </cell>
          <cell r="G736">
            <v>5</v>
          </cell>
        </row>
        <row r="737">
          <cell r="A737" t="str">
            <v>43</v>
          </cell>
          <cell r="B737" t="str">
            <v>69534</v>
          </cell>
          <cell r="C737" t="str">
            <v>Santa Clara</v>
          </cell>
          <cell r="D737" t="str">
            <v>Los Gatos-Saratoga Joint Union High</v>
          </cell>
          <cell r="E737">
            <v>3182</v>
          </cell>
          <cell r="F737">
            <v>54096</v>
          </cell>
          <cell r="G737">
            <v>2</v>
          </cell>
        </row>
        <row r="738">
          <cell r="A738" t="str">
            <v>43</v>
          </cell>
          <cell r="B738" t="str">
            <v>69542</v>
          </cell>
          <cell r="C738" t="str">
            <v>Santa Clara</v>
          </cell>
          <cell r="D738" t="str">
            <v>Luther Burbank</v>
          </cell>
          <cell r="E738">
            <v>576</v>
          </cell>
          <cell r="F738">
            <v>9792</v>
          </cell>
          <cell r="G738">
            <v>1</v>
          </cell>
        </row>
        <row r="739">
          <cell r="A739" t="str">
            <v>43</v>
          </cell>
          <cell r="B739" t="str">
            <v>69567</v>
          </cell>
          <cell r="C739" t="str">
            <v>Santa Clara</v>
          </cell>
          <cell r="D739" t="str">
            <v>Montebello Elementary</v>
          </cell>
          <cell r="E739">
            <v>10</v>
          </cell>
          <cell r="F739">
            <v>2228</v>
          </cell>
          <cell r="G739">
            <v>1</v>
          </cell>
        </row>
        <row r="740">
          <cell r="A740" t="str">
            <v>43</v>
          </cell>
          <cell r="B740" t="str">
            <v>69575</v>
          </cell>
          <cell r="C740" t="str">
            <v>Santa Clara</v>
          </cell>
          <cell r="D740" t="str">
            <v>Moreland Elementary</v>
          </cell>
          <cell r="E740">
            <v>4001</v>
          </cell>
          <cell r="F740">
            <v>68018</v>
          </cell>
          <cell r="G740">
            <v>6</v>
          </cell>
        </row>
        <row r="741">
          <cell r="A741" t="str">
            <v>43</v>
          </cell>
          <cell r="B741" t="str">
            <v>69583</v>
          </cell>
          <cell r="C741" t="str">
            <v>Santa Clara</v>
          </cell>
          <cell r="D741" t="str">
            <v>Morgan Hill Unified</v>
          </cell>
          <cell r="E741">
            <v>9198</v>
          </cell>
          <cell r="F741">
            <v>157195</v>
          </cell>
          <cell r="G741">
            <v>14</v>
          </cell>
        </row>
        <row r="742">
          <cell r="A742" t="str">
            <v>43</v>
          </cell>
          <cell r="B742" t="str">
            <v>69591</v>
          </cell>
          <cell r="C742" t="str">
            <v>Santa Clara</v>
          </cell>
          <cell r="D742" t="str">
            <v>Mountain View Whisman</v>
          </cell>
          <cell r="E742">
            <v>4458</v>
          </cell>
          <cell r="F742">
            <v>75786</v>
          </cell>
          <cell r="G742">
            <v>8</v>
          </cell>
        </row>
        <row r="743">
          <cell r="A743" t="str">
            <v>43</v>
          </cell>
          <cell r="B743" t="str">
            <v>69609</v>
          </cell>
          <cell r="C743" t="str">
            <v>Santa Clara</v>
          </cell>
          <cell r="D743" t="str">
            <v>Mountain View-Los Altos Union High</v>
          </cell>
          <cell r="E743">
            <v>3656</v>
          </cell>
          <cell r="F743">
            <v>63049</v>
          </cell>
          <cell r="G743">
            <v>3</v>
          </cell>
        </row>
        <row r="744">
          <cell r="A744" t="str">
            <v>43</v>
          </cell>
          <cell r="B744" t="str">
            <v>69617</v>
          </cell>
          <cell r="C744" t="str">
            <v>Santa Clara</v>
          </cell>
          <cell r="D744" t="str">
            <v>Mt. Pleasant Elementary</v>
          </cell>
          <cell r="E744">
            <v>2963</v>
          </cell>
          <cell r="F744">
            <v>50372</v>
          </cell>
          <cell r="G744">
            <v>5</v>
          </cell>
        </row>
        <row r="745">
          <cell r="A745" t="str">
            <v>43</v>
          </cell>
          <cell r="B745" t="str">
            <v>69625</v>
          </cell>
          <cell r="C745" t="str">
            <v>Santa Clara</v>
          </cell>
          <cell r="D745" t="str">
            <v>Oak Grove Elementary</v>
          </cell>
          <cell r="E745">
            <v>11748</v>
          </cell>
          <cell r="F745">
            <v>201692</v>
          </cell>
          <cell r="G745">
            <v>20</v>
          </cell>
        </row>
        <row r="746">
          <cell r="A746" t="str">
            <v>43</v>
          </cell>
          <cell r="B746" t="str">
            <v>69633</v>
          </cell>
          <cell r="C746" t="str">
            <v>Santa Clara</v>
          </cell>
          <cell r="D746" t="str">
            <v>Orchard Elementary</v>
          </cell>
          <cell r="E746">
            <v>832</v>
          </cell>
          <cell r="F746">
            <v>14145</v>
          </cell>
          <cell r="G746">
            <v>1</v>
          </cell>
        </row>
        <row r="747">
          <cell r="A747" t="str">
            <v>43</v>
          </cell>
          <cell r="B747" t="str">
            <v>69641</v>
          </cell>
          <cell r="C747" t="str">
            <v>Santa Clara</v>
          </cell>
          <cell r="D747" t="str">
            <v>Palo Alto Unified</v>
          </cell>
          <cell r="E747">
            <v>11382</v>
          </cell>
          <cell r="F747">
            <v>199385</v>
          </cell>
          <cell r="G747">
            <v>19</v>
          </cell>
        </row>
        <row r="748">
          <cell r="A748" t="str">
            <v>43</v>
          </cell>
          <cell r="B748" t="str">
            <v>69666</v>
          </cell>
          <cell r="C748" t="str">
            <v>Santa Clara</v>
          </cell>
          <cell r="D748" t="str">
            <v>San Jose Unified</v>
          </cell>
          <cell r="E748">
            <v>31459</v>
          </cell>
          <cell r="F748">
            <v>562238</v>
          </cell>
          <cell r="G748">
            <v>51</v>
          </cell>
        </row>
        <row r="749">
          <cell r="A749" t="str">
            <v>43</v>
          </cell>
          <cell r="B749" t="str">
            <v>69674</v>
          </cell>
          <cell r="C749" t="str">
            <v>Santa Clara</v>
          </cell>
          <cell r="D749" t="str">
            <v>Santa Clara Unified</v>
          </cell>
          <cell r="E749">
            <v>14637</v>
          </cell>
          <cell r="F749">
            <v>249729</v>
          </cell>
          <cell r="G749">
            <v>24</v>
          </cell>
        </row>
        <row r="750">
          <cell r="A750" t="str">
            <v>43</v>
          </cell>
          <cell r="B750" t="str">
            <v>69682</v>
          </cell>
          <cell r="C750" t="str">
            <v>Santa Clara</v>
          </cell>
          <cell r="D750" t="str">
            <v>Saratoga Union Elementary</v>
          </cell>
          <cell r="E750">
            <v>2261</v>
          </cell>
          <cell r="F750">
            <v>38438</v>
          </cell>
          <cell r="G750">
            <v>4</v>
          </cell>
        </row>
        <row r="751">
          <cell r="A751" t="str">
            <v>43</v>
          </cell>
          <cell r="B751" t="str">
            <v>69690</v>
          </cell>
          <cell r="C751" t="str">
            <v>Santa Clara</v>
          </cell>
          <cell r="D751" t="str">
            <v>Sunnyvale</v>
          </cell>
          <cell r="E751">
            <v>6170</v>
          </cell>
          <cell r="F751">
            <v>107035</v>
          </cell>
          <cell r="G751">
            <v>11</v>
          </cell>
        </row>
        <row r="752">
          <cell r="A752" t="str">
            <v>43</v>
          </cell>
          <cell r="B752" t="str">
            <v>69708</v>
          </cell>
          <cell r="C752" t="str">
            <v>Santa Clara</v>
          </cell>
          <cell r="D752" t="str">
            <v>Union Elementary</v>
          </cell>
          <cell r="E752">
            <v>4564</v>
          </cell>
          <cell r="F752">
            <v>77590</v>
          </cell>
          <cell r="G752">
            <v>8</v>
          </cell>
        </row>
        <row r="753">
          <cell r="A753" t="str">
            <v>43</v>
          </cell>
          <cell r="B753" t="str">
            <v>73387</v>
          </cell>
          <cell r="C753" t="str">
            <v>Santa Clara</v>
          </cell>
          <cell r="D753" t="str">
            <v>Milpitas Unified</v>
          </cell>
          <cell r="E753">
            <v>9649</v>
          </cell>
          <cell r="F753">
            <v>167662</v>
          </cell>
          <cell r="G753">
            <v>14</v>
          </cell>
        </row>
        <row r="754">
          <cell r="A754" t="str">
            <v>44</v>
          </cell>
          <cell r="B754" t="str">
            <v>10447</v>
          </cell>
          <cell r="C754" t="str">
            <v>Santa Cruz</v>
          </cell>
          <cell r="D754" t="str">
            <v>Santa Cruz County Office of Education</v>
          </cell>
          <cell r="E754">
            <v>810</v>
          </cell>
          <cell r="F754">
            <v>17158</v>
          </cell>
          <cell r="G754">
            <v>3</v>
          </cell>
        </row>
        <row r="755">
          <cell r="A755" t="str">
            <v>44</v>
          </cell>
          <cell r="B755" t="str">
            <v>69732</v>
          </cell>
          <cell r="C755" t="str">
            <v>Santa Cruz</v>
          </cell>
          <cell r="D755" t="str">
            <v>Bonny Doon Union Elementary</v>
          </cell>
          <cell r="E755">
            <v>125</v>
          </cell>
          <cell r="F755">
            <v>3564</v>
          </cell>
          <cell r="G755">
            <v>1</v>
          </cell>
        </row>
        <row r="756">
          <cell r="A756" t="str">
            <v>44</v>
          </cell>
          <cell r="B756" t="str">
            <v>69757</v>
          </cell>
          <cell r="C756" t="str">
            <v>Santa Cruz</v>
          </cell>
          <cell r="D756" t="str">
            <v>Happy Valley Elementary</v>
          </cell>
          <cell r="E756">
            <v>129</v>
          </cell>
          <cell r="F756">
            <v>3564</v>
          </cell>
          <cell r="G756">
            <v>1</v>
          </cell>
        </row>
        <row r="757">
          <cell r="A757" t="str">
            <v>44</v>
          </cell>
          <cell r="B757" t="str">
            <v>69765</v>
          </cell>
          <cell r="C757" t="str">
            <v>Santa Cruz</v>
          </cell>
          <cell r="D757" t="str">
            <v>Live Oak Elementary</v>
          </cell>
          <cell r="E757">
            <v>2161</v>
          </cell>
          <cell r="F757">
            <v>41717</v>
          </cell>
          <cell r="G757">
            <v>7</v>
          </cell>
        </row>
        <row r="758">
          <cell r="A758" t="str">
            <v>44</v>
          </cell>
          <cell r="B758" t="str">
            <v>69773</v>
          </cell>
          <cell r="C758" t="str">
            <v>Santa Cruz</v>
          </cell>
          <cell r="D758" t="str">
            <v>Mountain Elementary</v>
          </cell>
          <cell r="E758">
            <v>159</v>
          </cell>
          <cell r="F758">
            <v>3564</v>
          </cell>
          <cell r="G758">
            <v>1</v>
          </cell>
        </row>
        <row r="759">
          <cell r="A759" t="str">
            <v>44</v>
          </cell>
          <cell r="B759" t="str">
            <v>69781</v>
          </cell>
          <cell r="C759" t="str">
            <v>Santa Cruz</v>
          </cell>
          <cell r="D759" t="str">
            <v>Pacific Elementary</v>
          </cell>
          <cell r="E759">
            <v>106</v>
          </cell>
          <cell r="F759">
            <v>3564</v>
          </cell>
          <cell r="G759">
            <v>1</v>
          </cell>
        </row>
        <row r="760">
          <cell r="A760" t="str">
            <v>44</v>
          </cell>
          <cell r="B760" t="str">
            <v>69799</v>
          </cell>
          <cell r="C760" t="str">
            <v>Santa Cruz</v>
          </cell>
          <cell r="D760" t="str">
            <v>Pajaro Valley Unified</v>
          </cell>
          <cell r="E760">
            <v>19334</v>
          </cell>
          <cell r="F760">
            <v>333797</v>
          </cell>
          <cell r="G760">
            <v>32</v>
          </cell>
        </row>
        <row r="761">
          <cell r="A761" t="str">
            <v>44</v>
          </cell>
          <cell r="B761" t="str">
            <v>69807</v>
          </cell>
          <cell r="C761" t="str">
            <v>Santa Cruz</v>
          </cell>
          <cell r="D761" t="str">
            <v>San Lorenzo Valley Unified</v>
          </cell>
          <cell r="E761">
            <v>2725</v>
          </cell>
          <cell r="F761">
            <v>49516</v>
          </cell>
          <cell r="G761">
            <v>6</v>
          </cell>
        </row>
        <row r="762">
          <cell r="A762" t="str">
            <v>44</v>
          </cell>
          <cell r="B762" t="str">
            <v>69815</v>
          </cell>
          <cell r="C762" t="str">
            <v>Santa Cruz</v>
          </cell>
          <cell r="D762" t="str">
            <v>Santa Cruz City Elementary</v>
          </cell>
          <cell r="E762">
            <v>2165</v>
          </cell>
          <cell r="F762">
            <v>38890</v>
          </cell>
          <cell r="G762">
            <v>5</v>
          </cell>
        </row>
        <row r="763">
          <cell r="A763" t="str">
            <v>44</v>
          </cell>
          <cell r="B763" t="str">
            <v>69823</v>
          </cell>
          <cell r="C763" t="str">
            <v>Santa Cruz</v>
          </cell>
          <cell r="D763" t="str">
            <v>Santa Cruz City High</v>
          </cell>
          <cell r="E763">
            <v>4759</v>
          </cell>
          <cell r="F763">
            <v>86866</v>
          </cell>
          <cell r="G763">
            <v>9</v>
          </cell>
        </row>
        <row r="764">
          <cell r="A764" t="str">
            <v>44</v>
          </cell>
          <cell r="B764" t="str">
            <v>69849</v>
          </cell>
          <cell r="C764" t="str">
            <v>Santa Cruz</v>
          </cell>
          <cell r="D764" t="str">
            <v>Soquel Union Elementary</v>
          </cell>
          <cell r="E764">
            <v>1773</v>
          </cell>
          <cell r="F764">
            <v>30141</v>
          </cell>
          <cell r="G764">
            <v>4</v>
          </cell>
        </row>
        <row r="765">
          <cell r="A765" t="str">
            <v>44</v>
          </cell>
          <cell r="B765" t="str">
            <v>75432</v>
          </cell>
          <cell r="C765" t="str">
            <v>Santa Cruz</v>
          </cell>
          <cell r="D765" t="str">
            <v>Scotts Valley Unified</v>
          </cell>
          <cell r="E765">
            <v>2591</v>
          </cell>
          <cell r="F765">
            <v>44048</v>
          </cell>
          <cell r="G765">
            <v>4</v>
          </cell>
        </row>
        <row r="766">
          <cell r="A766" t="str">
            <v>45</v>
          </cell>
          <cell r="B766" t="str">
            <v>10454</v>
          </cell>
          <cell r="C766" t="str">
            <v>Shasta</v>
          </cell>
          <cell r="D766" t="str">
            <v>Shasta County Office of Education</v>
          </cell>
          <cell r="E766">
            <v>798</v>
          </cell>
          <cell r="F766">
            <v>20712</v>
          </cell>
          <cell r="G766">
            <v>4</v>
          </cell>
        </row>
        <row r="767">
          <cell r="A767" t="str">
            <v>45</v>
          </cell>
          <cell r="B767" t="str">
            <v>69856</v>
          </cell>
          <cell r="C767" t="str">
            <v>Shasta</v>
          </cell>
          <cell r="D767" t="str">
            <v>Anderson Union High</v>
          </cell>
          <cell r="E767">
            <v>2164</v>
          </cell>
          <cell r="F767">
            <v>43812</v>
          </cell>
          <cell r="G767">
            <v>7</v>
          </cell>
        </row>
        <row r="768">
          <cell r="A768" t="str">
            <v>45</v>
          </cell>
          <cell r="B768" t="str">
            <v>69872</v>
          </cell>
          <cell r="C768" t="str">
            <v>Shasta</v>
          </cell>
          <cell r="D768" t="str">
            <v>Bella Vista Elementary</v>
          </cell>
          <cell r="E768">
            <v>428</v>
          </cell>
          <cell r="F768">
            <v>7276</v>
          </cell>
          <cell r="G768">
            <v>1</v>
          </cell>
        </row>
        <row r="769">
          <cell r="A769" t="str">
            <v>45</v>
          </cell>
          <cell r="B769" t="str">
            <v>69880</v>
          </cell>
          <cell r="C769" t="str">
            <v>Shasta</v>
          </cell>
          <cell r="D769" t="str">
            <v>Black Butte Union Elementary</v>
          </cell>
          <cell r="E769">
            <v>255</v>
          </cell>
          <cell r="F769">
            <v>11584</v>
          </cell>
          <cell r="G769">
            <v>4</v>
          </cell>
        </row>
        <row r="770">
          <cell r="A770" t="str">
            <v>45</v>
          </cell>
          <cell r="B770" t="str">
            <v>69914</v>
          </cell>
          <cell r="C770" t="str">
            <v>Shasta</v>
          </cell>
          <cell r="D770" t="str">
            <v>Cascade Union Elementary</v>
          </cell>
          <cell r="E770">
            <v>1526</v>
          </cell>
          <cell r="F770">
            <v>33027</v>
          </cell>
          <cell r="G770">
            <v>7</v>
          </cell>
        </row>
        <row r="771">
          <cell r="A771" t="str">
            <v>45</v>
          </cell>
          <cell r="B771" t="str">
            <v>69922</v>
          </cell>
          <cell r="C771" t="str">
            <v>Shasta</v>
          </cell>
          <cell r="D771" t="str">
            <v>Castle Rock Union Elementary</v>
          </cell>
          <cell r="E771">
            <v>75</v>
          </cell>
          <cell r="F771">
            <v>3564</v>
          </cell>
          <cell r="G771">
            <v>1</v>
          </cell>
        </row>
        <row r="772">
          <cell r="A772" t="str">
            <v>45</v>
          </cell>
          <cell r="B772" t="str">
            <v>69948</v>
          </cell>
          <cell r="C772" t="str">
            <v>Shasta</v>
          </cell>
          <cell r="D772" t="str">
            <v>Columbia Elementary</v>
          </cell>
          <cell r="E772">
            <v>1023</v>
          </cell>
          <cell r="F772">
            <v>21677</v>
          </cell>
          <cell r="G772">
            <v>4</v>
          </cell>
        </row>
        <row r="773">
          <cell r="A773" t="str">
            <v>45</v>
          </cell>
          <cell r="B773" t="str">
            <v>69955</v>
          </cell>
          <cell r="C773" t="str">
            <v>Shasta</v>
          </cell>
          <cell r="D773" t="str">
            <v>Cottonwood Union Elementary</v>
          </cell>
          <cell r="E773">
            <v>1147</v>
          </cell>
          <cell r="F773">
            <v>21574</v>
          </cell>
          <cell r="G773">
            <v>4</v>
          </cell>
        </row>
        <row r="774">
          <cell r="A774" t="str">
            <v>45</v>
          </cell>
          <cell r="B774" t="str">
            <v>69971</v>
          </cell>
          <cell r="C774" t="str">
            <v>Shasta</v>
          </cell>
          <cell r="D774" t="str">
            <v>Enterprise Elementary</v>
          </cell>
          <cell r="E774">
            <v>3396</v>
          </cell>
          <cell r="F774">
            <v>60888</v>
          </cell>
          <cell r="G774">
            <v>8</v>
          </cell>
        </row>
        <row r="775">
          <cell r="A775" t="str">
            <v>45</v>
          </cell>
          <cell r="B775" t="str">
            <v>69989</v>
          </cell>
          <cell r="C775" t="str">
            <v>Shasta</v>
          </cell>
          <cell r="D775" t="str">
            <v>Fall River Joint Unified</v>
          </cell>
          <cell r="E775">
            <v>1211</v>
          </cell>
          <cell r="F775">
            <v>35265</v>
          </cell>
          <cell r="G775">
            <v>11</v>
          </cell>
        </row>
        <row r="776">
          <cell r="A776" t="str">
            <v>45</v>
          </cell>
          <cell r="B776" t="str">
            <v>69997</v>
          </cell>
          <cell r="C776" t="str">
            <v>Shasta</v>
          </cell>
          <cell r="D776" t="str">
            <v>French Gulch-Whiskeytown Elementary</v>
          </cell>
          <cell r="E776">
            <v>21</v>
          </cell>
          <cell r="F776">
            <v>3564</v>
          </cell>
          <cell r="G776">
            <v>1</v>
          </cell>
        </row>
        <row r="777">
          <cell r="A777" t="str">
            <v>45</v>
          </cell>
          <cell r="B777" t="str">
            <v>70003</v>
          </cell>
          <cell r="C777" t="str">
            <v>Shasta</v>
          </cell>
          <cell r="D777" t="str">
            <v>Grant Elementary</v>
          </cell>
          <cell r="E777">
            <v>612</v>
          </cell>
          <cell r="F777">
            <v>10404</v>
          </cell>
          <cell r="G777">
            <v>1</v>
          </cell>
        </row>
        <row r="778">
          <cell r="A778" t="str">
            <v>45</v>
          </cell>
          <cell r="B778" t="str">
            <v>70011</v>
          </cell>
          <cell r="C778" t="str">
            <v>Shasta</v>
          </cell>
          <cell r="D778" t="str">
            <v>Happy Valley Union Elementary</v>
          </cell>
          <cell r="E778">
            <v>569</v>
          </cell>
          <cell r="F778">
            <v>11748</v>
          </cell>
          <cell r="G778">
            <v>3</v>
          </cell>
        </row>
        <row r="779">
          <cell r="A779" t="str">
            <v>45</v>
          </cell>
          <cell r="B779" t="str">
            <v>70029</v>
          </cell>
          <cell r="C779" t="str">
            <v>Shasta</v>
          </cell>
          <cell r="D779" t="str">
            <v>Igo, Ono, Platina Union Elementary</v>
          </cell>
          <cell r="E779">
            <v>89</v>
          </cell>
          <cell r="F779">
            <v>5792</v>
          </cell>
          <cell r="G779">
            <v>2</v>
          </cell>
        </row>
        <row r="780">
          <cell r="A780" t="str">
            <v>45</v>
          </cell>
          <cell r="B780" t="str">
            <v>70037</v>
          </cell>
          <cell r="C780" t="str">
            <v>Shasta</v>
          </cell>
          <cell r="D780" t="str">
            <v>Indian Springs Elementary</v>
          </cell>
          <cell r="E780">
            <v>14</v>
          </cell>
          <cell r="F780">
            <v>2228</v>
          </cell>
          <cell r="G780">
            <v>1</v>
          </cell>
        </row>
        <row r="781">
          <cell r="A781" t="str">
            <v>45</v>
          </cell>
          <cell r="B781" t="str">
            <v>70045</v>
          </cell>
          <cell r="C781" t="str">
            <v>Shasta</v>
          </cell>
          <cell r="D781" t="str">
            <v>Junction Elementary</v>
          </cell>
          <cell r="E781">
            <v>331</v>
          </cell>
          <cell r="F781">
            <v>7128</v>
          </cell>
          <cell r="G781">
            <v>2</v>
          </cell>
        </row>
        <row r="782">
          <cell r="A782" t="str">
            <v>45</v>
          </cell>
          <cell r="B782" t="str">
            <v>70052</v>
          </cell>
          <cell r="C782" t="str">
            <v>Shasta</v>
          </cell>
          <cell r="D782" t="str">
            <v>Millville Elementary</v>
          </cell>
          <cell r="E782">
            <v>231</v>
          </cell>
          <cell r="F782">
            <v>3927</v>
          </cell>
          <cell r="G782">
            <v>1</v>
          </cell>
        </row>
        <row r="783">
          <cell r="A783" t="str">
            <v>45</v>
          </cell>
          <cell r="B783" t="str">
            <v>70078</v>
          </cell>
          <cell r="C783" t="str">
            <v>Shasta</v>
          </cell>
          <cell r="D783" t="str">
            <v>North Cow Creek Elementary</v>
          </cell>
          <cell r="E783">
            <v>305</v>
          </cell>
          <cell r="F783">
            <v>5185</v>
          </cell>
          <cell r="G783">
            <v>1</v>
          </cell>
        </row>
        <row r="784">
          <cell r="A784" t="str">
            <v>45</v>
          </cell>
          <cell r="B784" t="str">
            <v>70086</v>
          </cell>
          <cell r="C784" t="str">
            <v>Shasta</v>
          </cell>
          <cell r="D784" t="str">
            <v>Oak Run Elementary</v>
          </cell>
          <cell r="E784">
            <v>41</v>
          </cell>
          <cell r="F784">
            <v>3564</v>
          </cell>
          <cell r="G784">
            <v>1</v>
          </cell>
        </row>
        <row r="785">
          <cell r="A785" t="str">
            <v>45</v>
          </cell>
          <cell r="B785" t="str">
            <v>70094</v>
          </cell>
          <cell r="C785" t="str">
            <v>Shasta</v>
          </cell>
          <cell r="D785" t="str">
            <v>Pacheco Union Elementary</v>
          </cell>
          <cell r="E785">
            <v>624</v>
          </cell>
          <cell r="F785">
            <v>12683</v>
          </cell>
          <cell r="G785">
            <v>3</v>
          </cell>
        </row>
        <row r="786">
          <cell r="A786" t="str">
            <v>45</v>
          </cell>
          <cell r="B786" t="str">
            <v>70110</v>
          </cell>
          <cell r="C786" t="str">
            <v>Shasta</v>
          </cell>
          <cell r="D786" t="str">
            <v>Redding Elementary</v>
          </cell>
          <cell r="E786">
            <v>3427</v>
          </cell>
          <cell r="F786">
            <v>64114</v>
          </cell>
          <cell r="G786">
            <v>10</v>
          </cell>
        </row>
        <row r="787">
          <cell r="A787" t="str">
            <v>45</v>
          </cell>
          <cell r="B787" t="str">
            <v>70128</v>
          </cell>
          <cell r="C787" t="str">
            <v>Shasta</v>
          </cell>
          <cell r="D787" t="str">
            <v>Shasta Union Elementary</v>
          </cell>
          <cell r="E787">
            <v>116</v>
          </cell>
          <cell r="F787">
            <v>3564</v>
          </cell>
          <cell r="G787">
            <v>1</v>
          </cell>
        </row>
        <row r="788">
          <cell r="A788" t="str">
            <v>45</v>
          </cell>
          <cell r="B788" t="str">
            <v>70136</v>
          </cell>
          <cell r="C788" t="str">
            <v>Shasta</v>
          </cell>
          <cell r="D788" t="str">
            <v>Shasta Union High</v>
          </cell>
          <cell r="E788">
            <v>5834</v>
          </cell>
          <cell r="F788">
            <v>110745</v>
          </cell>
          <cell r="G788">
            <v>10</v>
          </cell>
        </row>
        <row r="789">
          <cell r="A789" t="str">
            <v>45</v>
          </cell>
          <cell r="B789" t="str">
            <v>70169</v>
          </cell>
          <cell r="C789" t="str">
            <v>Shasta</v>
          </cell>
          <cell r="D789" t="str">
            <v>Whitmore Union Elementary</v>
          </cell>
          <cell r="E789">
            <v>28</v>
          </cell>
          <cell r="F789">
            <v>3564</v>
          </cell>
          <cell r="G789">
            <v>1</v>
          </cell>
        </row>
        <row r="790">
          <cell r="A790" t="str">
            <v>45</v>
          </cell>
          <cell r="B790" t="str">
            <v>73700</v>
          </cell>
          <cell r="C790" t="str">
            <v>Shasta</v>
          </cell>
          <cell r="D790" t="str">
            <v>Mountain Union Elementary</v>
          </cell>
          <cell r="E790">
            <v>68</v>
          </cell>
          <cell r="F790">
            <v>3564</v>
          </cell>
          <cell r="G790">
            <v>1</v>
          </cell>
        </row>
        <row r="791">
          <cell r="A791" t="str">
            <v>45</v>
          </cell>
          <cell r="B791" t="str">
            <v>75267</v>
          </cell>
          <cell r="C791" t="str">
            <v>Shasta</v>
          </cell>
          <cell r="D791" t="str">
            <v>Gateway Unified</v>
          </cell>
          <cell r="E791">
            <v>2796</v>
          </cell>
          <cell r="F791">
            <v>56714</v>
          </cell>
          <cell r="G791">
            <v>8</v>
          </cell>
        </row>
        <row r="792">
          <cell r="A792" t="str">
            <v>46</v>
          </cell>
          <cell r="B792" t="str">
            <v>10462</v>
          </cell>
          <cell r="C792" t="str">
            <v>Sierra</v>
          </cell>
          <cell r="D792" t="str">
            <v>Sierra County Office of Education</v>
          </cell>
          <cell r="E792">
            <v>3</v>
          </cell>
          <cell r="F792">
            <v>2228</v>
          </cell>
          <cell r="G792">
            <v>1</v>
          </cell>
        </row>
        <row r="793">
          <cell r="A793" t="str">
            <v>46</v>
          </cell>
          <cell r="B793" t="str">
            <v>70177</v>
          </cell>
          <cell r="C793" t="str">
            <v>Sierra</v>
          </cell>
          <cell r="D793" t="str">
            <v>Sierra-Plumas Joint Unified</v>
          </cell>
          <cell r="E793">
            <v>470</v>
          </cell>
          <cell r="F793">
            <v>20048</v>
          </cell>
          <cell r="G793">
            <v>6</v>
          </cell>
        </row>
        <row r="794">
          <cell r="A794" t="str">
            <v>47</v>
          </cell>
          <cell r="B794" t="str">
            <v>10470</v>
          </cell>
          <cell r="C794" t="str">
            <v>Siskiyou</v>
          </cell>
          <cell r="D794" t="str">
            <v>Siskiyou County Office of Education</v>
          </cell>
          <cell r="E794">
            <v>114</v>
          </cell>
          <cell r="F794">
            <v>5792</v>
          </cell>
          <cell r="G794">
            <v>2</v>
          </cell>
        </row>
        <row r="795">
          <cell r="A795" t="str">
            <v>47</v>
          </cell>
          <cell r="B795" t="str">
            <v>70185</v>
          </cell>
          <cell r="C795" t="str">
            <v>Siskiyou</v>
          </cell>
          <cell r="D795" t="str">
            <v>Big Springs Union Elementary</v>
          </cell>
          <cell r="E795">
            <v>105</v>
          </cell>
          <cell r="F795">
            <v>3564</v>
          </cell>
          <cell r="G795">
            <v>1</v>
          </cell>
        </row>
        <row r="796">
          <cell r="A796" t="str">
            <v>47</v>
          </cell>
          <cell r="B796" t="str">
            <v>70193</v>
          </cell>
          <cell r="C796" t="str">
            <v>Siskiyou</v>
          </cell>
          <cell r="D796" t="str">
            <v>Bogus Elementary</v>
          </cell>
          <cell r="E796">
            <v>10</v>
          </cell>
          <cell r="F796">
            <v>2228</v>
          </cell>
          <cell r="G796">
            <v>1</v>
          </cell>
        </row>
        <row r="797">
          <cell r="A797" t="str">
            <v>47</v>
          </cell>
          <cell r="B797" t="str">
            <v>70201</v>
          </cell>
          <cell r="C797" t="str">
            <v>Siskiyou</v>
          </cell>
          <cell r="D797" t="str">
            <v>Butteville Union Elementary</v>
          </cell>
          <cell r="E797">
            <v>151</v>
          </cell>
          <cell r="F797">
            <v>3564</v>
          </cell>
          <cell r="G797">
            <v>1</v>
          </cell>
        </row>
        <row r="798">
          <cell r="A798" t="str">
            <v>47</v>
          </cell>
          <cell r="B798" t="str">
            <v>70227</v>
          </cell>
          <cell r="C798" t="str">
            <v>Siskiyou</v>
          </cell>
          <cell r="D798" t="str">
            <v>Delphic Elementary</v>
          </cell>
          <cell r="E798">
            <v>51</v>
          </cell>
          <cell r="F798">
            <v>3564</v>
          </cell>
          <cell r="G798">
            <v>1</v>
          </cell>
        </row>
        <row r="799">
          <cell r="A799" t="str">
            <v>47</v>
          </cell>
          <cell r="B799" t="str">
            <v>70243</v>
          </cell>
          <cell r="C799" t="str">
            <v>Siskiyou</v>
          </cell>
          <cell r="D799" t="str">
            <v>Dunsmuir Elementary</v>
          </cell>
          <cell r="E799">
            <v>181</v>
          </cell>
          <cell r="F799">
            <v>5792</v>
          </cell>
          <cell r="G799">
            <v>2</v>
          </cell>
        </row>
        <row r="800">
          <cell r="A800" t="str">
            <v>47</v>
          </cell>
          <cell r="B800" t="str">
            <v>70250</v>
          </cell>
          <cell r="C800" t="str">
            <v>Siskiyou</v>
          </cell>
          <cell r="D800" t="str">
            <v>Dunsmuir Joint Union High</v>
          </cell>
          <cell r="E800">
            <v>104</v>
          </cell>
          <cell r="F800">
            <v>5792</v>
          </cell>
          <cell r="G800">
            <v>2</v>
          </cell>
        </row>
        <row r="801">
          <cell r="A801" t="str">
            <v>47</v>
          </cell>
          <cell r="B801" t="str">
            <v>70292</v>
          </cell>
          <cell r="C801" t="str">
            <v>Siskiyou</v>
          </cell>
          <cell r="D801" t="str">
            <v>Forks of Salmon Elementary</v>
          </cell>
          <cell r="E801">
            <v>12</v>
          </cell>
          <cell r="F801">
            <v>2228</v>
          </cell>
          <cell r="G801">
            <v>1</v>
          </cell>
        </row>
        <row r="802">
          <cell r="A802" t="str">
            <v>47</v>
          </cell>
          <cell r="B802" t="str">
            <v>70318</v>
          </cell>
          <cell r="C802" t="str">
            <v>Siskiyou</v>
          </cell>
          <cell r="D802" t="str">
            <v>Gazelle Union Elementary</v>
          </cell>
          <cell r="E802">
            <v>51</v>
          </cell>
          <cell r="F802">
            <v>3564</v>
          </cell>
          <cell r="G802">
            <v>1</v>
          </cell>
        </row>
        <row r="803">
          <cell r="A803" t="str">
            <v>47</v>
          </cell>
          <cell r="B803" t="str">
            <v>70326</v>
          </cell>
          <cell r="C803" t="str">
            <v>Siskiyou</v>
          </cell>
          <cell r="D803" t="str">
            <v>Grenada Elementary</v>
          </cell>
          <cell r="E803">
            <v>132</v>
          </cell>
          <cell r="F803">
            <v>5792</v>
          </cell>
          <cell r="G803">
            <v>2</v>
          </cell>
        </row>
        <row r="804">
          <cell r="A804" t="str">
            <v>47</v>
          </cell>
          <cell r="B804" t="str">
            <v>70334</v>
          </cell>
          <cell r="C804" t="str">
            <v>Siskiyou</v>
          </cell>
          <cell r="D804" t="str">
            <v>Happy Camp Union Elementary</v>
          </cell>
          <cell r="E804">
            <v>115</v>
          </cell>
          <cell r="F804">
            <v>8020</v>
          </cell>
          <cell r="G804">
            <v>3</v>
          </cell>
        </row>
        <row r="805">
          <cell r="A805" t="str">
            <v>47</v>
          </cell>
          <cell r="B805" t="str">
            <v>70359</v>
          </cell>
          <cell r="C805" t="str">
            <v>Siskiyou</v>
          </cell>
          <cell r="D805" t="str">
            <v>Hornbrook Elementary</v>
          </cell>
          <cell r="E805">
            <v>37</v>
          </cell>
          <cell r="F805">
            <v>3564</v>
          </cell>
          <cell r="G805">
            <v>1</v>
          </cell>
        </row>
        <row r="806">
          <cell r="A806" t="str">
            <v>47</v>
          </cell>
          <cell r="B806" t="str">
            <v>70367</v>
          </cell>
          <cell r="C806" t="str">
            <v>Siskiyou</v>
          </cell>
          <cell r="D806" t="str">
            <v>Junction Elementary</v>
          </cell>
          <cell r="E806">
            <v>21</v>
          </cell>
          <cell r="F806">
            <v>3564</v>
          </cell>
          <cell r="G806">
            <v>1</v>
          </cell>
        </row>
        <row r="807">
          <cell r="A807" t="str">
            <v>47</v>
          </cell>
          <cell r="B807" t="str">
            <v>70375</v>
          </cell>
          <cell r="C807" t="str">
            <v>Siskiyou</v>
          </cell>
          <cell r="D807" t="str">
            <v>Klamath River Union Elementary</v>
          </cell>
          <cell r="E807">
            <v>23</v>
          </cell>
          <cell r="F807">
            <v>3564</v>
          </cell>
          <cell r="G807">
            <v>1</v>
          </cell>
        </row>
        <row r="808">
          <cell r="A808" t="str">
            <v>47</v>
          </cell>
          <cell r="B808" t="str">
            <v>70383</v>
          </cell>
          <cell r="C808" t="str">
            <v>Siskiyou</v>
          </cell>
          <cell r="D808" t="str">
            <v>Little Shasta Elementary</v>
          </cell>
          <cell r="E808">
            <v>26</v>
          </cell>
          <cell r="F808">
            <v>3564</v>
          </cell>
          <cell r="G808">
            <v>1</v>
          </cell>
        </row>
        <row r="809">
          <cell r="A809" t="str">
            <v>47</v>
          </cell>
          <cell r="B809" t="str">
            <v>70409</v>
          </cell>
          <cell r="C809" t="str">
            <v>Siskiyou</v>
          </cell>
          <cell r="D809" t="str">
            <v>McCloud Union Elementary</v>
          </cell>
          <cell r="E809">
            <v>83</v>
          </cell>
          <cell r="F809">
            <v>3564</v>
          </cell>
          <cell r="G809">
            <v>1</v>
          </cell>
        </row>
        <row r="810">
          <cell r="A810" t="str">
            <v>47</v>
          </cell>
          <cell r="B810" t="str">
            <v>70417</v>
          </cell>
          <cell r="C810" t="str">
            <v>Siskiyou</v>
          </cell>
          <cell r="D810" t="str">
            <v>Montague Elementary</v>
          </cell>
          <cell r="E810">
            <v>146</v>
          </cell>
          <cell r="F810">
            <v>5792</v>
          </cell>
          <cell r="G810">
            <v>2</v>
          </cell>
        </row>
        <row r="811">
          <cell r="A811" t="str">
            <v>47</v>
          </cell>
          <cell r="B811" t="str">
            <v>70425</v>
          </cell>
          <cell r="C811" t="str">
            <v>Siskiyou</v>
          </cell>
          <cell r="D811" t="str">
            <v>Mt. Shasta Union Elementary</v>
          </cell>
          <cell r="E811">
            <v>627</v>
          </cell>
          <cell r="F811">
            <v>12819</v>
          </cell>
          <cell r="G811">
            <v>3</v>
          </cell>
        </row>
        <row r="812">
          <cell r="A812" t="str">
            <v>47</v>
          </cell>
          <cell r="B812" t="str">
            <v>70458</v>
          </cell>
          <cell r="C812" t="str">
            <v>Siskiyou</v>
          </cell>
          <cell r="D812" t="str">
            <v>Seiad Elementary</v>
          </cell>
          <cell r="E812">
            <v>32</v>
          </cell>
          <cell r="F812">
            <v>3564</v>
          </cell>
          <cell r="G812">
            <v>1</v>
          </cell>
        </row>
        <row r="813">
          <cell r="A813" t="str">
            <v>47</v>
          </cell>
          <cell r="B813" t="str">
            <v>70466</v>
          </cell>
          <cell r="C813" t="str">
            <v>Siskiyou</v>
          </cell>
          <cell r="D813" t="str">
            <v>Siskiyou Union High</v>
          </cell>
          <cell r="E813">
            <v>740</v>
          </cell>
          <cell r="F813">
            <v>23265</v>
          </cell>
          <cell r="G813">
            <v>7</v>
          </cell>
        </row>
        <row r="814">
          <cell r="A814" t="str">
            <v>47</v>
          </cell>
          <cell r="B814" t="str">
            <v>70482</v>
          </cell>
          <cell r="C814" t="str">
            <v>Siskiyou</v>
          </cell>
          <cell r="D814" t="str">
            <v>Weed Union Elementary</v>
          </cell>
          <cell r="E814">
            <v>337</v>
          </cell>
          <cell r="F814">
            <v>10083</v>
          </cell>
          <cell r="G814">
            <v>3</v>
          </cell>
        </row>
        <row r="815">
          <cell r="A815" t="str">
            <v>47</v>
          </cell>
          <cell r="B815" t="str">
            <v>70490</v>
          </cell>
          <cell r="C815" t="str">
            <v>Siskiyou</v>
          </cell>
          <cell r="D815" t="str">
            <v>Willow Creek Elementary</v>
          </cell>
          <cell r="E815">
            <v>39</v>
          </cell>
          <cell r="F815">
            <v>3564</v>
          </cell>
          <cell r="G815">
            <v>1</v>
          </cell>
        </row>
        <row r="816">
          <cell r="A816" t="str">
            <v>47</v>
          </cell>
          <cell r="B816" t="str">
            <v>70508</v>
          </cell>
          <cell r="C816" t="str">
            <v>Siskiyou</v>
          </cell>
          <cell r="D816" t="str">
            <v>Yreka Union Elementary</v>
          </cell>
          <cell r="E816">
            <v>1011</v>
          </cell>
          <cell r="F816">
            <v>21467</v>
          </cell>
          <cell r="G816">
            <v>5</v>
          </cell>
        </row>
        <row r="817">
          <cell r="A817" t="str">
            <v>47</v>
          </cell>
          <cell r="B817" t="str">
            <v>70516</v>
          </cell>
          <cell r="C817" t="str">
            <v>Siskiyou</v>
          </cell>
          <cell r="D817" t="str">
            <v>Yreka Union High</v>
          </cell>
          <cell r="E817">
            <v>721</v>
          </cell>
          <cell r="F817">
            <v>16961</v>
          </cell>
          <cell r="G817">
            <v>3</v>
          </cell>
        </row>
        <row r="818">
          <cell r="A818" t="str">
            <v>47</v>
          </cell>
          <cell r="B818" t="str">
            <v>73684</v>
          </cell>
          <cell r="C818" t="str">
            <v>Siskiyou</v>
          </cell>
          <cell r="D818" t="str">
            <v>Butte Valley Unified</v>
          </cell>
          <cell r="E818">
            <v>327</v>
          </cell>
          <cell r="F818">
            <v>17376</v>
          </cell>
          <cell r="G818">
            <v>6</v>
          </cell>
        </row>
        <row r="819">
          <cell r="A819" t="str">
            <v>47</v>
          </cell>
          <cell r="B819" t="str">
            <v>76455</v>
          </cell>
          <cell r="C819" t="str">
            <v>Siskiyou</v>
          </cell>
          <cell r="D819" t="str">
            <v>Scott Valley Unified</v>
          </cell>
          <cell r="E819">
            <v>693</v>
          </cell>
          <cell r="F819">
            <v>28960</v>
          </cell>
          <cell r="G819">
            <v>10</v>
          </cell>
        </row>
        <row r="820">
          <cell r="A820" t="str">
            <v>48</v>
          </cell>
          <cell r="B820" t="str">
            <v>10488</v>
          </cell>
          <cell r="C820" t="str">
            <v>Solano</v>
          </cell>
          <cell r="D820" t="str">
            <v>Solano County Office of Education</v>
          </cell>
          <cell r="E820">
            <v>520</v>
          </cell>
          <cell r="F820">
            <v>12704</v>
          </cell>
          <cell r="G820">
            <v>3</v>
          </cell>
        </row>
        <row r="821">
          <cell r="A821" t="str">
            <v>48</v>
          </cell>
          <cell r="B821" t="str">
            <v>70524</v>
          </cell>
          <cell r="C821" t="str">
            <v>Solano</v>
          </cell>
          <cell r="D821" t="str">
            <v>Benicia Unified</v>
          </cell>
          <cell r="E821">
            <v>4958</v>
          </cell>
          <cell r="F821">
            <v>86526</v>
          </cell>
          <cell r="G821">
            <v>7</v>
          </cell>
        </row>
        <row r="822">
          <cell r="A822" t="str">
            <v>48</v>
          </cell>
          <cell r="B822" t="str">
            <v>70532</v>
          </cell>
          <cell r="C822" t="str">
            <v>Solano</v>
          </cell>
          <cell r="D822" t="str">
            <v>Dixon Unified</v>
          </cell>
          <cell r="E822">
            <v>4082</v>
          </cell>
          <cell r="F822">
            <v>74297</v>
          </cell>
          <cell r="G822">
            <v>8</v>
          </cell>
        </row>
        <row r="823">
          <cell r="A823" t="str">
            <v>48</v>
          </cell>
          <cell r="B823" t="str">
            <v>70540</v>
          </cell>
          <cell r="C823" t="str">
            <v>Solano</v>
          </cell>
          <cell r="D823" t="str">
            <v>Fairfield-Suisun Unified</v>
          </cell>
          <cell r="E823">
            <v>22423</v>
          </cell>
          <cell r="F823">
            <v>385070</v>
          </cell>
          <cell r="G823">
            <v>31</v>
          </cell>
        </row>
        <row r="824">
          <cell r="A824" t="str">
            <v>48</v>
          </cell>
          <cell r="B824" t="str">
            <v>70565</v>
          </cell>
          <cell r="C824" t="str">
            <v>Solano</v>
          </cell>
          <cell r="D824" t="str">
            <v>Travis Unified</v>
          </cell>
          <cell r="E824">
            <v>5296</v>
          </cell>
          <cell r="F824">
            <v>96167</v>
          </cell>
          <cell r="G824">
            <v>10</v>
          </cell>
        </row>
        <row r="825">
          <cell r="A825" t="str">
            <v>48</v>
          </cell>
          <cell r="B825" t="str">
            <v>70573</v>
          </cell>
          <cell r="C825" t="str">
            <v>Solano</v>
          </cell>
          <cell r="D825" t="str">
            <v>Vacaville Unified</v>
          </cell>
          <cell r="E825">
            <v>13146</v>
          </cell>
          <cell r="F825">
            <v>227762</v>
          </cell>
          <cell r="G825">
            <v>17</v>
          </cell>
        </row>
        <row r="826">
          <cell r="A826" t="str">
            <v>48</v>
          </cell>
          <cell r="B826" t="str">
            <v>70581</v>
          </cell>
          <cell r="C826" t="str">
            <v>Solano</v>
          </cell>
          <cell r="D826" t="str">
            <v>Vallejo City Unified</v>
          </cell>
          <cell r="E826">
            <v>16057</v>
          </cell>
          <cell r="F826">
            <v>279411</v>
          </cell>
          <cell r="G826">
            <v>26</v>
          </cell>
        </row>
        <row r="827">
          <cell r="A827" t="str">
            <v>49</v>
          </cell>
          <cell r="B827" t="str">
            <v>10496</v>
          </cell>
          <cell r="C827" t="str">
            <v>Sonoma</v>
          </cell>
          <cell r="D827" t="str">
            <v>Sonoma County Office of Education</v>
          </cell>
          <cell r="E827">
            <v>844</v>
          </cell>
          <cell r="F827">
            <v>15991</v>
          </cell>
          <cell r="G827">
            <v>3</v>
          </cell>
        </row>
        <row r="828">
          <cell r="A828" t="str">
            <v>49</v>
          </cell>
          <cell r="B828" t="str">
            <v>70599</v>
          </cell>
          <cell r="C828" t="str">
            <v>Sonoma</v>
          </cell>
          <cell r="D828" t="str">
            <v>Alexander Valley Union Elementary</v>
          </cell>
          <cell r="E828">
            <v>135</v>
          </cell>
          <cell r="F828">
            <v>3564</v>
          </cell>
          <cell r="G828">
            <v>1</v>
          </cell>
        </row>
        <row r="829">
          <cell r="A829" t="str">
            <v>49</v>
          </cell>
          <cell r="B829" t="str">
            <v>70607</v>
          </cell>
          <cell r="C829" t="str">
            <v>Sonoma</v>
          </cell>
          <cell r="D829" t="str">
            <v>West Sonoma County Union High</v>
          </cell>
          <cell r="E829">
            <v>2318</v>
          </cell>
          <cell r="F829">
            <v>45354</v>
          </cell>
          <cell r="G829">
            <v>5</v>
          </cell>
        </row>
        <row r="830">
          <cell r="A830" t="str">
            <v>49</v>
          </cell>
          <cell r="B830" t="str">
            <v>70615</v>
          </cell>
          <cell r="C830" t="str">
            <v>Sonoma</v>
          </cell>
          <cell r="D830" t="str">
            <v>Bellevue Union Elementary</v>
          </cell>
          <cell r="E830">
            <v>1760</v>
          </cell>
          <cell r="F830">
            <v>29920</v>
          </cell>
          <cell r="G830">
            <v>4</v>
          </cell>
        </row>
        <row r="831">
          <cell r="A831" t="str">
            <v>49</v>
          </cell>
          <cell r="B831" t="str">
            <v>70623</v>
          </cell>
          <cell r="C831" t="str">
            <v>Sonoma</v>
          </cell>
          <cell r="D831" t="str">
            <v>Bennett Valley Union Elementary</v>
          </cell>
          <cell r="E831">
            <v>936</v>
          </cell>
          <cell r="F831">
            <v>15912</v>
          </cell>
          <cell r="G831">
            <v>2</v>
          </cell>
        </row>
        <row r="832">
          <cell r="A832" t="str">
            <v>49</v>
          </cell>
          <cell r="B832" t="str">
            <v>70649</v>
          </cell>
          <cell r="C832" t="str">
            <v>Sonoma</v>
          </cell>
          <cell r="D832" t="str">
            <v>Cinnabar Elementary</v>
          </cell>
          <cell r="E832">
            <v>204</v>
          </cell>
          <cell r="F832">
            <v>3564</v>
          </cell>
          <cell r="G832">
            <v>1</v>
          </cell>
        </row>
        <row r="833">
          <cell r="A833" t="str">
            <v>49</v>
          </cell>
          <cell r="B833" t="str">
            <v>70656</v>
          </cell>
          <cell r="C833" t="str">
            <v>Sonoma</v>
          </cell>
          <cell r="D833" t="str">
            <v>Cloverdale Unified</v>
          </cell>
          <cell r="E833">
            <v>1490</v>
          </cell>
          <cell r="F833">
            <v>30595</v>
          </cell>
          <cell r="G833">
            <v>5</v>
          </cell>
        </row>
        <row r="834">
          <cell r="A834" t="str">
            <v>49</v>
          </cell>
          <cell r="B834" t="str">
            <v>70672</v>
          </cell>
          <cell r="C834" t="str">
            <v>Sonoma</v>
          </cell>
          <cell r="D834" t="str">
            <v>Dunham Elementary</v>
          </cell>
          <cell r="E834">
            <v>180</v>
          </cell>
          <cell r="F834">
            <v>3564</v>
          </cell>
          <cell r="G834">
            <v>1</v>
          </cell>
        </row>
        <row r="835">
          <cell r="A835" t="str">
            <v>49</v>
          </cell>
          <cell r="B835" t="str">
            <v>70680</v>
          </cell>
          <cell r="C835" t="str">
            <v>Sonoma</v>
          </cell>
          <cell r="D835" t="str">
            <v>Forestville Union Elementary</v>
          </cell>
          <cell r="E835">
            <v>448</v>
          </cell>
          <cell r="F835">
            <v>9174</v>
          </cell>
          <cell r="G835">
            <v>2</v>
          </cell>
        </row>
        <row r="836">
          <cell r="A836" t="str">
            <v>49</v>
          </cell>
          <cell r="B836" t="str">
            <v>70698</v>
          </cell>
          <cell r="C836" t="str">
            <v>Sonoma</v>
          </cell>
          <cell r="D836" t="str">
            <v>Fort Ross Elementary</v>
          </cell>
          <cell r="E836">
            <v>45</v>
          </cell>
          <cell r="F836">
            <v>3564</v>
          </cell>
          <cell r="G836">
            <v>1</v>
          </cell>
        </row>
        <row r="837">
          <cell r="A837" t="str">
            <v>49</v>
          </cell>
          <cell r="B837" t="str">
            <v>70706</v>
          </cell>
          <cell r="C837" t="str">
            <v>Sonoma</v>
          </cell>
          <cell r="D837" t="str">
            <v>Geyserville Unified</v>
          </cell>
          <cell r="E837">
            <v>251</v>
          </cell>
          <cell r="F837">
            <v>15148</v>
          </cell>
          <cell r="G837">
            <v>5</v>
          </cell>
        </row>
        <row r="838">
          <cell r="A838" t="str">
            <v>49</v>
          </cell>
          <cell r="B838" t="str">
            <v>70714</v>
          </cell>
          <cell r="C838" t="str">
            <v>Sonoma</v>
          </cell>
          <cell r="D838" t="str">
            <v>Gravenstein Union Elementary</v>
          </cell>
          <cell r="E838">
            <v>561</v>
          </cell>
          <cell r="F838">
            <v>9537</v>
          </cell>
          <cell r="G838">
            <v>2</v>
          </cell>
        </row>
        <row r="839">
          <cell r="A839" t="str">
            <v>49</v>
          </cell>
          <cell r="B839" t="str">
            <v>70722</v>
          </cell>
          <cell r="C839" t="str">
            <v>Sonoma</v>
          </cell>
          <cell r="D839" t="str">
            <v>Guerneville Elementary</v>
          </cell>
          <cell r="E839">
            <v>302</v>
          </cell>
          <cell r="F839">
            <v>7311</v>
          </cell>
          <cell r="G839">
            <v>2</v>
          </cell>
        </row>
        <row r="840">
          <cell r="A840" t="str">
            <v>49</v>
          </cell>
          <cell r="B840" t="str">
            <v>70730</v>
          </cell>
          <cell r="C840" t="str">
            <v>Sonoma</v>
          </cell>
          <cell r="D840" t="str">
            <v>Harmony Union Elementary</v>
          </cell>
          <cell r="E840">
            <v>233</v>
          </cell>
          <cell r="F840">
            <v>7128</v>
          </cell>
          <cell r="G840">
            <v>2</v>
          </cell>
        </row>
        <row r="841">
          <cell r="A841" t="str">
            <v>49</v>
          </cell>
          <cell r="B841" t="str">
            <v>70763</v>
          </cell>
          <cell r="C841" t="str">
            <v>Sonoma</v>
          </cell>
          <cell r="D841" t="str">
            <v>Horicon Elementary</v>
          </cell>
          <cell r="E841">
            <v>92</v>
          </cell>
          <cell r="F841">
            <v>3564</v>
          </cell>
          <cell r="G841">
            <v>1</v>
          </cell>
        </row>
        <row r="842">
          <cell r="A842" t="str">
            <v>49</v>
          </cell>
          <cell r="B842" t="str">
            <v>70789</v>
          </cell>
          <cell r="C842" t="str">
            <v>Sonoma</v>
          </cell>
          <cell r="D842" t="str">
            <v>Kenwood Elementary</v>
          </cell>
          <cell r="E842">
            <v>152</v>
          </cell>
          <cell r="F842">
            <v>3564</v>
          </cell>
          <cell r="G842">
            <v>1</v>
          </cell>
        </row>
        <row r="843">
          <cell r="A843" t="str">
            <v>49</v>
          </cell>
          <cell r="B843" t="str">
            <v>70797</v>
          </cell>
          <cell r="C843" t="str">
            <v>Sonoma</v>
          </cell>
          <cell r="D843" t="str">
            <v>Liberty Elementary</v>
          </cell>
          <cell r="E843">
            <v>193</v>
          </cell>
          <cell r="F843">
            <v>3564</v>
          </cell>
          <cell r="G843">
            <v>1</v>
          </cell>
        </row>
        <row r="844">
          <cell r="A844" t="str">
            <v>49</v>
          </cell>
          <cell r="B844" t="str">
            <v>70805</v>
          </cell>
          <cell r="C844" t="str">
            <v>Sonoma</v>
          </cell>
          <cell r="D844" t="str">
            <v>Mark West Union Elementary</v>
          </cell>
          <cell r="E844">
            <v>1286</v>
          </cell>
          <cell r="F844">
            <v>21862</v>
          </cell>
          <cell r="G844">
            <v>3</v>
          </cell>
        </row>
        <row r="845">
          <cell r="A845" t="str">
            <v>49</v>
          </cell>
          <cell r="B845" t="str">
            <v>70813</v>
          </cell>
          <cell r="C845" t="str">
            <v>Sonoma</v>
          </cell>
          <cell r="D845" t="str">
            <v>Monte Rio Union Elementary</v>
          </cell>
          <cell r="E845">
            <v>97</v>
          </cell>
          <cell r="F845">
            <v>3564</v>
          </cell>
          <cell r="G845">
            <v>1</v>
          </cell>
        </row>
        <row r="846">
          <cell r="A846" t="str">
            <v>49</v>
          </cell>
          <cell r="B846" t="str">
            <v>70821</v>
          </cell>
          <cell r="C846" t="str">
            <v>Sonoma</v>
          </cell>
          <cell r="D846" t="str">
            <v>Montgomery Elementary</v>
          </cell>
          <cell r="E846">
            <v>41</v>
          </cell>
          <cell r="F846">
            <v>3564</v>
          </cell>
          <cell r="G846">
            <v>1</v>
          </cell>
        </row>
        <row r="847">
          <cell r="A847" t="str">
            <v>49</v>
          </cell>
          <cell r="B847" t="str">
            <v>70839</v>
          </cell>
          <cell r="C847" t="str">
            <v>Sonoma</v>
          </cell>
          <cell r="D847" t="str">
            <v>Oak Grove Union Elementary</v>
          </cell>
          <cell r="E847">
            <v>765</v>
          </cell>
          <cell r="F847">
            <v>15668</v>
          </cell>
          <cell r="G847">
            <v>2</v>
          </cell>
        </row>
        <row r="848">
          <cell r="A848" t="str">
            <v>49</v>
          </cell>
          <cell r="B848" t="str">
            <v>70847</v>
          </cell>
          <cell r="C848" t="str">
            <v>Sonoma</v>
          </cell>
          <cell r="D848" t="str">
            <v>Old Adobe Union Elementary</v>
          </cell>
          <cell r="E848">
            <v>1818</v>
          </cell>
          <cell r="F848">
            <v>30906</v>
          </cell>
          <cell r="G848">
            <v>5</v>
          </cell>
        </row>
        <row r="849">
          <cell r="A849" t="str">
            <v>49</v>
          </cell>
          <cell r="B849" t="str">
            <v>70854</v>
          </cell>
          <cell r="C849" t="str">
            <v>Sonoma</v>
          </cell>
          <cell r="D849" t="str">
            <v>Petaluma City Elementary</v>
          </cell>
          <cell r="E849">
            <v>2071</v>
          </cell>
          <cell r="F849">
            <v>37316</v>
          </cell>
          <cell r="G849">
            <v>7</v>
          </cell>
        </row>
        <row r="850">
          <cell r="A850" t="str">
            <v>49</v>
          </cell>
          <cell r="B850" t="str">
            <v>70862</v>
          </cell>
          <cell r="C850" t="str">
            <v>Sonoma</v>
          </cell>
          <cell r="D850" t="str">
            <v>Petaluma Joint Union High</v>
          </cell>
          <cell r="E850">
            <v>5286</v>
          </cell>
          <cell r="F850">
            <v>102721</v>
          </cell>
          <cell r="G850">
            <v>9</v>
          </cell>
        </row>
        <row r="851">
          <cell r="A851" t="str">
            <v>49</v>
          </cell>
          <cell r="B851" t="str">
            <v>70870</v>
          </cell>
          <cell r="C851" t="str">
            <v>Sonoma</v>
          </cell>
          <cell r="D851" t="str">
            <v>Piner-Olivet Union Elementary</v>
          </cell>
          <cell r="E851">
            <v>1377</v>
          </cell>
          <cell r="F851">
            <v>23409</v>
          </cell>
          <cell r="G851">
            <v>4</v>
          </cell>
        </row>
        <row r="852">
          <cell r="A852" t="str">
            <v>49</v>
          </cell>
          <cell r="B852" t="str">
            <v>70888</v>
          </cell>
          <cell r="C852" t="str">
            <v>Sonoma</v>
          </cell>
          <cell r="D852" t="str">
            <v>Kashia Elementary</v>
          </cell>
          <cell r="E852">
            <v>9</v>
          </cell>
          <cell r="F852">
            <v>2228</v>
          </cell>
          <cell r="G852">
            <v>1</v>
          </cell>
        </row>
        <row r="853">
          <cell r="A853" t="str">
            <v>49</v>
          </cell>
          <cell r="B853" t="str">
            <v>70896</v>
          </cell>
          <cell r="C853" t="str">
            <v>Sonoma</v>
          </cell>
          <cell r="D853" t="str">
            <v>Rincon Valley Union Elementary</v>
          </cell>
          <cell r="E853">
            <v>2864</v>
          </cell>
          <cell r="F853">
            <v>48688</v>
          </cell>
          <cell r="G853">
            <v>8</v>
          </cell>
        </row>
        <row r="854">
          <cell r="A854" t="str">
            <v>49</v>
          </cell>
          <cell r="B854" t="str">
            <v>70904</v>
          </cell>
          <cell r="C854" t="str">
            <v>Sonoma</v>
          </cell>
          <cell r="D854" t="str">
            <v>Roseland Elementary</v>
          </cell>
          <cell r="E854">
            <v>1470</v>
          </cell>
          <cell r="F854">
            <v>24991</v>
          </cell>
          <cell r="G854">
            <v>2</v>
          </cell>
        </row>
        <row r="855">
          <cell r="A855" t="str">
            <v>49</v>
          </cell>
          <cell r="B855" t="str">
            <v>70912</v>
          </cell>
          <cell r="C855" t="str">
            <v>Sonoma</v>
          </cell>
          <cell r="D855" t="str">
            <v>Santa Rosa Elementary</v>
          </cell>
          <cell r="E855">
            <v>4682</v>
          </cell>
          <cell r="F855">
            <v>79594</v>
          </cell>
          <cell r="G855">
            <v>11</v>
          </cell>
        </row>
        <row r="856">
          <cell r="A856" t="str">
            <v>49</v>
          </cell>
          <cell r="B856" t="str">
            <v>70920</v>
          </cell>
          <cell r="C856" t="str">
            <v>Sonoma</v>
          </cell>
          <cell r="D856" t="str">
            <v>Santa Rosa High</v>
          </cell>
          <cell r="E856">
            <v>11633</v>
          </cell>
          <cell r="F856">
            <v>213355</v>
          </cell>
          <cell r="G856">
            <v>17</v>
          </cell>
        </row>
        <row r="857">
          <cell r="A857" t="str">
            <v>49</v>
          </cell>
          <cell r="B857" t="str">
            <v>70938</v>
          </cell>
          <cell r="C857" t="str">
            <v>Sonoma</v>
          </cell>
          <cell r="D857" t="str">
            <v>Sebastopol Union Elementary</v>
          </cell>
          <cell r="E857">
            <v>882</v>
          </cell>
          <cell r="F857">
            <v>15039</v>
          </cell>
          <cell r="G857">
            <v>3</v>
          </cell>
        </row>
        <row r="858">
          <cell r="A858" t="str">
            <v>49</v>
          </cell>
          <cell r="B858" t="str">
            <v>70953</v>
          </cell>
          <cell r="C858" t="str">
            <v>Sonoma</v>
          </cell>
          <cell r="D858" t="str">
            <v>Sonoma Valley Unified</v>
          </cell>
          <cell r="E858">
            <v>4310</v>
          </cell>
          <cell r="F858">
            <v>77924</v>
          </cell>
          <cell r="G858">
            <v>10</v>
          </cell>
        </row>
        <row r="859">
          <cell r="A859" t="str">
            <v>49</v>
          </cell>
          <cell r="B859" t="str">
            <v>70961</v>
          </cell>
          <cell r="C859" t="str">
            <v>Sonoma</v>
          </cell>
          <cell r="D859" t="str">
            <v>Twin Hills Union Elementary</v>
          </cell>
          <cell r="E859">
            <v>962</v>
          </cell>
          <cell r="F859">
            <v>16716</v>
          </cell>
          <cell r="G859">
            <v>4</v>
          </cell>
        </row>
        <row r="860">
          <cell r="A860" t="str">
            <v>49</v>
          </cell>
          <cell r="B860" t="str">
            <v>70979</v>
          </cell>
          <cell r="C860" t="str">
            <v>Sonoma</v>
          </cell>
          <cell r="D860" t="str">
            <v>Two Rock Union</v>
          </cell>
          <cell r="E860">
            <v>183</v>
          </cell>
          <cell r="F860">
            <v>3564</v>
          </cell>
          <cell r="G860">
            <v>1</v>
          </cell>
        </row>
        <row r="861">
          <cell r="A861" t="str">
            <v>49</v>
          </cell>
          <cell r="B861" t="str">
            <v>70995</v>
          </cell>
          <cell r="C861" t="str">
            <v>Sonoma</v>
          </cell>
          <cell r="D861" t="str">
            <v>Waugh Elementary</v>
          </cell>
          <cell r="E861">
            <v>917</v>
          </cell>
          <cell r="F861">
            <v>15589</v>
          </cell>
          <cell r="G861">
            <v>2</v>
          </cell>
        </row>
        <row r="862">
          <cell r="A862" t="str">
            <v>49</v>
          </cell>
          <cell r="B862" t="str">
            <v>71001</v>
          </cell>
          <cell r="C862" t="str">
            <v>Sonoma</v>
          </cell>
          <cell r="D862" t="str">
            <v>West Side Union Elementary</v>
          </cell>
          <cell r="E862">
            <v>163</v>
          </cell>
          <cell r="F862">
            <v>3564</v>
          </cell>
          <cell r="G862">
            <v>1</v>
          </cell>
        </row>
        <row r="863">
          <cell r="A863" t="str">
            <v>49</v>
          </cell>
          <cell r="B863" t="str">
            <v>71019</v>
          </cell>
          <cell r="C863" t="str">
            <v>Sonoma</v>
          </cell>
          <cell r="D863" t="str">
            <v>Wilmar Union Elementary</v>
          </cell>
          <cell r="E863">
            <v>230</v>
          </cell>
          <cell r="F863">
            <v>3910</v>
          </cell>
          <cell r="G863">
            <v>1</v>
          </cell>
        </row>
        <row r="864">
          <cell r="A864" t="str">
            <v>49</v>
          </cell>
          <cell r="B864" t="str">
            <v>71035</v>
          </cell>
          <cell r="C864" t="str">
            <v>Sonoma</v>
          </cell>
          <cell r="D864" t="str">
            <v>Wright Elementary</v>
          </cell>
          <cell r="E864">
            <v>1405</v>
          </cell>
          <cell r="F864">
            <v>23885</v>
          </cell>
          <cell r="G864">
            <v>3</v>
          </cell>
        </row>
        <row r="865">
          <cell r="A865" t="str">
            <v>49</v>
          </cell>
          <cell r="B865" t="str">
            <v>73882</v>
          </cell>
          <cell r="C865" t="str">
            <v>Sonoma</v>
          </cell>
          <cell r="D865" t="str">
            <v>Cotati-Rohnert Park Unified</v>
          </cell>
          <cell r="E865">
            <v>6387</v>
          </cell>
          <cell r="F865">
            <v>115516</v>
          </cell>
          <cell r="G865">
            <v>13</v>
          </cell>
        </row>
        <row r="866">
          <cell r="A866" t="str">
            <v>49</v>
          </cell>
          <cell r="B866" t="str">
            <v>75358</v>
          </cell>
          <cell r="C866" t="str">
            <v>Sonoma</v>
          </cell>
          <cell r="D866" t="str">
            <v>Windsor Unified</v>
          </cell>
          <cell r="E866">
            <v>5245</v>
          </cell>
          <cell r="F866">
            <v>91491</v>
          </cell>
          <cell r="G866">
            <v>7</v>
          </cell>
        </row>
        <row r="867">
          <cell r="A867" t="str">
            <v>49</v>
          </cell>
          <cell r="B867" t="str">
            <v>75390</v>
          </cell>
          <cell r="C867" t="str">
            <v>Sonoma</v>
          </cell>
          <cell r="D867" t="str">
            <v>Healdsburg Unified</v>
          </cell>
          <cell r="E867">
            <v>2154</v>
          </cell>
          <cell r="F867">
            <v>39418</v>
          </cell>
          <cell r="G867">
            <v>4</v>
          </cell>
        </row>
        <row r="868">
          <cell r="A868" t="str">
            <v>50</v>
          </cell>
          <cell r="B868" t="str">
            <v>10504</v>
          </cell>
          <cell r="C868" t="str">
            <v>Stanislaus</v>
          </cell>
          <cell r="D868" t="str">
            <v>Stanislaus County Office of Education</v>
          </cell>
          <cell r="E868">
            <v>1275</v>
          </cell>
          <cell r="F868">
            <v>23250</v>
          </cell>
          <cell r="G868">
            <v>4</v>
          </cell>
        </row>
        <row r="869">
          <cell r="A869" t="str">
            <v>50</v>
          </cell>
          <cell r="B869" t="str">
            <v>71043</v>
          </cell>
          <cell r="C869" t="str">
            <v>Stanislaus</v>
          </cell>
          <cell r="D869" t="str">
            <v>Ceres Unified</v>
          </cell>
          <cell r="E869">
            <v>11977</v>
          </cell>
          <cell r="F869">
            <v>209528</v>
          </cell>
          <cell r="G869">
            <v>20</v>
          </cell>
        </row>
        <row r="870">
          <cell r="A870" t="str">
            <v>50</v>
          </cell>
          <cell r="B870" t="str">
            <v>71050</v>
          </cell>
          <cell r="C870" t="str">
            <v>Stanislaus</v>
          </cell>
          <cell r="D870" t="str">
            <v>Chatom Union Elementary</v>
          </cell>
          <cell r="E870">
            <v>674</v>
          </cell>
          <cell r="F870">
            <v>11554</v>
          </cell>
          <cell r="G870">
            <v>2</v>
          </cell>
        </row>
        <row r="871">
          <cell r="A871" t="str">
            <v>50</v>
          </cell>
          <cell r="B871" t="str">
            <v>71068</v>
          </cell>
          <cell r="C871" t="str">
            <v>Stanislaus</v>
          </cell>
          <cell r="D871" t="str">
            <v>Denair Unified</v>
          </cell>
          <cell r="E871">
            <v>1561</v>
          </cell>
          <cell r="F871">
            <v>33051</v>
          </cell>
          <cell r="G871">
            <v>7</v>
          </cell>
        </row>
        <row r="872">
          <cell r="A872" t="str">
            <v>50</v>
          </cell>
          <cell r="B872" t="str">
            <v>71076</v>
          </cell>
          <cell r="C872" t="str">
            <v>Stanislaus</v>
          </cell>
          <cell r="D872" t="str">
            <v>Empire Union Elementary</v>
          </cell>
          <cell r="E872">
            <v>3318</v>
          </cell>
          <cell r="F872">
            <v>56406</v>
          </cell>
          <cell r="G872">
            <v>7</v>
          </cell>
        </row>
        <row r="873">
          <cell r="A873" t="str">
            <v>50</v>
          </cell>
          <cell r="B873" t="str">
            <v>71084</v>
          </cell>
          <cell r="C873" t="str">
            <v>Stanislaus</v>
          </cell>
          <cell r="D873" t="str">
            <v>Gratton Elementary</v>
          </cell>
          <cell r="E873">
            <v>122</v>
          </cell>
          <cell r="F873">
            <v>3564</v>
          </cell>
          <cell r="G873">
            <v>1</v>
          </cell>
        </row>
        <row r="874">
          <cell r="A874" t="str">
            <v>50</v>
          </cell>
          <cell r="B874" t="str">
            <v>71092</v>
          </cell>
          <cell r="C874" t="str">
            <v>Stanislaus</v>
          </cell>
          <cell r="D874" t="str">
            <v>Hart-Ransom Union Elementary</v>
          </cell>
          <cell r="E874">
            <v>974</v>
          </cell>
          <cell r="F874">
            <v>16558</v>
          </cell>
          <cell r="G874">
            <v>2</v>
          </cell>
        </row>
        <row r="875">
          <cell r="A875" t="str">
            <v>50</v>
          </cell>
          <cell r="B875" t="str">
            <v>71100</v>
          </cell>
          <cell r="C875" t="str">
            <v>Stanislaus</v>
          </cell>
          <cell r="D875" t="str">
            <v>Hickman Community Charter</v>
          </cell>
          <cell r="E875">
            <v>1050</v>
          </cell>
          <cell r="F875">
            <v>18405</v>
          </cell>
          <cell r="G875">
            <v>3</v>
          </cell>
        </row>
        <row r="876">
          <cell r="A876" t="str">
            <v>50</v>
          </cell>
          <cell r="B876" t="str">
            <v>71134</v>
          </cell>
          <cell r="C876" t="str">
            <v>Stanislaus</v>
          </cell>
          <cell r="D876" t="str">
            <v>Keyes Union</v>
          </cell>
          <cell r="E876">
            <v>1025</v>
          </cell>
          <cell r="F876">
            <v>17425</v>
          </cell>
          <cell r="G876">
            <v>3</v>
          </cell>
        </row>
        <row r="877">
          <cell r="A877" t="str">
            <v>50</v>
          </cell>
          <cell r="B877" t="str">
            <v>71142</v>
          </cell>
          <cell r="C877" t="str">
            <v>Stanislaus</v>
          </cell>
          <cell r="D877" t="str">
            <v>Knights Ferry Elementary</v>
          </cell>
          <cell r="E877">
            <v>134</v>
          </cell>
          <cell r="F877">
            <v>3564</v>
          </cell>
          <cell r="G877">
            <v>1</v>
          </cell>
        </row>
        <row r="878">
          <cell r="A878" t="str">
            <v>50</v>
          </cell>
          <cell r="B878" t="str">
            <v>71159</v>
          </cell>
          <cell r="C878" t="str">
            <v>Stanislaus</v>
          </cell>
          <cell r="D878" t="str">
            <v>La Grange Elementary</v>
          </cell>
          <cell r="E878">
            <v>11</v>
          </cell>
          <cell r="F878">
            <v>2228</v>
          </cell>
          <cell r="G878">
            <v>1</v>
          </cell>
        </row>
        <row r="879">
          <cell r="A879" t="str">
            <v>50</v>
          </cell>
          <cell r="B879" t="str">
            <v>71167</v>
          </cell>
          <cell r="C879" t="str">
            <v>Stanislaus</v>
          </cell>
          <cell r="D879" t="str">
            <v>Modesto City Elementary</v>
          </cell>
          <cell r="E879">
            <v>15652</v>
          </cell>
          <cell r="F879">
            <v>266091</v>
          </cell>
          <cell r="G879">
            <v>27</v>
          </cell>
        </row>
        <row r="880">
          <cell r="A880" t="str">
            <v>50</v>
          </cell>
          <cell r="B880" t="str">
            <v>71175</v>
          </cell>
          <cell r="C880" t="str">
            <v>Stanislaus</v>
          </cell>
          <cell r="D880" t="str">
            <v>Modesto City High</v>
          </cell>
          <cell r="E880">
            <v>15366</v>
          </cell>
          <cell r="F880">
            <v>261232</v>
          </cell>
          <cell r="G880">
            <v>7</v>
          </cell>
        </row>
        <row r="881">
          <cell r="A881" t="str">
            <v>50</v>
          </cell>
          <cell r="B881" t="str">
            <v>71209</v>
          </cell>
          <cell r="C881" t="str">
            <v>Stanislaus</v>
          </cell>
          <cell r="D881" t="str">
            <v>Paradise Elementary</v>
          </cell>
          <cell r="E881">
            <v>186</v>
          </cell>
          <cell r="F881">
            <v>7128</v>
          </cell>
          <cell r="G881">
            <v>2</v>
          </cell>
        </row>
        <row r="882">
          <cell r="A882" t="str">
            <v>50</v>
          </cell>
          <cell r="B882" t="str">
            <v>71217</v>
          </cell>
          <cell r="C882" t="str">
            <v>Stanislaus</v>
          </cell>
          <cell r="D882" t="str">
            <v>Patterson Joint Unified</v>
          </cell>
          <cell r="E882">
            <v>5531</v>
          </cell>
          <cell r="F882">
            <v>98744</v>
          </cell>
          <cell r="G882">
            <v>8</v>
          </cell>
        </row>
        <row r="883">
          <cell r="A883" t="str">
            <v>50</v>
          </cell>
          <cell r="B883" t="str">
            <v>71233</v>
          </cell>
          <cell r="C883" t="str">
            <v>Stanislaus</v>
          </cell>
          <cell r="D883" t="str">
            <v>Roberts Ferry Union Elementary</v>
          </cell>
          <cell r="E883">
            <v>114</v>
          </cell>
          <cell r="F883">
            <v>5792</v>
          </cell>
          <cell r="G883">
            <v>2</v>
          </cell>
        </row>
        <row r="884">
          <cell r="A884" t="str">
            <v>50</v>
          </cell>
          <cell r="B884" t="str">
            <v>71266</v>
          </cell>
          <cell r="C884" t="str">
            <v>Stanislaus</v>
          </cell>
          <cell r="D884" t="str">
            <v>Salida Union Elementary</v>
          </cell>
          <cell r="E884">
            <v>2961</v>
          </cell>
          <cell r="F884">
            <v>50338</v>
          </cell>
          <cell r="G884">
            <v>5</v>
          </cell>
        </row>
        <row r="885">
          <cell r="A885" t="str">
            <v>50</v>
          </cell>
          <cell r="B885" t="str">
            <v>71274</v>
          </cell>
          <cell r="C885" t="str">
            <v>Stanislaus</v>
          </cell>
          <cell r="D885" t="str">
            <v>Shiloh Elementary</v>
          </cell>
          <cell r="E885">
            <v>129</v>
          </cell>
          <cell r="F885">
            <v>3564</v>
          </cell>
          <cell r="G885">
            <v>1</v>
          </cell>
        </row>
        <row r="886">
          <cell r="A886" t="str">
            <v>50</v>
          </cell>
          <cell r="B886" t="str">
            <v>71282</v>
          </cell>
          <cell r="C886" t="str">
            <v>Stanislaus</v>
          </cell>
          <cell r="D886" t="str">
            <v>Stanislaus Union Elementary</v>
          </cell>
          <cell r="E886">
            <v>3173</v>
          </cell>
          <cell r="F886">
            <v>53941</v>
          </cell>
          <cell r="G886">
            <v>7</v>
          </cell>
        </row>
        <row r="887">
          <cell r="A887" t="str">
            <v>50</v>
          </cell>
          <cell r="B887" t="str">
            <v>71290</v>
          </cell>
          <cell r="C887" t="str">
            <v>Stanislaus</v>
          </cell>
          <cell r="D887" t="str">
            <v>Sylvan Union Elementary</v>
          </cell>
          <cell r="E887">
            <v>8214</v>
          </cell>
          <cell r="F887">
            <v>139642</v>
          </cell>
          <cell r="G887">
            <v>13</v>
          </cell>
        </row>
        <row r="888">
          <cell r="A888" t="str">
            <v>50</v>
          </cell>
          <cell r="B888" t="str">
            <v>71324</v>
          </cell>
          <cell r="C888" t="str">
            <v>Stanislaus</v>
          </cell>
          <cell r="D888" t="str">
            <v>Valley Home Joint Elementary</v>
          </cell>
          <cell r="E888">
            <v>190</v>
          </cell>
          <cell r="F888">
            <v>3564</v>
          </cell>
          <cell r="G888">
            <v>1</v>
          </cell>
        </row>
        <row r="889">
          <cell r="A889" t="str">
            <v>50</v>
          </cell>
          <cell r="B889" t="str">
            <v>73601</v>
          </cell>
          <cell r="C889" t="str">
            <v>Stanislaus</v>
          </cell>
          <cell r="D889" t="str">
            <v>Newman-Crows Landing Unified</v>
          </cell>
          <cell r="E889">
            <v>2701</v>
          </cell>
          <cell r="F889">
            <v>54400</v>
          </cell>
          <cell r="G889">
            <v>8</v>
          </cell>
        </row>
        <row r="890">
          <cell r="A890" t="str">
            <v>50</v>
          </cell>
          <cell r="B890" t="str">
            <v>75549</v>
          </cell>
          <cell r="C890" t="str">
            <v>Stanislaus</v>
          </cell>
          <cell r="D890" t="str">
            <v>Hughson Unified</v>
          </cell>
          <cell r="E890">
            <v>2157</v>
          </cell>
          <cell r="F890">
            <v>43992</v>
          </cell>
          <cell r="G890">
            <v>7</v>
          </cell>
        </row>
        <row r="891">
          <cell r="A891" t="str">
            <v>50</v>
          </cell>
          <cell r="B891" t="str">
            <v>75556</v>
          </cell>
          <cell r="C891" t="str">
            <v>Stanislaus</v>
          </cell>
          <cell r="D891" t="str">
            <v>Riverbank Unified</v>
          </cell>
          <cell r="E891">
            <v>2801</v>
          </cell>
          <cell r="F891">
            <v>50178</v>
          </cell>
          <cell r="G891">
            <v>6</v>
          </cell>
        </row>
        <row r="892">
          <cell r="A892" t="str">
            <v>50</v>
          </cell>
          <cell r="B892" t="str">
            <v>75564</v>
          </cell>
          <cell r="C892" t="str">
            <v>Stanislaus</v>
          </cell>
          <cell r="D892" t="str">
            <v>Oakdale Joint Unified</v>
          </cell>
          <cell r="E892">
            <v>5312</v>
          </cell>
          <cell r="F892">
            <v>97259</v>
          </cell>
          <cell r="G892">
            <v>9</v>
          </cell>
        </row>
        <row r="893">
          <cell r="A893" t="str">
            <v>50</v>
          </cell>
          <cell r="B893" t="str">
            <v>75572</v>
          </cell>
          <cell r="C893" t="str">
            <v>Stanislaus</v>
          </cell>
          <cell r="D893" t="str">
            <v>Waterford Unified</v>
          </cell>
          <cell r="E893">
            <v>1895</v>
          </cell>
          <cell r="F893">
            <v>35184</v>
          </cell>
          <cell r="G893">
            <v>5</v>
          </cell>
        </row>
        <row r="894">
          <cell r="A894" t="str">
            <v>50</v>
          </cell>
          <cell r="B894" t="str">
            <v>75739</v>
          </cell>
          <cell r="C894" t="str">
            <v>Stanislaus</v>
          </cell>
          <cell r="D894" t="str">
            <v>Turlock Unified</v>
          </cell>
          <cell r="E894">
            <v>13833</v>
          </cell>
          <cell r="F894">
            <v>238438</v>
          </cell>
          <cell r="G894">
            <v>16</v>
          </cell>
        </row>
        <row r="895">
          <cell r="A895" t="str">
            <v>51</v>
          </cell>
          <cell r="B895" t="str">
            <v>10512</v>
          </cell>
          <cell r="C895" t="str">
            <v>Sutter</v>
          </cell>
          <cell r="D895" t="str">
            <v>Sutter County Office of Education</v>
          </cell>
          <cell r="E895">
            <v>424</v>
          </cell>
          <cell r="F895">
            <v>10212</v>
          </cell>
          <cell r="G895">
            <v>3</v>
          </cell>
        </row>
        <row r="896">
          <cell r="A896" t="str">
            <v>51</v>
          </cell>
          <cell r="B896" t="str">
            <v>71357</v>
          </cell>
          <cell r="C896" t="str">
            <v>Sutter</v>
          </cell>
          <cell r="D896" t="str">
            <v>Brittan Elementary</v>
          </cell>
          <cell r="E896">
            <v>514</v>
          </cell>
          <cell r="F896">
            <v>10898</v>
          </cell>
          <cell r="G896">
            <v>2</v>
          </cell>
        </row>
        <row r="897">
          <cell r="A897" t="str">
            <v>51</v>
          </cell>
          <cell r="B897" t="str">
            <v>71365</v>
          </cell>
          <cell r="C897" t="str">
            <v>Sutter</v>
          </cell>
          <cell r="D897" t="str">
            <v>Browns Elementary</v>
          </cell>
          <cell r="E897">
            <v>154</v>
          </cell>
          <cell r="F897">
            <v>3564</v>
          </cell>
          <cell r="G897">
            <v>1</v>
          </cell>
        </row>
        <row r="898">
          <cell r="A898" t="str">
            <v>51</v>
          </cell>
          <cell r="B898" t="str">
            <v>71373</v>
          </cell>
          <cell r="C898" t="str">
            <v>Sutter</v>
          </cell>
          <cell r="D898" t="str">
            <v>East Nicolaus Joint Union High</v>
          </cell>
          <cell r="E898">
            <v>339</v>
          </cell>
          <cell r="F898">
            <v>7753</v>
          </cell>
          <cell r="G898">
            <v>2</v>
          </cell>
        </row>
        <row r="899">
          <cell r="A899" t="str">
            <v>51</v>
          </cell>
          <cell r="B899" t="str">
            <v>71381</v>
          </cell>
          <cell r="C899" t="str">
            <v>Sutter</v>
          </cell>
          <cell r="D899" t="str">
            <v>Franklin Elementary</v>
          </cell>
          <cell r="E899">
            <v>438</v>
          </cell>
          <cell r="F899">
            <v>7446</v>
          </cell>
          <cell r="G899">
            <v>1</v>
          </cell>
        </row>
        <row r="900">
          <cell r="A900" t="str">
            <v>51</v>
          </cell>
          <cell r="B900" t="str">
            <v>71399</v>
          </cell>
          <cell r="C900" t="str">
            <v>Sutter</v>
          </cell>
          <cell r="D900" t="str">
            <v>Live Oak Unified</v>
          </cell>
          <cell r="E900">
            <v>1896</v>
          </cell>
          <cell r="F900">
            <v>40680</v>
          </cell>
          <cell r="G900">
            <v>6</v>
          </cell>
        </row>
        <row r="901">
          <cell r="A901" t="str">
            <v>51</v>
          </cell>
          <cell r="B901" t="str">
            <v>71407</v>
          </cell>
          <cell r="C901" t="str">
            <v>Sutter</v>
          </cell>
          <cell r="D901" t="str">
            <v>Marcum-Illinois Union Elementary</v>
          </cell>
          <cell r="E901">
            <v>159</v>
          </cell>
          <cell r="F901">
            <v>3564</v>
          </cell>
          <cell r="G901">
            <v>1</v>
          </cell>
        </row>
        <row r="902">
          <cell r="A902" t="str">
            <v>51</v>
          </cell>
          <cell r="B902" t="str">
            <v>71415</v>
          </cell>
          <cell r="C902" t="str">
            <v>Sutter</v>
          </cell>
          <cell r="D902" t="str">
            <v>Meridian Elementary</v>
          </cell>
          <cell r="E902">
            <v>76</v>
          </cell>
          <cell r="F902">
            <v>3564</v>
          </cell>
          <cell r="G902">
            <v>1</v>
          </cell>
        </row>
        <row r="903">
          <cell r="A903" t="str">
            <v>51</v>
          </cell>
          <cell r="B903" t="str">
            <v>71423</v>
          </cell>
          <cell r="C903" t="str">
            <v>Sutter</v>
          </cell>
          <cell r="D903" t="str">
            <v>Nuestro Elementary</v>
          </cell>
          <cell r="E903">
            <v>129</v>
          </cell>
          <cell r="F903">
            <v>3564</v>
          </cell>
          <cell r="G903">
            <v>1</v>
          </cell>
        </row>
        <row r="904">
          <cell r="A904" t="str">
            <v>51</v>
          </cell>
          <cell r="B904" t="str">
            <v>71431</v>
          </cell>
          <cell r="C904" t="str">
            <v>Sutter</v>
          </cell>
          <cell r="D904" t="str">
            <v>Pleasant Grove Joint Union</v>
          </cell>
          <cell r="E904">
            <v>169</v>
          </cell>
          <cell r="F904">
            <v>3564</v>
          </cell>
          <cell r="G904">
            <v>1</v>
          </cell>
        </row>
        <row r="905">
          <cell r="A905" t="str">
            <v>51</v>
          </cell>
          <cell r="B905" t="str">
            <v>71449</v>
          </cell>
          <cell r="C905" t="str">
            <v>Sutter</v>
          </cell>
          <cell r="D905" t="str">
            <v>Sutter Union High</v>
          </cell>
          <cell r="E905">
            <v>745</v>
          </cell>
          <cell r="F905">
            <v>14553</v>
          </cell>
          <cell r="G905">
            <v>2</v>
          </cell>
        </row>
        <row r="906">
          <cell r="A906" t="str">
            <v>51</v>
          </cell>
          <cell r="B906" t="str">
            <v>71456</v>
          </cell>
          <cell r="C906" t="str">
            <v>Sutter</v>
          </cell>
          <cell r="D906" t="str">
            <v>Winship-Robbins</v>
          </cell>
          <cell r="E906">
            <v>116</v>
          </cell>
          <cell r="F906">
            <v>7128</v>
          </cell>
          <cell r="G906">
            <v>2</v>
          </cell>
        </row>
        <row r="907">
          <cell r="A907" t="str">
            <v>51</v>
          </cell>
          <cell r="B907" t="str">
            <v>71464</v>
          </cell>
          <cell r="C907" t="str">
            <v>Sutter</v>
          </cell>
          <cell r="D907" t="str">
            <v>Yuba City Unified</v>
          </cell>
          <cell r="E907">
            <v>12885</v>
          </cell>
          <cell r="F907">
            <v>221004</v>
          </cell>
          <cell r="G907">
            <v>18</v>
          </cell>
        </row>
        <row r="908">
          <cell r="A908" t="str">
            <v>52</v>
          </cell>
          <cell r="B908" t="str">
            <v>10520</v>
          </cell>
          <cell r="C908" t="str">
            <v>Tehama</v>
          </cell>
          <cell r="D908" t="str">
            <v>Tehama County Office of Education</v>
          </cell>
          <cell r="E908">
            <v>103</v>
          </cell>
          <cell r="F908">
            <v>12920</v>
          </cell>
          <cell r="G908">
            <v>4</v>
          </cell>
        </row>
        <row r="909">
          <cell r="A909" t="str">
            <v>52</v>
          </cell>
          <cell r="B909" t="str">
            <v>71472</v>
          </cell>
          <cell r="C909" t="str">
            <v>Tehama</v>
          </cell>
          <cell r="D909" t="str">
            <v>Antelope Elementary</v>
          </cell>
          <cell r="E909">
            <v>651</v>
          </cell>
          <cell r="F909">
            <v>13159</v>
          </cell>
          <cell r="G909">
            <v>3</v>
          </cell>
        </row>
        <row r="910">
          <cell r="A910" t="str">
            <v>52</v>
          </cell>
          <cell r="B910" t="str">
            <v>71480</v>
          </cell>
          <cell r="C910" t="str">
            <v>Tehama</v>
          </cell>
          <cell r="D910" t="str">
            <v>Bend Elementary</v>
          </cell>
          <cell r="E910">
            <v>70</v>
          </cell>
          <cell r="F910">
            <v>3564</v>
          </cell>
          <cell r="G910">
            <v>1</v>
          </cell>
        </row>
        <row r="911">
          <cell r="A911" t="str">
            <v>52</v>
          </cell>
          <cell r="B911" t="str">
            <v>71498</v>
          </cell>
          <cell r="C911" t="str">
            <v>Tehama</v>
          </cell>
          <cell r="D911" t="str">
            <v>Corning Union Elementary</v>
          </cell>
          <cell r="E911">
            <v>1947</v>
          </cell>
          <cell r="F911">
            <v>39623</v>
          </cell>
          <cell r="G911">
            <v>7</v>
          </cell>
        </row>
        <row r="912">
          <cell r="A912" t="str">
            <v>52</v>
          </cell>
          <cell r="B912" t="str">
            <v>71506</v>
          </cell>
          <cell r="C912" t="str">
            <v>Tehama</v>
          </cell>
          <cell r="D912" t="str">
            <v>Corning Union High</v>
          </cell>
          <cell r="E912">
            <v>1075</v>
          </cell>
          <cell r="F912">
            <v>23014</v>
          </cell>
          <cell r="G912">
            <v>3</v>
          </cell>
        </row>
        <row r="913">
          <cell r="A913" t="str">
            <v>52</v>
          </cell>
          <cell r="B913" t="str">
            <v>71514</v>
          </cell>
          <cell r="C913" t="str">
            <v>Tehama</v>
          </cell>
          <cell r="D913" t="str">
            <v>Elkins Elementary</v>
          </cell>
          <cell r="E913">
            <v>9</v>
          </cell>
          <cell r="F913">
            <v>2228</v>
          </cell>
          <cell r="G913">
            <v>1</v>
          </cell>
        </row>
        <row r="914">
          <cell r="A914" t="str">
            <v>52</v>
          </cell>
          <cell r="B914" t="str">
            <v>71522</v>
          </cell>
          <cell r="C914" t="str">
            <v>Tehama</v>
          </cell>
          <cell r="D914" t="str">
            <v>Evergreen Union</v>
          </cell>
          <cell r="E914">
            <v>962</v>
          </cell>
          <cell r="F914">
            <v>20623</v>
          </cell>
          <cell r="G914">
            <v>4</v>
          </cell>
        </row>
        <row r="915">
          <cell r="A915" t="str">
            <v>52</v>
          </cell>
          <cell r="B915" t="str">
            <v>71530</v>
          </cell>
          <cell r="C915" t="str">
            <v>Tehama</v>
          </cell>
          <cell r="D915" t="str">
            <v>Flournoy Union Elementary</v>
          </cell>
          <cell r="E915">
            <v>23</v>
          </cell>
          <cell r="F915">
            <v>3564</v>
          </cell>
          <cell r="G915">
            <v>1</v>
          </cell>
        </row>
        <row r="916">
          <cell r="A916" t="str">
            <v>52</v>
          </cell>
          <cell r="B916" t="str">
            <v>71548</v>
          </cell>
          <cell r="C916" t="str">
            <v>Tehama</v>
          </cell>
          <cell r="D916" t="str">
            <v>Gerber Union Elementary</v>
          </cell>
          <cell r="E916">
            <v>411</v>
          </cell>
          <cell r="F916">
            <v>9147</v>
          </cell>
          <cell r="G916">
            <v>2</v>
          </cell>
        </row>
        <row r="917">
          <cell r="A917" t="str">
            <v>52</v>
          </cell>
          <cell r="B917" t="str">
            <v>71555</v>
          </cell>
          <cell r="C917" t="str">
            <v>Tehama</v>
          </cell>
          <cell r="D917" t="str">
            <v>Kirkwood Elementary</v>
          </cell>
          <cell r="E917">
            <v>78</v>
          </cell>
          <cell r="F917">
            <v>3564</v>
          </cell>
          <cell r="G917">
            <v>1</v>
          </cell>
        </row>
        <row r="918">
          <cell r="A918" t="str">
            <v>52</v>
          </cell>
          <cell r="B918" t="str">
            <v>71563</v>
          </cell>
          <cell r="C918" t="str">
            <v>Tehama</v>
          </cell>
          <cell r="D918" t="str">
            <v>Lassen View Union Elementary</v>
          </cell>
          <cell r="E918">
            <v>324</v>
          </cell>
          <cell r="F918">
            <v>7617</v>
          </cell>
          <cell r="G918">
            <v>2</v>
          </cell>
        </row>
        <row r="919">
          <cell r="A919" t="str">
            <v>52</v>
          </cell>
          <cell r="B919" t="str">
            <v>71571</v>
          </cell>
          <cell r="C919" t="str">
            <v>Tehama</v>
          </cell>
          <cell r="D919" t="str">
            <v>Los Molinos Unified</v>
          </cell>
          <cell r="E919">
            <v>569</v>
          </cell>
          <cell r="F919">
            <v>16429</v>
          </cell>
          <cell r="G919">
            <v>5</v>
          </cell>
        </row>
        <row r="920">
          <cell r="A920" t="str">
            <v>52</v>
          </cell>
          <cell r="B920" t="str">
            <v>71589</v>
          </cell>
          <cell r="C920" t="str">
            <v>Tehama</v>
          </cell>
          <cell r="D920" t="str">
            <v>Manton Joint Union Elementary</v>
          </cell>
          <cell r="E920">
            <v>41</v>
          </cell>
          <cell r="F920">
            <v>3564</v>
          </cell>
          <cell r="G920">
            <v>1</v>
          </cell>
        </row>
        <row r="921">
          <cell r="A921" t="str">
            <v>52</v>
          </cell>
          <cell r="B921" t="str">
            <v>71605</v>
          </cell>
          <cell r="C921" t="str">
            <v>Tehama</v>
          </cell>
          <cell r="D921" t="str">
            <v>Mineral Elementary</v>
          </cell>
          <cell r="E921">
            <v>132</v>
          </cell>
          <cell r="F921">
            <v>5792</v>
          </cell>
          <cell r="G921">
            <v>2</v>
          </cell>
        </row>
        <row r="922">
          <cell r="A922" t="str">
            <v>52</v>
          </cell>
          <cell r="B922" t="str">
            <v>71613</v>
          </cell>
          <cell r="C922" t="str">
            <v>Tehama</v>
          </cell>
          <cell r="D922" t="str">
            <v>Plum Valley Elementary</v>
          </cell>
          <cell r="E922">
            <v>20</v>
          </cell>
          <cell r="F922">
            <v>2228</v>
          </cell>
          <cell r="G922">
            <v>1</v>
          </cell>
        </row>
        <row r="923">
          <cell r="A923" t="str">
            <v>52</v>
          </cell>
          <cell r="B923" t="str">
            <v>71621</v>
          </cell>
          <cell r="C923" t="str">
            <v>Tehama</v>
          </cell>
          <cell r="D923" t="str">
            <v>Red Bluff Union Elementary</v>
          </cell>
          <cell r="E923">
            <v>2221</v>
          </cell>
          <cell r="F923">
            <v>41992</v>
          </cell>
          <cell r="G923">
            <v>6</v>
          </cell>
        </row>
        <row r="924">
          <cell r="A924" t="str">
            <v>52</v>
          </cell>
          <cell r="B924" t="str">
            <v>71639</v>
          </cell>
          <cell r="C924" t="str">
            <v>Tehama</v>
          </cell>
          <cell r="D924" t="str">
            <v>Red Bluff Joint Union High</v>
          </cell>
          <cell r="E924">
            <v>1891</v>
          </cell>
          <cell r="F924">
            <v>37492</v>
          </cell>
          <cell r="G924">
            <v>4</v>
          </cell>
        </row>
        <row r="925">
          <cell r="A925" t="str">
            <v>52</v>
          </cell>
          <cell r="B925" t="str">
            <v>71647</v>
          </cell>
          <cell r="C925" t="str">
            <v>Tehama</v>
          </cell>
          <cell r="D925" t="str">
            <v>Reeds Creek Elementary</v>
          </cell>
          <cell r="E925">
            <v>165</v>
          </cell>
          <cell r="F925">
            <v>3564</v>
          </cell>
          <cell r="G925">
            <v>1</v>
          </cell>
        </row>
        <row r="926">
          <cell r="A926" t="str">
            <v>52</v>
          </cell>
          <cell r="B926" t="str">
            <v>71654</v>
          </cell>
          <cell r="C926" t="str">
            <v>Tehama</v>
          </cell>
          <cell r="D926" t="str">
            <v>Richfield Elementary</v>
          </cell>
          <cell r="E926">
            <v>242</v>
          </cell>
          <cell r="F926">
            <v>4114</v>
          </cell>
          <cell r="G926">
            <v>1</v>
          </cell>
        </row>
        <row r="927">
          <cell r="A927" t="str">
            <v>53</v>
          </cell>
          <cell r="B927" t="str">
            <v>10538</v>
          </cell>
          <cell r="C927" t="str">
            <v>Trinity</v>
          </cell>
          <cell r="D927" t="str">
            <v>Trinity County Office of Education</v>
          </cell>
          <cell r="E927">
            <v>53</v>
          </cell>
          <cell r="F927">
            <v>8020</v>
          </cell>
          <cell r="G927">
            <v>3</v>
          </cell>
        </row>
        <row r="928">
          <cell r="A928" t="str">
            <v>53</v>
          </cell>
          <cell r="B928" t="str">
            <v>71662</v>
          </cell>
          <cell r="C928" t="str">
            <v>Trinity</v>
          </cell>
          <cell r="D928" t="str">
            <v>Burnt Ranch Elementary</v>
          </cell>
          <cell r="E928">
            <v>97</v>
          </cell>
          <cell r="F928">
            <v>3564</v>
          </cell>
          <cell r="G928">
            <v>1</v>
          </cell>
        </row>
        <row r="929">
          <cell r="A929" t="str">
            <v>53</v>
          </cell>
          <cell r="B929" t="str">
            <v>71670</v>
          </cell>
          <cell r="C929" t="str">
            <v>Trinity</v>
          </cell>
          <cell r="D929" t="str">
            <v>Coffee Creek Elementary</v>
          </cell>
          <cell r="E929">
            <v>9</v>
          </cell>
          <cell r="F929">
            <v>2228</v>
          </cell>
          <cell r="G929">
            <v>1</v>
          </cell>
        </row>
        <row r="930">
          <cell r="A930" t="str">
            <v>53</v>
          </cell>
          <cell r="B930" t="str">
            <v>71688</v>
          </cell>
          <cell r="C930" t="str">
            <v>Trinity</v>
          </cell>
          <cell r="D930" t="str">
            <v>Cox Bar Elementary</v>
          </cell>
          <cell r="E930">
            <v>9</v>
          </cell>
          <cell r="F930">
            <v>2228</v>
          </cell>
          <cell r="G930">
            <v>1</v>
          </cell>
        </row>
        <row r="931">
          <cell r="A931" t="str">
            <v>53</v>
          </cell>
          <cell r="B931" t="str">
            <v>71696</v>
          </cell>
          <cell r="C931" t="str">
            <v>Trinity</v>
          </cell>
          <cell r="D931" t="str">
            <v>Douglas City Elementary</v>
          </cell>
          <cell r="E931">
            <v>131</v>
          </cell>
          <cell r="F931">
            <v>3564</v>
          </cell>
          <cell r="G931">
            <v>1</v>
          </cell>
        </row>
        <row r="932">
          <cell r="A932" t="str">
            <v>53</v>
          </cell>
          <cell r="B932" t="str">
            <v>71738</v>
          </cell>
          <cell r="C932" t="str">
            <v>Trinity</v>
          </cell>
          <cell r="D932" t="str">
            <v>Junction City Elementary</v>
          </cell>
          <cell r="E932">
            <v>81</v>
          </cell>
          <cell r="F932">
            <v>3564</v>
          </cell>
          <cell r="G932">
            <v>1</v>
          </cell>
        </row>
        <row r="933">
          <cell r="A933" t="str">
            <v>53</v>
          </cell>
          <cell r="B933" t="str">
            <v>71746</v>
          </cell>
          <cell r="C933" t="str">
            <v>Trinity</v>
          </cell>
          <cell r="D933" t="str">
            <v>Lewiston Elementary</v>
          </cell>
          <cell r="E933">
            <v>58</v>
          </cell>
          <cell r="F933">
            <v>3564</v>
          </cell>
          <cell r="G933">
            <v>1</v>
          </cell>
        </row>
        <row r="934">
          <cell r="A934" t="str">
            <v>53</v>
          </cell>
          <cell r="B934" t="str">
            <v>71761</v>
          </cell>
          <cell r="C934" t="str">
            <v>Trinity</v>
          </cell>
          <cell r="D934" t="str">
            <v>Trinity Center Elementary</v>
          </cell>
          <cell r="E934">
            <v>20</v>
          </cell>
          <cell r="F934">
            <v>2228</v>
          </cell>
          <cell r="G934">
            <v>1</v>
          </cell>
        </row>
        <row r="935">
          <cell r="A935" t="str">
            <v>53</v>
          </cell>
          <cell r="B935" t="str">
            <v>73833</v>
          </cell>
          <cell r="C935" t="str">
            <v>Trinity</v>
          </cell>
          <cell r="D935" t="str">
            <v>Southern Trinity Joint Unified</v>
          </cell>
          <cell r="E935">
            <v>135</v>
          </cell>
          <cell r="F935">
            <v>11584</v>
          </cell>
          <cell r="G935">
            <v>4</v>
          </cell>
        </row>
        <row r="936">
          <cell r="A936" t="str">
            <v>53</v>
          </cell>
          <cell r="B936" t="str">
            <v>75028</v>
          </cell>
          <cell r="C936" t="str">
            <v>Trinity</v>
          </cell>
          <cell r="D936" t="str">
            <v>Mountain Valley Unified</v>
          </cell>
          <cell r="E936">
            <v>365</v>
          </cell>
          <cell r="F936">
            <v>14192</v>
          </cell>
          <cell r="G936">
            <v>5</v>
          </cell>
        </row>
        <row r="937">
          <cell r="A937" t="str">
            <v>53</v>
          </cell>
          <cell r="B937" t="str">
            <v>76513</v>
          </cell>
          <cell r="C937" t="str">
            <v>Trinity</v>
          </cell>
          <cell r="D937" t="str">
            <v>Trinity Alps Unified</v>
          </cell>
          <cell r="E937">
            <v>827</v>
          </cell>
          <cell r="F937">
            <v>21484</v>
          </cell>
          <cell r="G937">
            <v>5</v>
          </cell>
        </row>
        <row r="938">
          <cell r="A938" t="str">
            <v>54</v>
          </cell>
          <cell r="B938" t="str">
            <v>10546</v>
          </cell>
          <cell r="C938" t="str">
            <v>Tulare</v>
          </cell>
          <cell r="D938" t="str">
            <v>Tulare County Office of Education</v>
          </cell>
          <cell r="E938">
            <v>1864</v>
          </cell>
          <cell r="F938">
            <v>32385</v>
          </cell>
          <cell r="G938">
            <v>5</v>
          </cell>
        </row>
        <row r="939">
          <cell r="A939" t="str">
            <v>54</v>
          </cell>
          <cell r="B939" t="str">
            <v>71795</v>
          </cell>
          <cell r="C939" t="str">
            <v>Tulare</v>
          </cell>
          <cell r="D939" t="str">
            <v>Allensworth Elementary</v>
          </cell>
          <cell r="E939">
            <v>86</v>
          </cell>
          <cell r="F939">
            <v>3564</v>
          </cell>
          <cell r="G939">
            <v>1</v>
          </cell>
        </row>
        <row r="940">
          <cell r="A940" t="str">
            <v>54</v>
          </cell>
          <cell r="B940" t="str">
            <v>71803</v>
          </cell>
          <cell r="C940" t="str">
            <v>Tulare</v>
          </cell>
          <cell r="D940" t="str">
            <v>Alpaugh Unified</v>
          </cell>
          <cell r="E940">
            <v>337</v>
          </cell>
          <cell r="F940">
            <v>11584</v>
          </cell>
          <cell r="G940">
            <v>4</v>
          </cell>
        </row>
        <row r="941">
          <cell r="A941" t="str">
            <v>54</v>
          </cell>
          <cell r="B941" t="str">
            <v>71811</v>
          </cell>
          <cell r="C941" t="str">
            <v>Tulare</v>
          </cell>
          <cell r="D941" t="str">
            <v>Alta Vista Elementary</v>
          </cell>
          <cell r="E941">
            <v>500</v>
          </cell>
          <cell r="F941">
            <v>8500</v>
          </cell>
          <cell r="G941">
            <v>1</v>
          </cell>
        </row>
        <row r="942">
          <cell r="A942" t="str">
            <v>54</v>
          </cell>
          <cell r="B942" t="str">
            <v>71829</v>
          </cell>
          <cell r="C942" t="str">
            <v>Tulare</v>
          </cell>
          <cell r="D942" t="str">
            <v>Buena Vista Elementary</v>
          </cell>
          <cell r="E942">
            <v>193</v>
          </cell>
          <cell r="F942">
            <v>3564</v>
          </cell>
          <cell r="G942">
            <v>1</v>
          </cell>
        </row>
        <row r="943">
          <cell r="A943" t="str">
            <v>54</v>
          </cell>
          <cell r="B943" t="str">
            <v>71837</v>
          </cell>
          <cell r="C943" t="str">
            <v>Tulare</v>
          </cell>
          <cell r="D943" t="str">
            <v>Burton Elementary</v>
          </cell>
          <cell r="E943">
            <v>3656</v>
          </cell>
          <cell r="F943">
            <v>64279</v>
          </cell>
          <cell r="G943">
            <v>7</v>
          </cell>
        </row>
        <row r="944">
          <cell r="A944" t="str">
            <v>54</v>
          </cell>
          <cell r="B944" t="str">
            <v>71845</v>
          </cell>
          <cell r="C944" t="str">
            <v>Tulare</v>
          </cell>
          <cell r="D944" t="str">
            <v>Citrus South Tule Elementary</v>
          </cell>
          <cell r="E944">
            <v>45</v>
          </cell>
          <cell r="F944">
            <v>3564</v>
          </cell>
          <cell r="G944">
            <v>1</v>
          </cell>
        </row>
        <row r="945">
          <cell r="A945" t="str">
            <v>54</v>
          </cell>
          <cell r="B945" t="str">
            <v>71852</v>
          </cell>
          <cell r="C945" t="str">
            <v>Tulare</v>
          </cell>
          <cell r="D945" t="str">
            <v>Columbine Elementary</v>
          </cell>
          <cell r="E945">
            <v>206</v>
          </cell>
          <cell r="F945">
            <v>3564</v>
          </cell>
          <cell r="G945">
            <v>1</v>
          </cell>
        </row>
        <row r="946">
          <cell r="A946" t="str">
            <v>54</v>
          </cell>
          <cell r="B946" t="str">
            <v>71860</v>
          </cell>
          <cell r="C946" t="str">
            <v>Tulare</v>
          </cell>
          <cell r="D946" t="str">
            <v>Cutler-Orosi Joint Unified</v>
          </cell>
          <cell r="E946">
            <v>4129</v>
          </cell>
          <cell r="F946">
            <v>81620</v>
          </cell>
          <cell r="G946">
            <v>10</v>
          </cell>
        </row>
        <row r="947">
          <cell r="A947" t="str">
            <v>54</v>
          </cell>
          <cell r="B947" t="str">
            <v>71894</v>
          </cell>
          <cell r="C947" t="str">
            <v>Tulare</v>
          </cell>
          <cell r="D947" t="str">
            <v>Ducor Union Elementary</v>
          </cell>
          <cell r="E947">
            <v>185</v>
          </cell>
          <cell r="F947">
            <v>3564</v>
          </cell>
          <cell r="G947">
            <v>1</v>
          </cell>
        </row>
        <row r="948">
          <cell r="A948" t="str">
            <v>54</v>
          </cell>
          <cell r="B948" t="str">
            <v>71902</v>
          </cell>
          <cell r="C948" t="str">
            <v>Tulare</v>
          </cell>
          <cell r="D948" t="str">
            <v>Earlimart Elementary</v>
          </cell>
          <cell r="E948">
            <v>2034</v>
          </cell>
          <cell r="F948">
            <v>36755</v>
          </cell>
          <cell r="G948">
            <v>4</v>
          </cell>
        </row>
        <row r="949">
          <cell r="A949" t="str">
            <v>54</v>
          </cell>
          <cell r="B949" t="str">
            <v>71910</v>
          </cell>
          <cell r="C949" t="str">
            <v>Tulare</v>
          </cell>
          <cell r="D949" t="str">
            <v>Exeter Union Elementary</v>
          </cell>
          <cell r="E949">
            <v>1979</v>
          </cell>
          <cell r="F949">
            <v>35786</v>
          </cell>
          <cell r="G949">
            <v>4</v>
          </cell>
        </row>
        <row r="950">
          <cell r="A950" t="str">
            <v>54</v>
          </cell>
          <cell r="B950" t="str">
            <v>71928</v>
          </cell>
          <cell r="C950" t="str">
            <v>Tulare</v>
          </cell>
          <cell r="D950" t="str">
            <v>Exeter Union High</v>
          </cell>
          <cell r="E950">
            <v>1175</v>
          </cell>
          <cell r="F950">
            <v>27326</v>
          </cell>
          <cell r="G950">
            <v>4</v>
          </cell>
        </row>
        <row r="951">
          <cell r="A951" t="str">
            <v>54</v>
          </cell>
          <cell r="B951" t="str">
            <v>71944</v>
          </cell>
          <cell r="C951" t="str">
            <v>Tulare</v>
          </cell>
          <cell r="D951" t="str">
            <v>Hope Elementary</v>
          </cell>
          <cell r="E951">
            <v>140</v>
          </cell>
          <cell r="F951">
            <v>3564</v>
          </cell>
          <cell r="G951">
            <v>1</v>
          </cell>
        </row>
        <row r="952">
          <cell r="A952" t="str">
            <v>54</v>
          </cell>
          <cell r="B952" t="str">
            <v>71951</v>
          </cell>
          <cell r="C952" t="str">
            <v>Tulare</v>
          </cell>
          <cell r="D952" t="str">
            <v>Hot Springs Elementary</v>
          </cell>
          <cell r="E952">
            <v>26</v>
          </cell>
          <cell r="F952">
            <v>4456</v>
          </cell>
          <cell r="G952">
            <v>2</v>
          </cell>
        </row>
        <row r="953">
          <cell r="A953" t="str">
            <v>54</v>
          </cell>
          <cell r="B953" t="str">
            <v>71969</v>
          </cell>
          <cell r="C953" t="str">
            <v>Tulare</v>
          </cell>
          <cell r="D953" t="str">
            <v>Kings River Union Elementary</v>
          </cell>
          <cell r="E953">
            <v>496</v>
          </cell>
          <cell r="F953">
            <v>8432</v>
          </cell>
          <cell r="G953">
            <v>1</v>
          </cell>
        </row>
        <row r="954">
          <cell r="A954" t="str">
            <v>54</v>
          </cell>
          <cell r="B954" t="str">
            <v>71985</v>
          </cell>
          <cell r="C954" t="str">
            <v>Tulare</v>
          </cell>
          <cell r="D954" t="str">
            <v>Liberty Elementary</v>
          </cell>
          <cell r="E954">
            <v>266</v>
          </cell>
          <cell r="F954">
            <v>4522</v>
          </cell>
          <cell r="G954">
            <v>1</v>
          </cell>
        </row>
        <row r="955">
          <cell r="A955" t="str">
            <v>54</v>
          </cell>
          <cell r="B955" t="str">
            <v>71993</v>
          </cell>
          <cell r="C955" t="str">
            <v>Tulare</v>
          </cell>
          <cell r="D955" t="str">
            <v>Lindsay Unified</v>
          </cell>
          <cell r="E955">
            <v>4046</v>
          </cell>
          <cell r="F955">
            <v>73370</v>
          </cell>
          <cell r="G955">
            <v>7</v>
          </cell>
        </row>
        <row r="956">
          <cell r="A956" t="str">
            <v>54</v>
          </cell>
          <cell r="B956" t="str">
            <v>72009</v>
          </cell>
          <cell r="C956" t="str">
            <v>Tulare</v>
          </cell>
          <cell r="D956" t="str">
            <v>Monson-Sultana Joint Union Elementary</v>
          </cell>
          <cell r="E956">
            <v>440</v>
          </cell>
          <cell r="F956">
            <v>7480</v>
          </cell>
          <cell r="G956">
            <v>1</v>
          </cell>
        </row>
        <row r="957">
          <cell r="A957" t="str">
            <v>54</v>
          </cell>
          <cell r="B957" t="str">
            <v>72017</v>
          </cell>
          <cell r="C957" t="str">
            <v>Tulare</v>
          </cell>
          <cell r="D957" t="str">
            <v>Oak Valley Union Elementary</v>
          </cell>
          <cell r="E957">
            <v>462</v>
          </cell>
          <cell r="F957">
            <v>7854</v>
          </cell>
          <cell r="G957">
            <v>1</v>
          </cell>
        </row>
        <row r="958">
          <cell r="A958" t="str">
            <v>54</v>
          </cell>
          <cell r="B958" t="str">
            <v>72025</v>
          </cell>
          <cell r="C958" t="str">
            <v>Tulare</v>
          </cell>
          <cell r="D958" t="str">
            <v>Outside Creek Elementary</v>
          </cell>
          <cell r="E958">
            <v>138</v>
          </cell>
          <cell r="F958">
            <v>3564</v>
          </cell>
          <cell r="G958">
            <v>1</v>
          </cell>
        </row>
        <row r="959">
          <cell r="A959" t="str">
            <v>54</v>
          </cell>
          <cell r="B959" t="str">
            <v>72033</v>
          </cell>
          <cell r="C959" t="str">
            <v>Tulare</v>
          </cell>
          <cell r="D959" t="str">
            <v>Palo Verde Union Elementary</v>
          </cell>
          <cell r="E959">
            <v>549</v>
          </cell>
          <cell r="F959">
            <v>9333</v>
          </cell>
          <cell r="G959">
            <v>1</v>
          </cell>
        </row>
        <row r="960">
          <cell r="A960" t="str">
            <v>54</v>
          </cell>
          <cell r="B960" t="str">
            <v>72041</v>
          </cell>
          <cell r="C960" t="str">
            <v>Tulare</v>
          </cell>
          <cell r="D960" t="str">
            <v>Pixley Union Elementary</v>
          </cell>
          <cell r="E960">
            <v>917</v>
          </cell>
          <cell r="F960">
            <v>15589</v>
          </cell>
          <cell r="G960">
            <v>2</v>
          </cell>
        </row>
        <row r="961">
          <cell r="A961" t="str">
            <v>54</v>
          </cell>
          <cell r="B961" t="str">
            <v>72058</v>
          </cell>
          <cell r="C961" t="str">
            <v>Tulare</v>
          </cell>
          <cell r="D961" t="str">
            <v>Pleasant View Elementary</v>
          </cell>
          <cell r="E961">
            <v>532</v>
          </cell>
          <cell r="F961">
            <v>11255</v>
          </cell>
          <cell r="G961">
            <v>2</v>
          </cell>
        </row>
        <row r="962">
          <cell r="A962" t="str">
            <v>54</v>
          </cell>
          <cell r="B962" t="str">
            <v>72082</v>
          </cell>
          <cell r="C962" t="str">
            <v>Tulare</v>
          </cell>
          <cell r="D962" t="str">
            <v>Richgrove Elementary</v>
          </cell>
          <cell r="E962">
            <v>717</v>
          </cell>
          <cell r="F962">
            <v>12189</v>
          </cell>
          <cell r="G962">
            <v>1</v>
          </cell>
        </row>
        <row r="963">
          <cell r="A963" t="str">
            <v>54</v>
          </cell>
          <cell r="B963" t="str">
            <v>72090</v>
          </cell>
          <cell r="C963" t="str">
            <v>Tulare</v>
          </cell>
          <cell r="D963" t="str">
            <v>Rockford Elementary</v>
          </cell>
          <cell r="E963">
            <v>354</v>
          </cell>
          <cell r="F963">
            <v>6018</v>
          </cell>
          <cell r="G963">
            <v>1</v>
          </cell>
        </row>
        <row r="964">
          <cell r="A964" t="str">
            <v>54</v>
          </cell>
          <cell r="B964" t="str">
            <v>72108</v>
          </cell>
          <cell r="C964" t="str">
            <v>Tulare</v>
          </cell>
          <cell r="D964" t="str">
            <v>Saucelito Elementary</v>
          </cell>
          <cell r="E964">
            <v>86</v>
          </cell>
          <cell r="F964">
            <v>3564</v>
          </cell>
          <cell r="G964">
            <v>1</v>
          </cell>
        </row>
        <row r="965">
          <cell r="A965" t="str">
            <v>54</v>
          </cell>
          <cell r="B965" t="str">
            <v>72116</v>
          </cell>
          <cell r="C965" t="str">
            <v>Tulare</v>
          </cell>
          <cell r="D965" t="str">
            <v>Sequoia Union Elementary</v>
          </cell>
          <cell r="E965">
            <v>331</v>
          </cell>
          <cell r="F965">
            <v>5627</v>
          </cell>
          <cell r="G965">
            <v>1</v>
          </cell>
        </row>
        <row r="966">
          <cell r="A966" t="str">
            <v>54</v>
          </cell>
          <cell r="B966" t="str">
            <v>72132</v>
          </cell>
          <cell r="C966" t="str">
            <v>Tulare</v>
          </cell>
          <cell r="D966" t="str">
            <v>Springville Union Elementary</v>
          </cell>
          <cell r="E966">
            <v>358</v>
          </cell>
          <cell r="F966">
            <v>6086</v>
          </cell>
          <cell r="G966">
            <v>1</v>
          </cell>
        </row>
        <row r="967">
          <cell r="A967" t="str">
            <v>54</v>
          </cell>
          <cell r="B967" t="str">
            <v>72140</v>
          </cell>
          <cell r="C967" t="str">
            <v>Tulare</v>
          </cell>
          <cell r="D967" t="str">
            <v>Stone Corral Elementary</v>
          </cell>
          <cell r="E967">
            <v>136</v>
          </cell>
          <cell r="F967">
            <v>3564</v>
          </cell>
          <cell r="G967">
            <v>1</v>
          </cell>
        </row>
        <row r="968">
          <cell r="A968" t="str">
            <v>54</v>
          </cell>
          <cell r="B968" t="str">
            <v>72157</v>
          </cell>
          <cell r="C968" t="str">
            <v>Tulare</v>
          </cell>
          <cell r="D968" t="str">
            <v>Strathmore Union Elementary</v>
          </cell>
          <cell r="E968">
            <v>761</v>
          </cell>
          <cell r="F968">
            <v>15012</v>
          </cell>
          <cell r="G968">
            <v>2</v>
          </cell>
        </row>
        <row r="969">
          <cell r="A969" t="str">
            <v>54</v>
          </cell>
          <cell r="B969" t="str">
            <v>72173</v>
          </cell>
          <cell r="C969" t="str">
            <v>Tulare</v>
          </cell>
          <cell r="D969" t="str">
            <v>Sundale Union Elementary</v>
          </cell>
          <cell r="E969">
            <v>702</v>
          </cell>
          <cell r="F969">
            <v>11934</v>
          </cell>
          <cell r="G969">
            <v>1</v>
          </cell>
        </row>
        <row r="970">
          <cell r="A970" t="str">
            <v>54</v>
          </cell>
          <cell r="B970" t="str">
            <v>72181</v>
          </cell>
          <cell r="C970" t="str">
            <v>Tulare</v>
          </cell>
          <cell r="D970" t="str">
            <v>Sunnyside Union Elementary</v>
          </cell>
          <cell r="E970">
            <v>404</v>
          </cell>
          <cell r="F970">
            <v>6868</v>
          </cell>
          <cell r="G970">
            <v>1</v>
          </cell>
        </row>
        <row r="971">
          <cell r="A971" t="str">
            <v>54</v>
          </cell>
          <cell r="B971" t="str">
            <v>72199</v>
          </cell>
          <cell r="C971" t="str">
            <v>Tulare</v>
          </cell>
          <cell r="D971" t="str">
            <v>Terra Bella Union Elementary</v>
          </cell>
          <cell r="E971">
            <v>919</v>
          </cell>
          <cell r="F971">
            <v>15623</v>
          </cell>
          <cell r="G971">
            <v>2</v>
          </cell>
        </row>
        <row r="972">
          <cell r="A972" t="str">
            <v>54</v>
          </cell>
          <cell r="B972" t="str">
            <v>72207</v>
          </cell>
          <cell r="C972" t="str">
            <v>Tulare</v>
          </cell>
          <cell r="D972" t="str">
            <v>Three Rivers Union Elementary</v>
          </cell>
          <cell r="E972">
            <v>162</v>
          </cell>
          <cell r="F972">
            <v>3564</v>
          </cell>
          <cell r="G972">
            <v>1</v>
          </cell>
        </row>
        <row r="973">
          <cell r="A973" t="str">
            <v>54</v>
          </cell>
          <cell r="B973" t="str">
            <v>72215</v>
          </cell>
          <cell r="C973" t="str">
            <v>Tulare</v>
          </cell>
          <cell r="D973" t="str">
            <v>Tipton Elementary</v>
          </cell>
          <cell r="E973">
            <v>621</v>
          </cell>
          <cell r="F973">
            <v>10557</v>
          </cell>
          <cell r="G973">
            <v>1</v>
          </cell>
        </row>
        <row r="974">
          <cell r="A974" t="str">
            <v>54</v>
          </cell>
          <cell r="B974" t="str">
            <v>72223</v>
          </cell>
          <cell r="C974" t="str">
            <v>Tulare</v>
          </cell>
          <cell r="D974" t="str">
            <v>Traver Joint Elementary</v>
          </cell>
          <cell r="E974">
            <v>207</v>
          </cell>
          <cell r="F974">
            <v>3564</v>
          </cell>
          <cell r="G974">
            <v>1</v>
          </cell>
        </row>
        <row r="975">
          <cell r="A975" t="str">
            <v>54</v>
          </cell>
          <cell r="B975" t="str">
            <v>72231</v>
          </cell>
          <cell r="C975" t="str">
            <v>Tulare</v>
          </cell>
          <cell r="D975" t="str">
            <v>Tulare City Elementary</v>
          </cell>
          <cell r="E975">
            <v>8924</v>
          </cell>
          <cell r="F975">
            <v>153886</v>
          </cell>
          <cell r="G975">
            <v>15</v>
          </cell>
        </row>
        <row r="976">
          <cell r="A976" t="str">
            <v>54</v>
          </cell>
          <cell r="B976" t="str">
            <v>72249</v>
          </cell>
          <cell r="C976" t="str">
            <v>Tulare</v>
          </cell>
          <cell r="D976" t="str">
            <v>Tulare Joint Union High</v>
          </cell>
          <cell r="E976">
            <v>5022</v>
          </cell>
          <cell r="F976">
            <v>93376</v>
          </cell>
          <cell r="G976">
            <v>7</v>
          </cell>
        </row>
        <row r="977">
          <cell r="A977" t="str">
            <v>54</v>
          </cell>
          <cell r="B977" t="str">
            <v>72256</v>
          </cell>
          <cell r="C977" t="str">
            <v>Tulare</v>
          </cell>
          <cell r="D977" t="str">
            <v>Visalia Unified</v>
          </cell>
          <cell r="E977">
            <v>27035</v>
          </cell>
          <cell r="F977">
            <v>466403</v>
          </cell>
          <cell r="G977">
            <v>37</v>
          </cell>
        </row>
        <row r="978">
          <cell r="A978" t="str">
            <v>54</v>
          </cell>
          <cell r="B978" t="str">
            <v>72264</v>
          </cell>
          <cell r="C978" t="str">
            <v>Tulare</v>
          </cell>
          <cell r="D978" t="str">
            <v>Waukena Joint Union Elementary</v>
          </cell>
          <cell r="E978">
            <v>222</v>
          </cell>
          <cell r="F978">
            <v>3774</v>
          </cell>
          <cell r="G978">
            <v>1</v>
          </cell>
        </row>
        <row r="979">
          <cell r="A979" t="str">
            <v>54</v>
          </cell>
          <cell r="B979" t="str">
            <v>72272</v>
          </cell>
          <cell r="C979" t="str">
            <v>Tulare</v>
          </cell>
          <cell r="D979" t="str">
            <v>Woodlake Union Elementary</v>
          </cell>
          <cell r="E979">
            <v>1558</v>
          </cell>
          <cell r="F979">
            <v>26486</v>
          </cell>
          <cell r="G979">
            <v>3</v>
          </cell>
        </row>
        <row r="980">
          <cell r="A980" t="str">
            <v>54</v>
          </cell>
          <cell r="B980" t="str">
            <v>72280</v>
          </cell>
          <cell r="C980" t="str">
            <v>Tulare</v>
          </cell>
          <cell r="D980" t="str">
            <v>Woodlake Union High</v>
          </cell>
          <cell r="E980">
            <v>883</v>
          </cell>
          <cell r="F980">
            <v>19988</v>
          </cell>
          <cell r="G980">
            <v>3</v>
          </cell>
        </row>
        <row r="981">
          <cell r="A981" t="str">
            <v>54</v>
          </cell>
          <cell r="B981" t="str">
            <v>72298</v>
          </cell>
          <cell r="C981" t="str">
            <v>Tulare</v>
          </cell>
          <cell r="D981" t="str">
            <v>Woodville Union Elementary</v>
          </cell>
          <cell r="E981">
            <v>594</v>
          </cell>
          <cell r="F981">
            <v>10098</v>
          </cell>
          <cell r="G981">
            <v>1</v>
          </cell>
        </row>
        <row r="982">
          <cell r="A982" t="str">
            <v>54</v>
          </cell>
          <cell r="B982" t="str">
            <v>75325</v>
          </cell>
          <cell r="C982" t="str">
            <v>Tulare</v>
          </cell>
          <cell r="D982" t="str">
            <v>Farmersville Unified</v>
          </cell>
          <cell r="E982">
            <v>2561</v>
          </cell>
          <cell r="F982">
            <v>45826</v>
          </cell>
          <cell r="G982">
            <v>6</v>
          </cell>
        </row>
        <row r="983">
          <cell r="A983" t="str">
            <v>54</v>
          </cell>
          <cell r="B983" t="str">
            <v>75523</v>
          </cell>
          <cell r="C983" t="str">
            <v>Tulare</v>
          </cell>
          <cell r="D983" t="str">
            <v>Porterville Unified</v>
          </cell>
          <cell r="E983">
            <v>13392</v>
          </cell>
          <cell r="F983">
            <v>233123</v>
          </cell>
          <cell r="G983">
            <v>22</v>
          </cell>
        </row>
        <row r="984">
          <cell r="A984" t="str">
            <v>54</v>
          </cell>
          <cell r="B984" t="str">
            <v>75531</v>
          </cell>
          <cell r="C984" t="str">
            <v>Tulare</v>
          </cell>
          <cell r="D984" t="str">
            <v>Dinuba Unified</v>
          </cell>
          <cell r="E984">
            <v>5920</v>
          </cell>
          <cell r="F984">
            <v>102574</v>
          </cell>
          <cell r="G984">
            <v>10</v>
          </cell>
        </row>
        <row r="985">
          <cell r="A985" t="str">
            <v>55</v>
          </cell>
          <cell r="B985" t="str">
            <v>10553</v>
          </cell>
          <cell r="C985" t="str">
            <v>Tuolumne</v>
          </cell>
          <cell r="D985" t="str">
            <v>Tuolumne County Superintendent of Schools</v>
          </cell>
          <cell r="E985">
            <v>110</v>
          </cell>
          <cell r="F985">
            <v>10248</v>
          </cell>
          <cell r="G985">
            <v>4</v>
          </cell>
        </row>
        <row r="986">
          <cell r="A986" t="str">
            <v>55</v>
          </cell>
          <cell r="B986" t="str">
            <v>72306</v>
          </cell>
          <cell r="C986" t="str">
            <v>Tuolumne</v>
          </cell>
          <cell r="D986" t="str">
            <v>Belleview Elementary</v>
          </cell>
          <cell r="E986">
            <v>142</v>
          </cell>
          <cell r="F986">
            <v>3564</v>
          </cell>
          <cell r="G986">
            <v>1</v>
          </cell>
        </row>
        <row r="987">
          <cell r="A987" t="str">
            <v>55</v>
          </cell>
          <cell r="B987" t="str">
            <v>72330</v>
          </cell>
          <cell r="C987" t="str">
            <v>Tuolumne</v>
          </cell>
          <cell r="D987" t="str">
            <v>Chinese Camp Elementary</v>
          </cell>
          <cell r="E987">
            <v>17</v>
          </cell>
          <cell r="F987">
            <v>2228</v>
          </cell>
          <cell r="G987">
            <v>1</v>
          </cell>
        </row>
        <row r="988">
          <cell r="A988" t="str">
            <v>55</v>
          </cell>
          <cell r="B988" t="str">
            <v>72348</v>
          </cell>
          <cell r="C988" t="str">
            <v>Tuolumne</v>
          </cell>
          <cell r="D988" t="str">
            <v>Columbia Union</v>
          </cell>
          <cell r="E988">
            <v>617</v>
          </cell>
          <cell r="F988">
            <v>12683</v>
          </cell>
          <cell r="G988">
            <v>2</v>
          </cell>
        </row>
        <row r="989">
          <cell r="A989" t="str">
            <v>55</v>
          </cell>
          <cell r="B989" t="str">
            <v>72355</v>
          </cell>
          <cell r="C989" t="str">
            <v>Tuolumne</v>
          </cell>
          <cell r="D989" t="str">
            <v>Curtis Creek Elementary</v>
          </cell>
          <cell r="E989">
            <v>620</v>
          </cell>
          <cell r="F989">
            <v>13272</v>
          </cell>
          <cell r="G989">
            <v>3</v>
          </cell>
        </row>
        <row r="990">
          <cell r="A990" t="str">
            <v>55</v>
          </cell>
          <cell r="B990" t="str">
            <v>72363</v>
          </cell>
          <cell r="C990" t="str">
            <v>Tuolumne</v>
          </cell>
          <cell r="D990" t="str">
            <v>Jamestown Elementary</v>
          </cell>
          <cell r="E990">
            <v>462</v>
          </cell>
          <cell r="F990">
            <v>9980</v>
          </cell>
          <cell r="G990">
            <v>2</v>
          </cell>
        </row>
        <row r="991">
          <cell r="A991" t="str">
            <v>55</v>
          </cell>
          <cell r="B991" t="str">
            <v>72371</v>
          </cell>
          <cell r="C991" t="str">
            <v>Tuolumne</v>
          </cell>
          <cell r="D991" t="str">
            <v>Sonora Elementary</v>
          </cell>
          <cell r="E991">
            <v>765</v>
          </cell>
          <cell r="F991">
            <v>15217</v>
          </cell>
          <cell r="G991">
            <v>2</v>
          </cell>
        </row>
        <row r="992">
          <cell r="A992" t="str">
            <v>55</v>
          </cell>
          <cell r="B992" t="str">
            <v>72389</v>
          </cell>
          <cell r="C992" t="str">
            <v>Tuolumne</v>
          </cell>
          <cell r="D992" t="str">
            <v>Sonora Union High</v>
          </cell>
          <cell r="E992">
            <v>1489</v>
          </cell>
          <cell r="F992">
            <v>32290</v>
          </cell>
          <cell r="G992">
            <v>4</v>
          </cell>
        </row>
        <row r="993">
          <cell r="A993" t="str">
            <v>55</v>
          </cell>
          <cell r="B993" t="str">
            <v>72397</v>
          </cell>
          <cell r="C993" t="str">
            <v>Tuolumne</v>
          </cell>
          <cell r="D993" t="str">
            <v>Soulsbyville Elementary</v>
          </cell>
          <cell r="E993">
            <v>519</v>
          </cell>
          <cell r="F993">
            <v>13126</v>
          </cell>
          <cell r="G993">
            <v>3</v>
          </cell>
        </row>
        <row r="994">
          <cell r="A994" t="str">
            <v>55</v>
          </cell>
          <cell r="B994" t="str">
            <v>72405</v>
          </cell>
          <cell r="C994" t="str">
            <v>Tuolumne</v>
          </cell>
          <cell r="D994" t="str">
            <v>Summerville Elementary</v>
          </cell>
          <cell r="E994">
            <v>373</v>
          </cell>
          <cell r="F994">
            <v>8450</v>
          </cell>
          <cell r="G994">
            <v>2</v>
          </cell>
        </row>
        <row r="995">
          <cell r="A995" t="str">
            <v>55</v>
          </cell>
          <cell r="B995" t="str">
            <v>72413</v>
          </cell>
          <cell r="C995" t="str">
            <v>Tuolumne</v>
          </cell>
          <cell r="D995" t="str">
            <v>Summerville Union High</v>
          </cell>
          <cell r="E995">
            <v>695</v>
          </cell>
          <cell r="F995">
            <v>25194</v>
          </cell>
          <cell r="G995">
            <v>8</v>
          </cell>
        </row>
        <row r="996">
          <cell r="A996" t="str">
            <v>55</v>
          </cell>
          <cell r="B996" t="str">
            <v>72421</v>
          </cell>
          <cell r="C996" t="str">
            <v>Tuolumne</v>
          </cell>
          <cell r="D996" t="str">
            <v>Twain Harte-Long Barn Union Elementary</v>
          </cell>
          <cell r="E996">
            <v>374</v>
          </cell>
          <cell r="F996">
            <v>15148</v>
          </cell>
          <cell r="G996">
            <v>5</v>
          </cell>
        </row>
        <row r="997">
          <cell r="A997" t="str">
            <v>55</v>
          </cell>
          <cell r="B997" t="str">
            <v>75184</v>
          </cell>
          <cell r="C997" t="str">
            <v>Tuolumne</v>
          </cell>
          <cell r="D997" t="str">
            <v>Big Oak Flat-Groveland Unified</v>
          </cell>
          <cell r="E997">
            <v>460</v>
          </cell>
          <cell r="F997">
            <v>16412</v>
          </cell>
          <cell r="G997">
            <v>5</v>
          </cell>
        </row>
        <row r="998">
          <cell r="A998" t="str">
            <v>56</v>
          </cell>
          <cell r="B998" t="str">
            <v>10561</v>
          </cell>
          <cell r="C998" t="str">
            <v>Ventura</v>
          </cell>
          <cell r="D998" t="str">
            <v>Ventura County Office of Education</v>
          </cell>
          <cell r="E998">
            <v>768</v>
          </cell>
          <cell r="F998">
            <v>14608</v>
          </cell>
          <cell r="G998">
            <v>3</v>
          </cell>
        </row>
        <row r="999">
          <cell r="A999" t="str">
            <v>56</v>
          </cell>
          <cell r="B999" t="str">
            <v>72447</v>
          </cell>
          <cell r="C999" t="str">
            <v>Ventura</v>
          </cell>
          <cell r="D999" t="str">
            <v>Briggs Elementary</v>
          </cell>
          <cell r="E999">
            <v>449</v>
          </cell>
          <cell r="F999">
            <v>8205</v>
          </cell>
          <cell r="G999">
            <v>2</v>
          </cell>
        </row>
        <row r="1000">
          <cell r="A1000" t="str">
            <v>56</v>
          </cell>
          <cell r="B1000" t="str">
            <v>72454</v>
          </cell>
          <cell r="C1000" t="str">
            <v>Ventura</v>
          </cell>
          <cell r="D1000" t="str">
            <v>Fillmore Unified</v>
          </cell>
          <cell r="E1000">
            <v>3860</v>
          </cell>
          <cell r="F1000">
            <v>67996</v>
          </cell>
          <cell r="G1000">
            <v>7</v>
          </cell>
        </row>
        <row r="1001">
          <cell r="A1001" t="str">
            <v>56</v>
          </cell>
          <cell r="B1001" t="str">
            <v>72462</v>
          </cell>
          <cell r="C1001" t="str">
            <v>Ventura</v>
          </cell>
          <cell r="D1001" t="str">
            <v>Hueneme Elementary</v>
          </cell>
          <cell r="E1001">
            <v>7979</v>
          </cell>
          <cell r="F1001">
            <v>135646</v>
          </cell>
          <cell r="G1001">
            <v>11</v>
          </cell>
        </row>
        <row r="1002">
          <cell r="A1002" t="str">
            <v>56</v>
          </cell>
          <cell r="B1002" t="str">
            <v>72470</v>
          </cell>
          <cell r="C1002" t="str">
            <v>Ventura</v>
          </cell>
          <cell r="D1002" t="str">
            <v>Mesa Union Elementary</v>
          </cell>
          <cell r="E1002">
            <v>584</v>
          </cell>
          <cell r="F1002">
            <v>9928</v>
          </cell>
          <cell r="G1002">
            <v>1</v>
          </cell>
        </row>
        <row r="1003">
          <cell r="A1003" t="str">
            <v>56</v>
          </cell>
          <cell r="B1003" t="str">
            <v>72504</v>
          </cell>
          <cell r="C1003" t="str">
            <v>Ventura</v>
          </cell>
          <cell r="D1003" t="str">
            <v>Mupu Elementary</v>
          </cell>
          <cell r="E1003">
            <v>127</v>
          </cell>
          <cell r="F1003">
            <v>3564</v>
          </cell>
          <cell r="G1003">
            <v>1</v>
          </cell>
        </row>
        <row r="1004">
          <cell r="A1004" t="str">
            <v>56</v>
          </cell>
          <cell r="B1004" t="str">
            <v>72512</v>
          </cell>
          <cell r="C1004" t="str">
            <v>Ventura</v>
          </cell>
          <cell r="D1004" t="str">
            <v>Ocean View Elementary</v>
          </cell>
          <cell r="E1004">
            <v>2508</v>
          </cell>
          <cell r="F1004">
            <v>42637</v>
          </cell>
          <cell r="G1004">
            <v>4</v>
          </cell>
        </row>
        <row r="1005">
          <cell r="A1005" t="str">
            <v>56</v>
          </cell>
          <cell r="B1005" t="str">
            <v>72520</v>
          </cell>
          <cell r="C1005" t="str">
            <v>Ventura</v>
          </cell>
          <cell r="D1005" t="str">
            <v>Ojai Unified</v>
          </cell>
          <cell r="E1005">
            <v>3089</v>
          </cell>
          <cell r="F1005">
            <v>58412</v>
          </cell>
          <cell r="G1005">
            <v>8</v>
          </cell>
        </row>
        <row r="1006">
          <cell r="A1006" t="str">
            <v>56</v>
          </cell>
          <cell r="B1006" t="str">
            <v>72538</v>
          </cell>
          <cell r="C1006" t="str">
            <v>Ventura</v>
          </cell>
          <cell r="D1006" t="str">
            <v>Oxnard Elementary</v>
          </cell>
          <cell r="E1006">
            <v>15400</v>
          </cell>
          <cell r="F1006">
            <v>266992</v>
          </cell>
          <cell r="G1006">
            <v>21</v>
          </cell>
        </row>
        <row r="1007">
          <cell r="A1007" t="str">
            <v>56</v>
          </cell>
          <cell r="B1007" t="str">
            <v>72546</v>
          </cell>
          <cell r="C1007" t="str">
            <v>Ventura</v>
          </cell>
          <cell r="D1007" t="str">
            <v>Oxnard Union High</v>
          </cell>
          <cell r="E1007">
            <v>16442</v>
          </cell>
          <cell r="F1007">
            <v>281474</v>
          </cell>
          <cell r="G1007">
            <v>8</v>
          </cell>
        </row>
        <row r="1008">
          <cell r="A1008" t="str">
            <v>56</v>
          </cell>
          <cell r="B1008" t="str">
            <v>72553</v>
          </cell>
          <cell r="C1008" t="str">
            <v>Ventura</v>
          </cell>
          <cell r="D1008" t="str">
            <v>Pleasant Valley</v>
          </cell>
          <cell r="E1008">
            <v>6647</v>
          </cell>
          <cell r="F1008">
            <v>113001</v>
          </cell>
          <cell r="G1008">
            <v>11</v>
          </cell>
        </row>
        <row r="1009">
          <cell r="A1009" t="str">
            <v>56</v>
          </cell>
          <cell r="B1009" t="str">
            <v>72561</v>
          </cell>
          <cell r="C1009" t="str">
            <v>Ventura</v>
          </cell>
          <cell r="D1009" t="str">
            <v>Rio Elementary</v>
          </cell>
          <cell r="E1009">
            <v>4297</v>
          </cell>
          <cell r="F1009">
            <v>75209</v>
          </cell>
          <cell r="G1009">
            <v>9</v>
          </cell>
        </row>
        <row r="1010">
          <cell r="A1010" t="str">
            <v>56</v>
          </cell>
          <cell r="B1010" t="str">
            <v>72579</v>
          </cell>
          <cell r="C1010" t="str">
            <v>Ventura</v>
          </cell>
          <cell r="D1010" t="str">
            <v>Santa Clara Elementary</v>
          </cell>
          <cell r="E1010">
            <v>55</v>
          </cell>
          <cell r="F1010">
            <v>3564</v>
          </cell>
          <cell r="G1010">
            <v>1</v>
          </cell>
        </row>
        <row r="1011">
          <cell r="A1011" t="str">
            <v>56</v>
          </cell>
          <cell r="B1011" t="str">
            <v>72587</v>
          </cell>
          <cell r="C1011" t="str">
            <v>Ventura</v>
          </cell>
          <cell r="D1011" t="str">
            <v>Santa Paula Elementary</v>
          </cell>
          <cell r="E1011">
            <v>3712</v>
          </cell>
          <cell r="F1011">
            <v>63105</v>
          </cell>
          <cell r="G1011">
            <v>7</v>
          </cell>
        </row>
        <row r="1012">
          <cell r="A1012" t="str">
            <v>56</v>
          </cell>
          <cell r="B1012" t="str">
            <v>72595</v>
          </cell>
          <cell r="C1012" t="str">
            <v>Ventura</v>
          </cell>
          <cell r="D1012" t="str">
            <v>Santa Paula Union High</v>
          </cell>
          <cell r="E1012">
            <v>1645</v>
          </cell>
          <cell r="F1012">
            <v>29541</v>
          </cell>
          <cell r="G1012">
            <v>2</v>
          </cell>
        </row>
        <row r="1013">
          <cell r="A1013" t="str">
            <v>56</v>
          </cell>
          <cell r="B1013" t="str">
            <v>72603</v>
          </cell>
          <cell r="C1013" t="str">
            <v>Ventura</v>
          </cell>
          <cell r="D1013" t="str">
            <v>Simi Valley Unified</v>
          </cell>
          <cell r="E1013">
            <v>20819</v>
          </cell>
          <cell r="F1013">
            <v>354146</v>
          </cell>
          <cell r="G1013">
            <v>29</v>
          </cell>
        </row>
        <row r="1014">
          <cell r="A1014" t="str">
            <v>56</v>
          </cell>
          <cell r="B1014" t="str">
            <v>72611</v>
          </cell>
          <cell r="C1014" t="str">
            <v>Ventura</v>
          </cell>
          <cell r="D1014" t="str">
            <v>Somis Union</v>
          </cell>
          <cell r="E1014">
            <v>309</v>
          </cell>
          <cell r="F1014">
            <v>5253</v>
          </cell>
          <cell r="G1014">
            <v>1</v>
          </cell>
        </row>
        <row r="1015">
          <cell r="A1015" t="str">
            <v>56</v>
          </cell>
          <cell r="B1015" t="str">
            <v>72652</v>
          </cell>
          <cell r="C1015" t="str">
            <v>Ventura</v>
          </cell>
          <cell r="D1015" t="str">
            <v>Ventura Unified</v>
          </cell>
          <cell r="E1015">
            <v>17350</v>
          </cell>
          <cell r="F1015">
            <v>308330</v>
          </cell>
          <cell r="G1015">
            <v>31</v>
          </cell>
        </row>
        <row r="1016">
          <cell r="A1016" t="str">
            <v>56</v>
          </cell>
          <cell r="B1016" t="str">
            <v>73759</v>
          </cell>
          <cell r="C1016" t="str">
            <v>Ventura</v>
          </cell>
          <cell r="D1016" t="str">
            <v>Conejo Valley Unified</v>
          </cell>
          <cell r="E1016">
            <v>21643</v>
          </cell>
          <cell r="F1016">
            <v>370911</v>
          </cell>
          <cell r="G1016">
            <v>29</v>
          </cell>
        </row>
        <row r="1017">
          <cell r="A1017" t="str">
            <v>56</v>
          </cell>
          <cell r="B1017" t="str">
            <v>73874</v>
          </cell>
          <cell r="C1017" t="str">
            <v>Ventura</v>
          </cell>
          <cell r="D1017" t="str">
            <v>Oak Park Unified</v>
          </cell>
          <cell r="E1017">
            <v>3619</v>
          </cell>
          <cell r="F1017">
            <v>66103</v>
          </cell>
          <cell r="G1017">
            <v>7</v>
          </cell>
        </row>
        <row r="1018">
          <cell r="A1018" t="str">
            <v>56</v>
          </cell>
          <cell r="B1018" t="str">
            <v>73940</v>
          </cell>
          <cell r="C1018" t="str">
            <v>Ventura</v>
          </cell>
          <cell r="D1018" t="str">
            <v>Moorpark Unified</v>
          </cell>
          <cell r="E1018">
            <v>7324</v>
          </cell>
          <cell r="F1018">
            <v>127152</v>
          </cell>
          <cell r="G1018">
            <v>11</v>
          </cell>
        </row>
        <row r="1019">
          <cell r="A1019" t="str">
            <v>57</v>
          </cell>
          <cell r="B1019" t="str">
            <v>10579</v>
          </cell>
          <cell r="C1019" t="str">
            <v>Yolo</v>
          </cell>
          <cell r="D1019" t="str">
            <v>Yolo County Office of Education</v>
          </cell>
          <cell r="E1019">
            <v>319</v>
          </cell>
          <cell r="F1019">
            <v>14256</v>
          </cell>
          <cell r="G1019">
            <v>4</v>
          </cell>
        </row>
        <row r="1020">
          <cell r="A1020" t="str">
            <v>57</v>
          </cell>
          <cell r="B1020" t="str">
            <v>72678</v>
          </cell>
          <cell r="C1020" t="str">
            <v>Yolo</v>
          </cell>
          <cell r="D1020" t="str">
            <v>Davis Joint Unified</v>
          </cell>
          <cell r="E1020">
            <v>8536</v>
          </cell>
          <cell r="F1020">
            <v>151165</v>
          </cell>
          <cell r="G1020">
            <v>16</v>
          </cell>
        </row>
        <row r="1021">
          <cell r="A1021" t="str">
            <v>57</v>
          </cell>
          <cell r="B1021" t="str">
            <v>72686</v>
          </cell>
          <cell r="C1021" t="str">
            <v>Yolo</v>
          </cell>
          <cell r="D1021" t="str">
            <v>Esparto Unified</v>
          </cell>
          <cell r="E1021">
            <v>1087</v>
          </cell>
          <cell r="F1021">
            <v>21601</v>
          </cell>
          <cell r="G1021">
            <v>4</v>
          </cell>
        </row>
        <row r="1022">
          <cell r="A1022" t="str">
            <v>57</v>
          </cell>
          <cell r="B1022" t="str">
            <v>72694</v>
          </cell>
          <cell r="C1022" t="str">
            <v>Yolo</v>
          </cell>
          <cell r="D1022" t="str">
            <v>Washington Unified</v>
          </cell>
          <cell r="E1022">
            <v>7164</v>
          </cell>
          <cell r="F1022">
            <v>124398</v>
          </cell>
          <cell r="G1022">
            <v>11</v>
          </cell>
        </row>
        <row r="1023">
          <cell r="A1023" t="str">
            <v>57</v>
          </cell>
          <cell r="B1023" t="str">
            <v>72702</v>
          </cell>
          <cell r="C1023" t="str">
            <v>Yolo</v>
          </cell>
          <cell r="D1023" t="str">
            <v>Winters Joint Unified</v>
          </cell>
          <cell r="E1023">
            <v>1716</v>
          </cell>
          <cell r="F1023">
            <v>31818</v>
          </cell>
          <cell r="G1023">
            <v>5</v>
          </cell>
        </row>
        <row r="1024">
          <cell r="A1024" t="str">
            <v>57</v>
          </cell>
          <cell r="B1024" t="str">
            <v>72710</v>
          </cell>
          <cell r="C1024" t="str">
            <v>Yolo</v>
          </cell>
          <cell r="D1024" t="str">
            <v>Woodland Joint Unified</v>
          </cell>
          <cell r="E1024">
            <v>10573</v>
          </cell>
          <cell r="F1024">
            <v>186026</v>
          </cell>
          <cell r="G1024">
            <v>19</v>
          </cell>
        </row>
        <row r="1025">
          <cell r="A1025" t="str">
            <v>58</v>
          </cell>
          <cell r="B1025" t="str">
            <v>10587</v>
          </cell>
          <cell r="C1025" t="str">
            <v>Yuba</v>
          </cell>
          <cell r="D1025" t="str">
            <v>Yuba County Office of Education</v>
          </cell>
          <cell r="E1025">
            <v>635</v>
          </cell>
          <cell r="F1025">
            <v>19550</v>
          </cell>
          <cell r="G1025">
            <v>5</v>
          </cell>
        </row>
        <row r="1026">
          <cell r="A1026" t="str">
            <v>58</v>
          </cell>
          <cell r="B1026" t="str">
            <v>72728</v>
          </cell>
          <cell r="C1026" t="str">
            <v>Yuba</v>
          </cell>
          <cell r="D1026" t="str">
            <v>Camptonville Elementary</v>
          </cell>
          <cell r="E1026">
            <v>51</v>
          </cell>
          <cell r="F1026">
            <v>3564</v>
          </cell>
          <cell r="G1026">
            <v>1</v>
          </cell>
        </row>
        <row r="1027">
          <cell r="A1027" t="str">
            <v>58</v>
          </cell>
          <cell r="B1027" t="str">
            <v>72736</v>
          </cell>
          <cell r="C1027" t="str">
            <v>Yuba</v>
          </cell>
          <cell r="D1027" t="str">
            <v>Marysville Joint Unified</v>
          </cell>
          <cell r="E1027">
            <v>10087</v>
          </cell>
          <cell r="F1027">
            <v>187120</v>
          </cell>
          <cell r="G1027">
            <v>24</v>
          </cell>
        </row>
        <row r="1028">
          <cell r="A1028" t="str">
            <v>58</v>
          </cell>
          <cell r="B1028" t="str">
            <v>72744</v>
          </cell>
          <cell r="C1028" t="str">
            <v>Yuba</v>
          </cell>
          <cell r="D1028" t="str">
            <v>Plumas Lake Elementary</v>
          </cell>
          <cell r="E1028">
            <v>991</v>
          </cell>
          <cell r="F1028">
            <v>18871</v>
          </cell>
          <cell r="G1028">
            <v>4</v>
          </cell>
        </row>
        <row r="1029">
          <cell r="A1029" t="str">
            <v>58</v>
          </cell>
          <cell r="B1029" t="str">
            <v>72751</v>
          </cell>
          <cell r="C1029" t="str">
            <v>Yuba</v>
          </cell>
          <cell r="D1029" t="str">
            <v>Wheatland</v>
          </cell>
          <cell r="E1029">
            <v>1439</v>
          </cell>
          <cell r="F1029">
            <v>25749</v>
          </cell>
          <cell r="G1029">
            <v>4</v>
          </cell>
        </row>
        <row r="1030">
          <cell r="A1030" t="str">
            <v>58</v>
          </cell>
          <cell r="B1030" t="str">
            <v>72769</v>
          </cell>
          <cell r="C1030" t="str">
            <v>Yuba</v>
          </cell>
          <cell r="D1030" t="str">
            <v>Wheatland Union High</v>
          </cell>
          <cell r="E1030">
            <v>785</v>
          </cell>
          <cell r="F1030">
            <v>16280</v>
          </cell>
          <cell r="G1030">
            <v>2</v>
          </cell>
        </row>
      </sheetData>
      <sheetData sheetId="7"/>
      <sheetData sheetId="8"/>
      <sheetData sheetId="9"/>
      <sheetData sheetId="10"/>
      <sheetData sheetId="11"/>
      <sheetData sheetId="12"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BE2155A-EB06-4B33-A5D4-A8320D4FEEEE}" name="Table1" displayName="Table1" ref="A8:Q1995" totalsRowCount="1" headerRowDxfId="260" dataDxfId="258" headerRowBorderDxfId="259" tableBorderDxfId="257" headerRowCellStyle="Percent" dataCellStyle="Normal 4 2 2">
  <autoFilter ref="A8:Q1994" xr:uid="{F9A1C2C8-5392-450D-966A-EB76042959A0}">
    <filterColumn colId="0">
      <filters>
        <filter val="Sonoma"/>
      </filters>
    </filterColumn>
  </autoFilter>
  <tableColumns count="17">
    <tableColumn id="1" xr3:uid="{905A25A8-C756-4675-B265-D997689B6256}" name="County_x000a_Name" totalsRowLabel="Statewide Total" dataDxfId="256" totalsRowDxfId="255" dataCellStyle="Normal 4 2 2"/>
    <tableColumn id="2" xr3:uid="{B86E76E5-B50C-429F-8260-3D29B66E3105}" name="Full CDS Code" dataDxfId="254" totalsRowDxfId="253" dataCellStyle="Normal 4 2 2"/>
    <tableColumn id="3" xr3:uid="{5DB9A044-3F0A-4508-AC4A-A155E7F52A7C}" name="County_x000a_Code" dataDxfId="252" totalsRowDxfId="251" dataCellStyle="Normal 4 2 2"/>
    <tableColumn id="4" xr3:uid="{1316BB8A-DD7F-4C7D-B55D-C41149F45291}" name="District_x000a_Code" dataDxfId="250" totalsRowDxfId="249" dataCellStyle="Normal 4 2 2"/>
    <tableColumn id="5" xr3:uid="{F3FBE089-5960-4790-A268-A63039D57903}" name="School_x000a_Code" dataDxfId="248" totalsRowDxfId="247" dataCellStyle="Normal 4 2 2"/>
    <tableColumn id="6" xr3:uid="{8BA4958D-100B-477D-AF48-08929BC45CA3}" name="Direct_x000a_Funded_x000a_Charter School_x000a_Number" dataDxfId="246" totalsRowDxfId="245" dataCellStyle="Normal 4 2 2"/>
    <tableColumn id="7" xr3:uid="{6E997770-9EF4-4034-88D2-5068BD069173}" name="Service_x000a_Location_x000a_Field" dataDxfId="244" totalsRowDxfId="243" dataCellStyle="Normal 4 2 2"/>
    <tableColumn id="8" xr3:uid="{AA5A4C78-8D5E-4C30-A745-4DE735D71E06}" name="Local Educational Agency" dataDxfId="242" totalsRowDxfId="241" dataCellStyle="Normal 4 2 2"/>
    <tableColumn id="9" xr3:uid="{59B93D00-37C1-45BF-9271-F623DCA65EA0}" name="2020–21_x000a_Title I_x000a_pre-MOE_x000a_Allocation" totalsRowFunction="sum" dataDxfId="240" totalsRowDxfId="239" dataCellStyle="Normal 4 2 2"/>
    <tableColumn id="10" xr3:uid="{97F4274C-C9C9-4315-8BEE-9A82907FAA4B}" name="Percentage_x000a_Share_x000a_of Title I" totalsRowFunction="sum" dataDxfId="238" totalsRowDxfId="237" dataCellStyle="Percent"/>
    <tableColumn id="11" xr3:uid="{3FE00420-2A97-486F-BAB8-1FFDAAA63376}" name=" ESSER III_x000a_Preliminary_x000a_Allocation" totalsRowFunction="sum" dataDxfId="236" totalsRowDxfId="235" dataCellStyle="Normal 4 2 2">
      <calculatedColumnFormula>ROUND(J9*13561996091,2)</calculatedColumnFormula>
    </tableColumn>
    <tableColumn id="12" xr3:uid="{12356ABB-7930-4EC1-A477-BB62762D08CB}" name="Current_x000a_Budget Authority_x000a_per 6100-163-0890" totalsRowFunction="sum" dataDxfId="234" totalsRowDxfId="233" dataCellStyle="Normal 4 2 2">
      <calculatedColumnFormula>ROUND(K9*(10045923031/13561996091),2)</calculatedColumnFormula>
    </tableColumn>
    <tableColumn id="13" xr3:uid="{F1241665-86E9-4482-BD84-2D50A5AA4E4F}" name="Current Authority _x000a_80% of Funding_x000a_for Allowable _x000a_Uses of ESSER III_x000a_Resource 3213" totalsRowFunction="sum" dataDxfId="232" totalsRowDxfId="231" dataCellStyle="Normal 4 2 2">
      <calculatedColumnFormula>ROUND(L9*0.8,2)</calculatedColumnFormula>
    </tableColumn>
    <tableColumn id="14" xr3:uid="{670486E5-A0F4-4D97-8B84-E716DC651CF5}" name="Current Authority 20% of Funding_x000a_to Address_x000a_Learning Loss1_x000a_Resource 3214" totalsRowFunction="sum" dataDxfId="230" totalsRowDxfId="229" dataCellStyle="Normal 4 2 2">
      <calculatedColumnFormula>L9-M9</calculatedColumnFormula>
    </tableColumn>
    <tableColumn id="15" xr3:uid="{65441B6E-A9D5-46B7-9B25-0FF52CAA4BA4}" name="Future_x000a_Budget Authority_x000a_per 6100-163-0890" totalsRowFunction="sum" dataDxfId="228" totalsRowDxfId="227" dataCellStyle="Normal 4 2 2">
      <calculatedColumnFormula>K9-L9</calculatedColumnFormula>
    </tableColumn>
    <tableColumn id="16" xr3:uid="{329FA8C3-A723-4F59-BA09-056B586BA472}" name="Future Authority _x000a_80% of Funding_x000a_for Allowable _x000a_Uses of ESSER III_x000a_Resource 3213" totalsRowFunction="sum" dataDxfId="226" totalsRowDxfId="225" dataCellStyle="Normal 4 2 2">
      <calculatedColumnFormula>ROUND(O9*0.8,2)</calculatedColumnFormula>
    </tableColumn>
    <tableColumn id="17" xr3:uid="{0DB49197-BB4D-4E93-ABE4-E176C23358DE}" name="Future Authority _x000a_20% of Funding_x000a_to Address_x000a_Learning Loss1_x000a_Resource 3214" totalsRowFunction="sum" dataDxfId="224" totalsRowDxfId="223" dataCellStyle="Normal 4 2 2">
      <calculatedColumnFormula>O9-P9</calculatedColumnFormula>
    </tableColumn>
  </tableColumns>
  <tableStyleInfo showFirstColumn="0" showLastColumn="0" showRowStripes="1" showColumnStripes="0"/>
  <extLst>
    <ext xmlns:x14="http://schemas.microsoft.com/office/spreadsheetml/2009/9/main" uri="{504A1905-F514-4f6f-8877-14C23A59335A}">
      <x14:table altTextSummary="Total allocations for the American Rescue Plan (ARP) Act, Elementary and Secondary School Emergency Relief III (ESSER III) Fund."/>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cde.ca.gov/fg/fo/r14/ipielo20result.asp" TargetMode="External"/><Relationship Id="rId2" Type="http://schemas.openxmlformats.org/officeDocument/2006/relationships/hyperlink" Target="https://www.cde.ca.gov/fg/cr/learningloss.asp" TargetMode="External"/><Relationship Id="rId1" Type="http://schemas.openxmlformats.org/officeDocument/2006/relationships/hyperlink" Target="https://www.cde.ca.gov/fg/fo/r14/covid19learesponse19result.asp" TargetMode="External"/><Relationship Id="rId5" Type="http://schemas.openxmlformats.org/officeDocument/2006/relationships/printerSettings" Target="../printerSettings/printerSettings3.bin"/><Relationship Id="rId4" Type="http://schemas.openxmlformats.org/officeDocument/2006/relationships/hyperlink" Target="https://www.sscal.com/publications/fiscal-reports/congress-approves-19-trillion-american-rescue-plan"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hyperlink" Target="https://www.cde.ca.gov/fg/cr/reportinghelp.asp"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pageSetUpPr fitToPage="1"/>
  </sheetPr>
  <dimension ref="A2:R108"/>
  <sheetViews>
    <sheetView tabSelected="1" workbookViewId="0">
      <pane xSplit="1" ySplit="4" topLeftCell="B5" activePane="bottomRight" state="frozen"/>
      <selection pane="topRight" activeCell="B1" sqref="B1"/>
      <selection pane="bottomLeft" activeCell="A5" sqref="A5"/>
      <selection pane="bottomRight" activeCell="J22" sqref="J22"/>
    </sheetView>
  </sheetViews>
  <sheetFormatPr defaultRowHeight="15" x14ac:dyDescent="0.25"/>
  <cols>
    <col min="1" max="1" width="44.42578125" customWidth="1"/>
    <col min="2" max="2" width="12.28515625" style="1" bestFit="1" customWidth="1"/>
    <col min="3" max="3" width="11.5703125" style="1" bestFit="1" customWidth="1"/>
    <col min="4" max="4" width="10.5703125" style="1" bestFit="1" customWidth="1"/>
    <col min="5" max="5" width="1.5703125" style="1" customWidth="1"/>
    <col min="6" max="6" width="10.5703125" style="1" bestFit="1" customWidth="1"/>
    <col min="7" max="7" width="1.5703125" style="1" customWidth="1"/>
    <col min="8" max="8" width="10.5703125" style="1" bestFit="1" customWidth="1"/>
    <col min="9" max="9" width="11.28515625" style="1" bestFit="1" customWidth="1"/>
    <col min="10" max="10" width="13.85546875" style="1" customWidth="1"/>
    <col min="11" max="11" width="14.42578125" style="1" customWidth="1"/>
    <col min="12" max="12" width="13.7109375" style="1" bestFit="1" customWidth="1"/>
    <col min="13" max="13" width="1.5703125" style="1" customWidth="1"/>
    <col min="14" max="15" width="11.5703125" style="1" bestFit="1" customWidth="1"/>
    <col min="16" max="16" width="11.28515625" style="1" bestFit="1" customWidth="1"/>
    <col min="17" max="17" width="1.5703125" customWidth="1"/>
    <col min="18" max="18" width="12.5703125" bestFit="1" customWidth="1"/>
  </cols>
  <sheetData>
    <row r="2" spans="1:18" x14ac:dyDescent="0.25">
      <c r="B2" s="1" t="s">
        <v>68</v>
      </c>
      <c r="C2" s="1" t="s">
        <v>69</v>
      </c>
      <c r="D2" s="1" t="s">
        <v>70</v>
      </c>
      <c r="F2" s="1" t="s">
        <v>70</v>
      </c>
      <c r="H2" s="546" t="s">
        <v>71</v>
      </c>
      <c r="I2" s="546"/>
      <c r="J2" s="546"/>
      <c r="K2" s="546"/>
      <c r="L2" s="546"/>
      <c r="N2" s="546" t="s">
        <v>72</v>
      </c>
      <c r="O2" s="546"/>
      <c r="P2" s="546"/>
    </row>
    <row r="3" spans="1:18" x14ac:dyDescent="0.25">
      <c r="A3" s="4" t="s">
        <v>73</v>
      </c>
      <c r="B3" s="548" t="s">
        <v>74</v>
      </c>
      <c r="C3" s="548"/>
      <c r="D3" s="548"/>
      <c r="F3" s="5" t="s">
        <v>75</v>
      </c>
      <c r="H3" s="547"/>
      <c r="I3" s="547"/>
      <c r="J3" s="547"/>
      <c r="K3" s="547"/>
      <c r="L3" s="547"/>
      <c r="N3" s="547"/>
      <c r="O3" s="547"/>
      <c r="P3" s="547"/>
      <c r="R3" s="5" t="s">
        <v>76</v>
      </c>
    </row>
    <row r="4" spans="1:18" x14ac:dyDescent="0.25">
      <c r="A4" s="6" t="s">
        <v>12</v>
      </c>
      <c r="B4" s="7">
        <v>3215</v>
      </c>
      <c r="C4" s="7">
        <v>3220</v>
      </c>
      <c r="D4" s="7">
        <v>7420</v>
      </c>
      <c r="E4" s="7"/>
      <c r="F4" s="8">
        <v>7388</v>
      </c>
      <c r="G4" s="7"/>
      <c r="H4" s="7">
        <v>3210</v>
      </c>
      <c r="I4" s="8">
        <v>3212</v>
      </c>
      <c r="J4" s="8">
        <v>3213</v>
      </c>
      <c r="K4" s="8" t="s">
        <v>404</v>
      </c>
      <c r="L4" s="8" t="s">
        <v>77</v>
      </c>
      <c r="M4" s="7"/>
      <c r="N4" s="7">
        <v>7422</v>
      </c>
      <c r="O4" s="7">
        <v>7425</v>
      </c>
      <c r="P4" s="7">
        <v>7426</v>
      </c>
    </row>
    <row r="5" spans="1:18" ht="14.45" customHeight="1" x14ac:dyDescent="0.25">
      <c r="A5" s="5" t="s">
        <v>78</v>
      </c>
      <c r="B5" s="5" t="s">
        <v>79</v>
      </c>
      <c r="C5" s="5" t="s">
        <v>79</v>
      </c>
      <c r="D5" s="5" t="s">
        <v>79</v>
      </c>
      <c r="F5" s="5" t="s">
        <v>79</v>
      </c>
      <c r="H5" s="5" t="s">
        <v>79</v>
      </c>
      <c r="I5" s="5" t="s">
        <v>80</v>
      </c>
      <c r="J5" s="405" t="s">
        <v>406</v>
      </c>
      <c r="K5" s="406" t="s">
        <v>405</v>
      </c>
      <c r="L5" s="5" t="s">
        <v>81</v>
      </c>
      <c r="N5" s="5" t="s">
        <v>80</v>
      </c>
      <c r="O5" s="5" t="s">
        <v>80</v>
      </c>
      <c r="P5" s="5" t="s">
        <v>80</v>
      </c>
      <c r="R5" s="5" t="s">
        <v>76</v>
      </c>
    </row>
    <row r="6" spans="1:18" ht="15.75" x14ac:dyDescent="0.25">
      <c r="A6" s="453" t="s">
        <v>7559</v>
      </c>
      <c r="B6" s="9">
        <v>213445</v>
      </c>
      <c r="C6" s="9">
        <v>1159663</v>
      </c>
      <c r="D6" s="9">
        <v>156251</v>
      </c>
      <c r="E6" s="9"/>
      <c r="F6" s="9">
        <v>8931</v>
      </c>
      <c r="G6" s="9"/>
      <c r="H6" s="9">
        <v>0</v>
      </c>
      <c r="I6" s="9">
        <v>960597</v>
      </c>
      <c r="J6" s="9">
        <f>VLOOKUP(A6,'ESSER III'!$H$1734:$V$1794,12,FALSE)</f>
        <v>1753035.56</v>
      </c>
      <c r="K6" s="9">
        <f>VLOOKUP(A6,'ESSER III'!$H$1734:$V$1794,13,FALSE)</f>
        <v>438258.89000000007</v>
      </c>
      <c r="L6" s="9">
        <f>VLOOKUP(A6,'ESSER III'!$H$1734:$V$1794,14,FALSE)</f>
        <v>2191294.4500000002</v>
      </c>
      <c r="M6" s="9"/>
      <c r="N6" s="9">
        <v>602612</v>
      </c>
      <c r="O6" s="9">
        <v>1145363</v>
      </c>
      <c r="P6" s="9">
        <v>126929</v>
      </c>
      <c r="R6" s="10">
        <f>SUM(B6:Q6)-L6</f>
        <v>6565085.4500000002</v>
      </c>
    </row>
    <row r="7" spans="1:18" x14ac:dyDescent="0.25">
      <c r="A7" s="11" t="s">
        <v>82</v>
      </c>
      <c r="B7" s="9">
        <v>5060</v>
      </c>
      <c r="C7" s="9">
        <v>27598</v>
      </c>
      <c r="D7" s="9">
        <v>4578</v>
      </c>
      <c r="E7" s="9"/>
      <c r="F7" s="9">
        <v>1988</v>
      </c>
      <c r="G7" s="9"/>
      <c r="H7" s="9">
        <v>0</v>
      </c>
      <c r="I7" s="9">
        <v>0</v>
      </c>
      <c r="J7" s="9">
        <f>VLOOKUP(A7,'ESSER III'!$H$1734:$V$1794,12,FALSE)</f>
        <v>0</v>
      </c>
      <c r="K7" s="9">
        <f>VLOOKUP(A7,'ESSER III'!$H$1734:$V$1794,13,FALSE)</f>
        <v>0</v>
      </c>
      <c r="L7" s="9">
        <f>VLOOKUP(A7,'ESSER III'!$H$1734:$V$1794,14,FALSE)</f>
        <v>0</v>
      </c>
      <c r="M7" s="9"/>
      <c r="N7" s="9">
        <v>15418</v>
      </c>
      <c r="O7" s="9">
        <v>29227</v>
      </c>
      <c r="P7" s="9">
        <v>3248</v>
      </c>
      <c r="R7" s="10">
        <f t="shared" ref="R7:R70" si="0">SUM(B7:Q7)-L7</f>
        <v>87117</v>
      </c>
    </row>
    <row r="8" spans="1:18" x14ac:dyDescent="0.25">
      <c r="A8" s="11" t="s">
        <v>83</v>
      </c>
      <c r="B8" s="9">
        <v>139843</v>
      </c>
      <c r="C8" s="9">
        <v>893867</v>
      </c>
      <c r="D8" s="9">
        <v>153346</v>
      </c>
      <c r="E8" s="9"/>
      <c r="F8" s="9">
        <v>29827</v>
      </c>
      <c r="G8" s="9"/>
      <c r="H8" s="9">
        <v>121021</v>
      </c>
      <c r="I8" s="9">
        <v>480241</v>
      </c>
      <c r="J8" s="9">
        <f>VLOOKUP(A8,'ESSER III'!$H$1734:$V$1794,12,FALSE)</f>
        <v>867352.59000000008</v>
      </c>
      <c r="K8" s="9">
        <f>VLOOKUP(A8,'ESSER III'!$H$1734:$V$1794,13,FALSE)</f>
        <v>216838.14999999997</v>
      </c>
      <c r="L8" s="9">
        <f>VLOOKUP(A8,'ESSER III'!$H$1734:$V$1794,14,FALSE)</f>
        <v>1084190.74</v>
      </c>
      <c r="M8" s="9"/>
      <c r="N8" s="9">
        <v>588522</v>
      </c>
      <c r="O8" s="9">
        <v>1139653</v>
      </c>
      <c r="P8" s="9">
        <v>123962</v>
      </c>
      <c r="R8" s="10">
        <f t="shared" si="0"/>
        <v>4754472.7399999993</v>
      </c>
    </row>
    <row r="9" spans="1:18" x14ac:dyDescent="0.25">
      <c r="A9" s="11" t="s">
        <v>84</v>
      </c>
      <c r="B9" s="9">
        <v>128343</v>
      </c>
      <c r="C9" s="9">
        <v>1855309</v>
      </c>
      <c r="D9" s="9">
        <v>149459</v>
      </c>
      <c r="E9" s="9"/>
      <c r="F9" s="9">
        <v>26648</v>
      </c>
      <c r="G9" s="9"/>
      <c r="H9" s="9">
        <v>395041</v>
      </c>
      <c r="I9" s="9">
        <v>1626429</v>
      </c>
      <c r="J9" s="9">
        <f>VLOOKUP(A9,'ESSER III'!$H$1734:$V$1794,12,FALSE)</f>
        <v>2971273.88</v>
      </c>
      <c r="K9" s="9">
        <f>VLOOKUP(A9,'ESSER III'!$H$1734:$V$1794,13,FALSE)</f>
        <v>742818.47</v>
      </c>
      <c r="L9" s="9">
        <f>VLOOKUP(A9,'ESSER III'!$H$1734:$V$1794,14,FALSE)</f>
        <v>3714092.3499999996</v>
      </c>
      <c r="M9" s="9"/>
      <c r="N9" s="9">
        <v>571489</v>
      </c>
      <c r="O9" s="9">
        <v>1145363</v>
      </c>
      <c r="P9" s="9">
        <v>120374</v>
      </c>
      <c r="R9" s="10">
        <f t="shared" si="0"/>
        <v>9732547.3499999996</v>
      </c>
    </row>
    <row r="10" spans="1:18" x14ac:dyDescent="0.25">
      <c r="A10" s="11" t="s">
        <v>85</v>
      </c>
      <c r="B10" s="9">
        <v>41861</v>
      </c>
      <c r="C10" s="9">
        <v>328528</v>
      </c>
      <c r="D10" s="9">
        <v>73175</v>
      </c>
      <c r="E10" s="9"/>
      <c r="F10" s="9">
        <v>16908</v>
      </c>
      <c r="G10" s="9"/>
      <c r="H10" s="9">
        <v>41627</v>
      </c>
      <c r="I10" s="9">
        <v>211493</v>
      </c>
      <c r="J10" s="9">
        <f>VLOOKUP(A10,'ESSER III'!$H$1734:$V$1794,12,FALSE)</f>
        <v>386416.52</v>
      </c>
      <c r="K10" s="9">
        <f>VLOOKUP(A10,'ESSER III'!$H$1734:$V$1794,13,FALSE)</f>
        <v>96604.139999999956</v>
      </c>
      <c r="L10" s="9">
        <f>VLOOKUP(A10,'ESSER III'!$H$1734:$V$1794,14,FALSE)</f>
        <v>483020.66</v>
      </c>
      <c r="M10" s="9"/>
      <c r="N10" s="9">
        <v>282212</v>
      </c>
      <c r="O10" s="9">
        <v>534985</v>
      </c>
      <c r="P10" s="9">
        <v>59443</v>
      </c>
      <c r="R10" s="10">
        <f t="shared" si="0"/>
        <v>2073252.66</v>
      </c>
    </row>
    <row r="11" spans="1:18" x14ac:dyDescent="0.25">
      <c r="A11" s="11" t="s">
        <v>86</v>
      </c>
      <c r="B11" s="9">
        <v>920</v>
      </c>
      <c r="C11" s="9">
        <v>18125</v>
      </c>
      <c r="D11" s="9">
        <v>2098</v>
      </c>
      <c r="E11" s="9"/>
      <c r="F11" s="9">
        <v>306</v>
      </c>
      <c r="G11" s="9"/>
      <c r="H11" s="9">
        <v>32656</v>
      </c>
      <c r="I11" s="9">
        <v>119376</v>
      </c>
      <c r="J11" s="9">
        <f>VLOOKUP(A11,'ESSER III'!$H$1734:$V$1794,12,FALSE)</f>
        <v>215145.76</v>
      </c>
      <c r="K11" s="9">
        <f>VLOOKUP(A11,'ESSER III'!$H$1734:$V$1794,13,FALSE)</f>
        <v>53786.44</v>
      </c>
      <c r="L11" s="9">
        <f>VLOOKUP(A11,'ESSER III'!$H$1734:$V$1794,14,FALSE)</f>
        <v>268932.2</v>
      </c>
      <c r="M11" s="9"/>
      <c r="N11" s="9">
        <v>8259</v>
      </c>
      <c r="O11" s="9">
        <v>15655</v>
      </c>
      <c r="P11" s="9">
        <v>1740</v>
      </c>
      <c r="R11" s="10">
        <f t="shared" si="0"/>
        <v>468067.2</v>
      </c>
    </row>
    <row r="12" spans="1:18" x14ac:dyDescent="0.25">
      <c r="A12" s="11" t="s">
        <v>87</v>
      </c>
      <c r="B12" s="9">
        <v>16560</v>
      </c>
      <c r="C12" s="9">
        <v>195901</v>
      </c>
      <c r="D12" s="9">
        <v>19250</v>
      </c>
      <c r="E12" s="9"/>
      <c r="F12" s="9">
        <v>3912</v>
      </c>
      <c r="G12" s="9"/>
      <c r="H12" s="9">
        <v>0</v>
      </c>
      <c r="I12" s="9">
        <v>0</v>
      </c>
      <c r="J12" s="9">
        <f>_xlfn.IFNA(VLOOKUP($A12,'ESSER III'!$H$1734:$V$1794,12,FALSE),0)</f>
        <v>0</v>
      </c>
      <c r="K12" s="9">
        <f>_xlfn.IFNA(VLOOKUP($A12,'ESSER III'!$H$1734:$V$1794,13,FALSE),0)</f>
        <v>0</v>
      </c>
      <c r="L12" s="9">
        <f>_xlfn.IFNA(VLOOKUP($A12,'ESSER III'!$H$1734:$V$1794,14,FALSE),0)</f>
        <v>0</v>
      </c>
      <c r="M12" s="9"/>
      <c r="N12" s="9">
        <v>76127</v>
      </c>
      <c r="O12" s="9">
        <v>144313</v>
      </c>
      <c r="P12" s="9">
        <v>16035</v>
      </c>
      <c r="R12" s="10">
        <f t="shared" si="0"/>
        <v>472098</v>
      </c>
    </row>
    <row r="13" spans="1:18" x14ac:dyDescent="0.25">
      <c r="A13" s="11" t="s">
        <v>88</v>
      </c>
      <c r="B13" s="9">
        <v>95682</v>
      </c>
      <c r="C13" s="9">
        <v>974735</v>
      </c>
      <c r="D13" s="9">
        <v>114529</v>
      </c>
      <c r="E13" s="9"/>
      <c r="F13" s="9">
        <v>23000</v>
      </c>
      <c r="G13" s="9"/>
      <c r="H13" s="9">
        <v>112771</v>
      </c>
      <c r="I13" s="9">
        <v>536392</v>
      </c>
      <c r="J13" s="9">
        <f>_xlfn.IFNA(VLOOKUP($A13,'ESSER III'!$H$1734:$V$1794,12,FALSE),0)</f>
        <v>980041.91999999993</v>
      </c>
      <c r="K13" s="9">
        <f>_xlfn.IFNA(VLOOKUP($A13,'ESSER III'!$H$1734:$V$1794,13,FALSE),0)</f>
        <v>245010.48999999993</v>
      </c>
      <c r="L13" s="9">
        <f>_xlfn.IFNA(VLOOKUP($A13,'ESSER III'!$H$1734:$V$1794,14,FALSE),0)</f>
        <v>1225052.4099999999</v>
      </c>
      <c r="M13" s="9"/>
      <c r="N13" s="9">
        <v>432485</v>
      </c>
      <c r="O13" s="9">
        <v>835856</v>
      </c>
      <c r="P13" s="9">
        <v>91095</v>
      </c>
      <c r="R13" s="10">
        <f t="shared" si="0"/>
        <v>4441597.4099999992</v>
      </c>
    </row>
    <row r="14" spans="1:18" x14ac:dyDescent="0.25">
      <c r="A14" s="11" t="s">
        <v>89</v>
      </c>
      <c r="B14" s="9">
        <v>2300</v>
      </c>
      <c r="C14" s="9">
        <v>9204</v>
      </c>
      <c r="D14" s="9">
        <v>691</v>
      </c>
      <c r="E14" s="9"/>
      <c r="F14" s="9">
        <v>250</v>
      </c>
      <c r="G14" s="9"/>
      <c r="H14" s="9">
        <v>0</v>
      </c>
      <c r="I14" s="9">
        <v>0</v>
      </c>
      <c r="J14" s="9">
        <f>_xlfn.IFNA(VLOOKUP($A14,'ESSER III'!$H$1734:$V$1794,12,FALSE),0)</f>
        <v>0</v>
      </c>
      <c r="K14" s="9">
        <f>_xlfn.IFNA(VLOOKUP($A14,'ESSER III'!$H$1734:$V$1794,13,FALSE),0)</f>
        <v>0</v>
      </c>
      <c r="L14" s="9">
        <f>_xlfn.IFNA(VLOOKUP($A14,'ESSER III'!$H$1734:$V$1794,14,FALSE),0)</f>
        <v>0</v>
      </c>
      <c r="M14" s="9"/>
      <c r="N14" s="9">
        <v>2584</v>
      </c>
      <c r="O14" s="9">
        <v>4898</v>
      </c>
      <c r="P14" s="9">
        <v>544</v>
      </c>
      <c r="R14" s="10">
        <f t="shared" si="0"/>
        <v>20471</v>
      </c>
    </row>
    <row r="15" spans="1:18" x14ac:dyDescent="0.25">
      <c r="A15" s="11" t="s">
        <v>90</v>
      </c>
      <c r="B15" s="9">
        <v>9660</v>
      </c>
      <c r="C15" s="9">
        <v>59865</v>
      </c>
      <c r="D15" s="9">
        <v>11138</v>
      </c>
      <c r="E15" s="9"/>
      <c r="F15" s="9">
        <v>2551</v>
      </c>
      <c r="G15" s="9"/>
      <c r="H15" s="9">
        <v>0</v>
      </c>
      <c r="I15" s="9">
        <v>0</v>
      </c>
      <c r="J15" s="9">
        <f>_xlfn.IFNA(VLOOKUP($A15,'ESSER III'!$H$1734:$V$1794,12,FALSE),0)</f>
        <v>0</v>
      </c>
      <c r="K15" s="9">
        <f>_xlfn.IFNA(VLOOKUP($A15,'ESSER III'!$H$1734:$V$1794,13,FALSE),0)</f>
        <v>0</v>
      </c>
      <c r="L15" s="9">
        <f>_xlfn.IFNA(VLOOKUP($A15,'ESSER III'!$H$1734:$V$1794,14,FALSE),0)</f>
        <v>0</v>
      </c>
      <c r="M15" s="9"/>
      <c r="N15" s="9">
        <v>43082</v>
      </c>
      <c r="O15" s="9">
        <v>81670</v>
      </c>
      <c r="P15" s="9">
        <v>9074</v>
      </c>
      <c r="R15" s="10">
        <f t="shared" si="0"/>
        <v>217040</v>
      </c>
    </row>
    <row r="16" spans="1:18" x14ac:dyDescent="0.25">
      <c r="A16" s="11" t="s">
        <v>91</v>
      </c>
      <c r="B16" s="9">
        <v>2760</v>
      </c>
      <c r="C16" s="9">
        <v>23804</v>
      </c>
      <c r="D16" s="9">
        <v>4598</v>
      </c>
      <c r="E16" s="9"/>
      <c r="F16" s="9">
        <v>935</v>
      </c>
      <c r="G16" s="9"/>
      <c r="H16" s="9">
        <v>36246</v>
      </c>
      <c r="I16" s="9">
        <v>143124</v>
      </c>
      <c r="J16" s="9">
        <f>_xlfn.IFNA(VLOOKUP($A16,'ESSER III'!$H$1734:$V$1794,12,FALSE),0)</f>
        <v>257725.24</v>
      </c>
      <c r="K16" s="9">
        <f>_xlfn.IFNA(VLOOKUP($A16,'ESSER III'!$H$1734:$V$1794,13,FALSE),0)</f>
        <v>64431.31</v>
      </c>
      <c r="L16" s="9">
        <f>_xlfn.IFNA(VLOOKUP($A16,'ESSER III'!$H$1734:$V$1794,14,FALSE),0)</f>
        <v>322156.55</v>
      </c>
      <c r="M16" s="9"/>
      <c r="N16" s="9">
        <v>16646</v>
      </c>
      <c r="O16" s="9">
        <v>31556</v>
      </c>
      <c r="P16" s="9">
        <v>3506</v>
      </c>
      <c r="R16" s="10">
        <f t="shared" si="0"/>
        <v>585331.55000000005</v>
      </c>
    </row>
    <row r="17" spans="1:18" x14ac:dyDescent="0.25">
      <c r="A17" s="11" t="s">
        <v>92</v>
      </c>
      <c r="B17" s="9">
        <v>12420</v>
      </c>
      <c r="C17" s="9">
        <v>108606</v>
      </c>
      <c r="D17" s="9">
        <v>16676</v>
      </c>
      <c r="E17" s="9"/>
      <c r="F17" s="9">
        <v>3827</v>
      </c>
      <c r="G17" s="9"/>
      <c r="H17" s="9">
        <v>0</v>
      </c>
      <c r="I17" s="9">
        <v>0</v>
      </c>
      <c r="J17" s="9">
        <f>_xlfn.IFNA(VLOOKUP($A17,'ESSER III'!$H$1734:$V$1794,12,FALSE),0)</f>
        <v>0</v>
      </c>
      <c r="K17" s="9">
        <f>_xlfn.IFNA(VLOOKUP($A17,'ESSER III'!$H$1734:$V$1794,13,FALSE),0)</f>
        <v>0</v>
      </c>
      <c r="L17" s="9">
        <f>_xlfn.IFNA(VLOOKUP($A17,'ESSER III'!$H$1734:$V$1794,14,FALSE),0)</f>
        <v>0</v>
      </c>
      <c r="M17" s="9"/>
      <c r="N17" s="9">
        <v>64403</v>
      </c>
      <c r="O17" s="9">
        <v>125088</v>
      </c>
      <c r="P17" s="9">
        <v>13565</v>
      </c>
      <c r="R17" s="10">
        <f t="shared" si="0"/>
        <v>344585</v>
      </c>
    </row>
    <row r="18" spans="1:18" x14ac:dyDescent="0.25">
      <c r="A18" s="11" t="s">
        <v>93</v>
      </c>
      <c r="B18" s="9">
        <v>1380</v>
      </c>
      <c r="C18" s="9">
        <v>19110</v>
      </c>
      <c r="D18" s="9">
        <v>2335</v>
      </c>
      <c r="E18" s="9"/>
      <c r="F18" s="9">
        <v>296</v>
      </c>
      <c r="G18" s="9"/>
      <c r="H18" s="9">
        <v>9553</v>
      </c>
      <c r="I18" s="9">
        <v>46184</v>
      </c>
      <c r="J18" s="9">
        <f>_xlfn.IFNA(VLOOKUP($A18,'ESSER III'!$H$1734:$V$1794,12,FALSE),0)</f>
        <v>84333.72</v>
      </c>
      <c r="K18" s="9">
        <f>_xlfn.IFNA(VLOOKUP($A18,'ESSER III'!$H$1734:$V$1794,13,FALSE),0)</f>
        <v>21083.420000000002</v>
      </c>
      <c r="L18" s="9">
        <f>_xlfn.IFNA(VLOOKUP($A18,'ESSER III'!$H$1734:$V$1794,14,FALSE),0)</f>
        <v>105417.14</v>
      </c>
      <c r="M18" s="9"/>
      <c r="N18" s="9">
        <v>7670</v>
      </c>
      <c r="O18" s="9">
        <v>14540</v>
      </c>
      <c r="P18" s="9">
        <v>1616</v>
      </c>
      <c r="R18" s="10">
        <f t="shared" si="0"/>
        <v>208101.14</v>
      </c>
    </row>
    <row r="19" spans="1:18" x14ac:dyDescent="0.25">
      <c r="A19" s="11" t="s">
        <v>94</v>
      </c>
      <c r="B19" s="9">
        <v>15640</v>
      </c>
      <c r="C19" s="9">
        <v>133155</v>
      </c>
      <c r="D19" s="9">
        <v>14138</v>
      </c>
      <c r="E19" s="9"/>
      <c r="F19" s="9">
        <v>3738</v>
      </c>
      <c r="G19" s="9"/>
      <c r="H19" s="9">
        <v>12231</v>
      </c>
      <c r="I19" s="9">
        <v>73562</v>
      </c>
      <c r="J19" s="9">
        <f>_xlfn.IFNA(VLOOKUP($A19,'ESSER III'!$H$1734:$V$1794,12,FALSE),0)</f>
        <v>134405.76000000001</v>
      </c>
      <c r="K19" s="9">
        <f>_xlfn.IFNA(VLOOKUP($A19,'ESSER III'!$H$1734:$V$1794,13,FALSE),0)</f>
        <v>33601.429999999993</v>
      </c>
      <c r="L19" s="9">
        <f>_xlfn.IFNA(VLOOKUP($A19,'ESSER III'!$H$1734:$V$1794,14,FALSE),0)</f>
        <v>168007.19</v>
      </c>
      <c r="M19" s="9"/>
      <c r="N19" s="9">
        <v>53797</v>
      </c>
      <c r="O19" s="9">
        <v>107983</v>
      </c>
      <c r="P19" s="9">
        <v>11331</v>
      </c>
      <c r="R19" s="10">
        <f t="shared" si="0"/>
        <v>593582.18999999994</v>
      </c>
    </row>
    <row r="20" spans="1:18" x14ac:dyDescent="0.25">
      <c r="A20" s="11" t="s">
        <v>95</v>
      </c>
      <c r="B20" s="9">
        <v>2300</v>
      </c>
      <c r="C20" s="9">
        <v>20341</v>
      </c>
      <c r="D20" s="9">
        <v>6334</v>
      </c>
      <c r="E20" s="9"/>
      <c r="F20" s="9">
        <v>699</v>
      </c>
      <c r="G20" s="9"/>
      <c r="H20" s="9">
        <v>33753</v>
      </c>
      <c r="I20" s="9">
        <v>137931</v>
      </c>
      <c r="J20" s="9">
        <f>_xlfn.IFNA(VLOOKUP($A20,'ESSER III'!$H$1734:$V$1794,12,FALSE),0)</f>
        <v>252010.79</v>
      </c>
      <c r="K20" s="9">
        <f>_xlfn.IFNA(VLOOKUP($A20,'ESSER III'!$H$1734:$V$1794,13,FALSE),0)</f>
        <v>63002.689999999981</v>
      </c>
      <c r="L20" s="9">
        <f>_xlfn.IFNA(VLOOKUP($A20,'ESSER III'!$H$1734:$V$1794,14,FALSE),0)</f>
        <v>315013.48</v>
      </c>
      <c r="M20" s="9"/>
      <c r="N20" s="9">
        <v>24363</v>
      </c>
      <c r="O20" s="9">
        <v>46183</v>
      </c>
      <c r="P20" s="9">
        <v>5132</v>
      </c>
      <c r="R20" s="10">
        <f t="shared" si="0"/>
        <v>592049.48</v>
      </c>
    </row>
    <row r="21" spans="1:18" x14ac:dyDescent="0.25">
      <c r="A21" s="11" t="s">
        <v>96</v>
      </c>
      <c r="B21" s="9">
        <v>15180</v>
      </c>
      <c r="C21" s="9">
        <v>126372</v>
      </c>
      <c r="D21" s="9">
        <v>31875</v>
      </c>
      <c r="E21" s="9"/>
      <c r="F21" s="9">
        <v>7443</v>
      </c>
      <c r="G21" s="9"/>
      <c r="H21" s="9">
        <v>0</v>
      </c>
      <c r="I21" s="9">
        <v>0</v>
      </c>
      <c r="J21" s="9">
        <f>_xlfn.IFNA(VLOOKUP($A21,'ESSER III'!$H$1734:$V$1794,12,FALSE),0)</f>
        <v>0</v>
      </c>
      <c r="K21" s="9">
        <f>_xlfn.IFNA(VLOOKUP($A21,'ESSER III'!$H$1734:$V$1794,13,FALSE),0)</f>
        <v>0</v>
      </c>
      <c r="L21" s="9">
        <f>_xlfn.IFNA(VLOOKUP($A21,'ESSER III'!$H$1734:$V$1794,14,FALSE),0)</f>
        <v>0</v>
      </c>
      <c r="M21" s="9"/>
      <c r="N21" s="9">
        <v>123218</v>
      </c>
      <c r="O21" s="9">
        <v>234583</v>
      </c>
      <c r="P21" s="9">
        <v>25954</v>
      </c>
      <c r="R21" s="10">
        <f t="shared" si="0"/>
        <v>564625</v>
      </c>
    </row>
    <row r="22" spans="1:18" x14ac:dyDescent="0.25">
      <c r="A22" s="11" t="s">
        <v>97</v>
      </c>
      <c r="B22" s="9">
        <v>7360</v>
      </c>
      <c r="C22" s="9">
        <v>63978</v>
      </c>
      <c r="D22" s="9">
        <v>18613</v>
      </c>
      <c r="E22" s="9"/>
      <c r="F22" s="9">
        <v>4554</v>
      </c>
      <c r="G22" s="9"/>
      <c r="H22" s="9">
        <v>0</v>
      </c>
      <c r="I22" s="9">
        <v>0</v>
      </c>
      <c r="J22" s="9">
        <f>_xlfn.IFNA(VLOOKUP($A22,'ESSER III'!$H$1734:$V$1794,12,FALSE),0)</f>
        <v>0</v>
      </c>
      <c r="K22" s="9">
        <f>_xlfn.IFNA(VLOOKUP($A22,'ESSER III'!$H$1734:$V$1794,13,FALSE),0)</f>
        <v>0</v>
      </c>
      <c r="L22" s="9">
        <f>_xlfn.IFNA(VLOOKUP($A22,'ESSER III'!$H$1734:$V$1794,14,FALSE),0)</f>
        <v>0</v>
      </c>
      <c r="M22" s="9"/>
      <c r="N22" s="9">
        <v>71688</v>
      </c>
      <c r="O22" s="9">
        <v>138898</v>
      </c>
      <c r="P22" s="9">
        <v>15100</v>
      </c>
      <c r="R22" s="10">
        <f t="shared" si="0"/>
        <v>320191</v>
      </c>
    </row>
    <row r="23" spans="1:18" x14ac:dyDescent="0.25">
      <c r="A23" s="11" t="s">
        <v>98</v>
      </c>
      <c r="B23" s="9">
        <v>1840</v>
      </c>
      <c r="C23" s="9">
        <v>20356</v>
      </c>
      <c r="D23" s="9">
        <v>2889</v>
      </c>
      <c r="E23" s="9"/>
      <c r="F23" s="9">
        <v>388</v>
      </c>
      <c r="G23" s="9"/>
      <c r="H23" s="9">
        <v>87766</v>
      </c>
      <c r="I23" s="9">
        <v>327679</v>
      </c>
      <c r="J23" s="9">
        <f>_xlfn.IFNA(VLOOKUP($A23,'ESSER III'!$H$1734:$V$1794,12,FALSE),0)</f>
        <v>588420.30000000005</v>
      </c>
      <c r="K23" s="9">
        <f>_xlfn.IFNA(VLOOKUP($A23,'ESSER III'!$H$1734:$V$1794,13,FALSE),0)</f>
        <v>147105.06999999998</v>
      </c>
      <c r="L23" s="9">
        <f>_xlfn.IFNA(VLOOKUP($A23,'ESSER III'!$H$1734:$V$1794,14,FALSE),0)</f>
        <v>735525.37</v>
      </c>
      <c r="M23" s="9"/>
      <c r="N23" s="9">
        <v>11151</v>
      </c>
      <c r="O23" s="9">
        <v>21138</v>
      </c>
      <c r="P23" s="9">
        <v>2349</v>
      </c>
      <c r="R23" s="10">
        <f t="shared" si="0"/>
        <v>1211081.3700000001</v>
      </c>
    </row>
    <row r="24" spans="1:18" x14ac:dyDescent="0.25">
      <c r="A24" s="11" t="s">
        <v>99</v>
      </c>
      <c r="B24" s="9">
        <v>0</v>
      </c>
      <c r="C24" s="9">
        <v>12078</v>
      </c>
      <c r="D24" s="9">
        <v>14826</v>
      </c>
      <c r="E24" s="9"/>
      <c r="F24" s="9">
        <v>0</v>
      </c>
      <c r="G24" s="9"/>
      <c r="H24" s="9">
        <v>0</v>
      </c>
      <c r="I24" s="9">
        <v>77945</v>
      </c>
      <c r="J24" s="9">
        <f>_xlfn.IFNA(VLOOKUP($A24,'ESSER III'!$H$1734:$V$1794,12,FALSE),0)</f>
        <v>142413.38999999998</v>
      </c>
      <c r="K24" s="9">
        <f>_xlfn.IFNA(VLOOKUP($A24,'ESSER III'!$H$1734:$V$1794,13,FALSE),0)</f>
        <v>35603.35</v>
      </c>
      <c r="L24" s="9">
        <f>_xlfn.IFNA(VLOOKUP($A24,'ESSER III'!$H$1734:$V$1794,14,FALSE),0)</f>
        <v>178016.74</v>
      </c>
      <c r="M24" s="9"/>
      <c r="N24" s="9">
        <v>0</v>
      </c>
      <c r="O24" s="9">
        <v>122657</v>
      </c>
      <c r="P24" s="9">
        <v>12073</v>
      </c>
      <c r="R24" s="10">
        <f t="shared" si="0"/>
        <v>417595.74</v>
      </c>
    </row>
    <row r="25" spans="1:18" x14ac:dyDescent="0.25">
      <c r="A25" s="12" t="s">
        <v>100</v>
      </c>
      <c r="B25" s="9">
        <v>12880</v>
      </c>
      <c r="C25" s="9">
        <v>179868</v>
      </c>
      <c r="D25" s="9">
        <v>20036</v>
      </c>
      <c r="E25" s="9"/>
      <c r="F25" s="9">
        <v>4151</v>
      </c>
      <c r="G25" s="9"/>
      <c r="H25" s="9">
        <v>0</v>
      </c>
      <c r="I25" s="9">
        <v>0</v>
      </c>
      <c r="J25" s="9">
        <f>_xlfn.IFNA(VLOOKUP($A25,'ESSER III'!$H$1734:$V$1794,12,FALSE),0)</f>
        <v>0</v>
      </c>
      <c r="K25" s="9">
        <f>_xlfn.IFNA(VLOOKUP($A25,'ESSER III'!$H$1734:$V$1794,13,FALSE),0)</f>
        <v>0</v>
      </c>
      <c r="L25" s="9">
        <f>_xlfn.IFNA(VLOOKUP($A25,'ESSER III'!$H$1734:$V$1794,14,FALSE),0)</f>
        <v>0</v>
      </c>
      <c r="M25" s="9"/>
      <c r="N25" s="9">
        <v>77069</v>
      </c>
      <c r="O25" s="9">
        <v>148098</v>
      </c>
      <c r="P25" s="9">
        <v>16233</v>
      </c>
      <c r="R25" s="10">
        <f t="shared" si="0"/>
        <v>458335</v>
      </c>
    </row>
    <row r="26" spans="1:18" x14ac:dyDescent="0.25">
      <c r="A26" s="11" t="s">
        <v>101</v>
      </c>
      <c r="B26" s="9">
        <v>2300</v>
      </c>
      <c r="C26" s="9">
        <v>21148</v>
      </c>
      <c r="D26" s="9">
        <v>5420</v>
      </c>
      <c r="E26" s="9"/>
      <c r="F26" s="9">
        <v>992</v>
      </c>
      <c r="G26" s="9"/>
      <c r="H26" s="9">
        <v>25254</v>
      </c>
      <c r="I26" s="9">
        <v>101770</v>
      </c>
      <c r="J26" s="9">
        <f>_xlfn.IFNA(VLOOKUP($A26,'ESSER III'!$H$1734:$V$1794,12,FALSE),0)</f>
        <v>185770.99000000002</v>
      </c>
      <c r="K26" s="9">
        <f>_xlfn.IFNA(VLOOKUP($A26,'ESSER III'!$H$1734:$V$1794,13,FALSE),0)</f>
        <v>46442.74</v>
      </c>
      <c r="L26" s="9">
        <f>_xlfn.IFNA(VLOOKUP($A26,'ESSER III'!$H$1734:$V$1794,14,FALSE),0)</f>
        <v>232213.73</v>
      </c>
      <c r="M26" s="9"/>
      <c r="N26" s="9">
        <v>20903</v>
      </c>
      <c r="O26" s="9">
        <v>39626</v>
      </c>
      <c r="P26" s="9">
        <v>4403</v>
      </c>
      <c r="R26" s="10">
        <f t="shared" si="0"/>
        <v>454029.73</v>
      </c>
    </row>
    <row r="27" spans="1:18" ht="14.45" customHeight="1" x14ac:dyDescent="0.25">
      <c r="A27" s="11" t="s">
        <v>102</v>
      </c>
      <c r="B27" s="9">
        <v>7360</v>
      </c>
      <c r="C27" s="9">
        <v>56058</v>
      </c>
      <c r="D27" s="9">
        <v>11423</v>
      </c>
      <c r="E27" s="9"/>
      <c r="F27" s="9">
        <v>2764</v>
      </c>
      <c r="G27" s="9"/>
      <c r="H27" s="9">
        <v>0</v>
      </c>
      <c r="I27" s="9">
        <v>0</v>
      </c>
      <c r="J27" s="9">
        <f>_xlfn.IFNA(VLOOKUP($A27,'ESSER III'!$H$1734:$V$1794,12,FALSE),0)</f>
        <v>0</v>
      </c>
      <c r="K27" s="9">
        <f>_xlfn.IFNA(VLOOKUP($A27,'ESSER III'!$H$1734:$V$1794,13,FALSE),0)</f>
        <v>0</v>
      </c>
      <c r="L27" s="9">
        <f>_xlfn.IFNA(VLOOKUP($A27,'ESSER III'!$H$1734:$V$1794,14,FALSE),0)</f>
        <v>0</v>
      </c>
      <c r="M27" s="9"/>
      <c r="N27" s="9">
        <v>44237</v>
      </c>
      <c r="O27" s="9">
        <v>83859</v>
      </c>
      <c r="P27" s="9">
        <v>9318</v>
      </c>
      <c r="R27" s="10">
        <f t="shared" si="0"/>
        <v>215019</v>
      </c>
    </row>
    <row r="28" spans="1:18" x14ac:dyDescent="0.25">
      <c r="A28" t="s">
        <v>103</v>
      </c>
      <c r="B28" s="9">
        <v>0</v>
      </c>
      <c r="C28" s="9">
        <v>26229</v>
      </c>
      <c r="D28" s="9">
        <v>32198</v>
      </c>
      <c r="E28" s="9"/>
      <c r="F28" s="9">
        <v>0</v>
      </c>
      <c r="G28" s="9"/>
      <c r="H28" s="9">
        <v>0</v>
      </c>
      <c r="I28" s="9">
        <v>146139</v>
      </c>
      <c r="J28" s="9">
        <f>_xlfn.IFNA(VLOOKUP($A28,'ESSER III'!$H$1734:$V$1794,12,FALSE),0)</f>
        <v>266993.40000000002</v>
      </c>
      <c r="K28" s="9">
        <f>_xlfn.IFNA(VLOOKUP($A28,'ESSER III'!$H$1734:$V$1794,13,FALSE),0)</f>
        <v>66748.349999999991</v>
      </c>
      <c r="L28" s="9">
        <f>_xlfn.IFNA(VLOOKUP($A28,'ESSER III'!$H$1734:$V$1794,14,FALSE),0)</f>
        <v>333741.75</v>
      </c>
      <c r="M28" s="9"/>
      <c r="N28" s="9">
        <v>0</v>
      </c>
      <c r="O28" s="9">
        <v>252999</v>
      </c>
      <c r="P28" s="9">
        <v>26000</v>
      </c>
      <c r="R28" s="10">
        <f t="shared" si="0"/>
        <v>817306.75</v>
      </c>
    </row>
    <row r="29" spans="1:18" x14ac:dyDescent="0.25">
      <c r="A29" t="s">
        <v>104</v>
      </c>
      <c r="B29" s="9">
        <v>6440</v>
      </c>
      <c r="C29" s="9">
        <v>74922</v>
      </c>
      <c r="D29" s="9">
        <v>6186</v>
      </c>
      <c r="E29" s="9"/>
      <c r="F29" s="9">
        <v>1061</v>
      </c>
      <c r="G29" s="9"/>
      <c r="H29" s="9">
        <v>0</v>
      </c>
      <c r="I29" s="9">
        <v>47636</v>
      </c>
      <c r="J29" s="9">
        <f>_xlfn.IFNA(VLOOKUP($A29,'ESSER III'!$H$1734:$V$1794,12,FALSE),0)</f>
        <v>87019.85</v>
      </c>
      <c r="K29" s="9">
        <f>_xlfn.IFNA(VLOOKUP($A29,'ESSER III'!$H$1734:$V$1794,13,FALSE),0)</f>
        <v>21754.970000000005</v>
      </c>
      <c r="L29" s="9">
        <f>_xlfn.IFNA(VLOOKUP($A29,'ESSER III'!$H$1734:$V$1794,14,FALSE),0)</f>
        <v>108774.82</v>
      </c>
      <c r="M29" s="9"/>
      <c r="N29" s="9">
        <v>21942</v>
      </c>
      <c r="O29" s="9">
        <v>41594</v>
      </c>
      <c r="P29" s="9">
        <v>4622</v>
      </c>
      <c r="R29" s="10">
        <f t="shared" si="0"/>
        <v>313177.82</v>
      </c>
    </row>
    <row r="30" spans="1:18" x14ac:dyDescent="0.25">
      <c r="A30" t="s">
        <v>105</v>
      </c>
      <c r="B30" s="9">
        <v>7820</v>
      </c>
      <c r="C30" s="9">
        <v>34455</v>
      </c>
      <c r="D30" s="9">
        <v>5432</v>
      </c>
      <c r="E30" s="9"/>
      <c r="F30" s="9">
        <v>2405</v>
      </c>
      <c r="G30" s="9"/>
      <c r="H30" s="9">
        <v>0</v>
      </c>
      <c r="I30" s="9">
        <v>0</v>
      </c>
      <c r="J30" s="9">
        <f>_xlfn.IFNA(VLOOKUP($A30,'ESSER III'!$H$1734:$V$1794,12,FALSE),0)</f>
        <v>0</v>
      </c>
      <c r="K30" s="9">
        <f>_xlfn.IFNA(VLOOKUP($A30,'ESSER III'!$H$1734:$V$1794,13,FALSE),0)</f>
        <v>0</v>
      </c>
      <c r="L30" s="9">
        <f>_xlfn.IFNA(VLOOKUP($A30,'ESSER III'!$H$1734:$V$1794,14,FALSE),0)</f>
        <v>0</v>
      </c>
      <c r="M30" s="9"/>
      <c r="N30" s="9">
        <v>20386</v>
      </c>
      <c r="O30" s="9">
        <v>38644</v>
      </c>
      <c r="P30" s="9">
        <v>4294</v>
      </c>
      <c r="R30" s="10">
        <f t="shared" si="0"/>
        <v>113436</v>
      </c>
    </row>
    <row r="31" spans="1:18" s="13" customFormat="1" x14ac:dyDescent="0.25">
      <c r="A31" s="13" t="s">
        <v>106</v>
      </c>
      <c r="B31" s="14">
        <v>1380</v>
      </c>
      <c r="C31" s="14">
        <v>11054</v>
      </c>
      <c r="D31" s="14">
        <v>3324</v>
      </c>
      <c r="E31" s="14"/>
      <c r="F31" s="14">
        <v>749</v>
      </c>
      <c r="G31" s="14"/>
      <c r="H31" s="14">
        <v>0</v>
      </c>
      <c r="I31" s="14">
        <v>0</v>
      </c>
      <c r="J31" s="9">
        <f>_xlfn.IFNA(VLOOKUP($A31,'ESSER III'!$H$1734:$V$1794,12,FALSE),0)</f>
        <v>0</v>
      </c>
      <c r="K31" s="9">
        <f>_xlfn.IFNA(VLOOKUP($A31,'ESSER III'!$H$1734:$V$1794,13,FALSE),0)</f>
        <v>0</v>
      </c>
      <c r="L31" s="9">
        <f>_xlfn.IFNA(VLOOKUP($A31,'ESSER III'!$H$1734:$V$1794,14,FALSE),0)</f>
        <v>0</v>
      </c>
      <c r="M31" s="14"/>
      <c r="N31" s="14">
        <v>12847</v>
      </c>
      <c r="O31" s="14">
        <v>24355</v>
      </c>
      <c r="P31" s="14">
        <v>2706</v>
      </c>
      <c r="R31" s="15">
        <f t="shared" si="0"/>
        <v>56415</v>
      </c>
    </row>
    <row r="32" spans="1:18" x14ac:dyDescent="0.25">
      <c r="A32" t="s">
        <v>107</v>
      </c>
      <c r="B32" s="9">
        <v>0</v>
      </c>
      <c r="C32" s="9">
        <v>40542</v>
      </c>
      <c r="D32" s="9">
        <v>49767</v>
      </c>
      <c r="E32" s="9"/>
      <c r="F32" s="9">
        <v>0</v>
      </c>
      <c r="G32" s="9"/>
      <c r="H32" s="9">
        <v>104779</v>
      </c>
      <c r="I32" s="9">
        <v>415829</v>
      </c>
      <c r="J32" s="9">
        <f>_xlfn.IFNA(VLOOKUP($A32,'ESSER III'!$H$1734:$V$1794,12,FALSE),0)</f>
        <v>745015.07000000007</v>
      </c>
      <c r="K32" s="9">
        <f>_xlfn.IFNA(VLOOKUP($A32,'ESSER III'!$H$1734:$V$1794,13,FALSE),0)</f>
        <v>186253.75999999995</v>
      </c>
      <c r="L32" s="9">
        <f>_xlfn.IFNA(VLOOKUP($A32,'ESSER III'!$H$1734:$V$1794,14,FALSE),0)</f>
        <v>931268.83000000007</v>
      </c>
      <c r="M32" s="9"/>
      <c r="N32" s="9">
        <v>0</v>
      </c>
      <c r="O32" s="9">
        <v>373935</v>
      </c>
      <c r="P32" s="9">
        <v>40215</v>
      </c>
      <c r="R32" s="10">
        <f t="shared" si="0"/>
        <v>1956335.83</v>
      </c>
    </row>
    <row r="33" spans="1:18" x14ac:dyDescent="0.25">
      <c r="A33" t="s">
        <v>108</v>
      </c>
      <c r="B33" s="9">
        <v>0</v>
      </c>
      <c r="C33" s="9">
        <v>7069</v>
      </c>
      <c r="D33" s="9">
        <v>8677</v>
      </c>
      <c r="E33" s="9"/>
      <c r="F33" s="9">
        <v>0</v>
      </c>
      <c r="G33" s="9"/>
      <c r="H33" s="9">
        <v>0</v>
      </c>
      <c r="I33" s="9">
        <v>0</v>
      </c>
      <c r="J33" s="9">
        <f>_xlfn.IFNA(VLOOKUP($A33,'ESSER III'!$H$1734:$V$1794,12,FALSE),0)</f>
        <v>0</v>
      </c>
      <c r="K33" s="9">
        <f>_xlfn.IFNA(VLOOKUP($A33,'ESSER III'!$H$1734:$V$1794,13,FALSE),0)</f>
        <v>0</v>
      </c>
      <c r="L33" s="9">
        <f>_xlfn.IFNA(VLOOKUP($A33,'ESSER III'!$H$1734:$V$1794,14,FALSE),0)</f>
        <v>0</v>
      </c>
      <c r="M33" s="9"/>
      <c r="N33" s="9">
        <v>0</v>
      </c>
      <c r="O33" s="9">
        <v>64758</v>
      </c>
      <c r="P33" s="9">
        <v>7195</v>
      </c>
      <c r="R33" s="10">
        <f t="shared" si="0"/>
        <v>87699</v>
      </c>
    </row>
    <row r="34" spans="1:18" x14ac:dyDescent="0.25">
      <c r="A34" t="s">
        <v>109</v>
      </c>
      <c r="B34" s="9">
        <v>0</v>
      </c>
      <c r="C34" s="9">
        <v>0</v>
      </c>
      <c r="D34" s="9">
        <v>0</v>
      </c>
      <c r="E34" s="9"/>
      <c r="F34" s="9">
        <v>0</v>
      </c>
      <c r="G34" s="9"/>
      <c r="H34" s="9">
        <v>0</v>
      </c>
      <c r="I34" s="9">
        <v>0</v>
      </c>
      <c r="J34" s="9">
        <f>_xlfn.IFNA(VLOOKUP($A34,'ESSER III'!$H$1734:$V$1794,12,FALSE),0)</f>
        <v>0</v>
      </c>
      <c r="K34" s="9">
        <f>_xlfn.IFNA(VLOOKUP($A34,'ESSER III'!$H$1734:$V$1794,13,FALSE),0)</f>
        <v>0</v>
      </c>
      <c r="L34" s="9">
        <f>_xlfn.IFNA(VLOOKUP($A34,'ESSER III'!$H$1734:$V$1794,14,FALSE),0)</f>
        <v>0</v>
      </c>
      <c r="M34" s="9"/>
      <c r="N34" s="9">
        <v>8946</v>
      </c>
      <c r="O34" s="9">
        <v>16959</v>
      </c>
      <c r="P34" s="9">
        <v>1884</v>
      </c>
      <c r="R34" s="10">
        <f t="shared" si="0"/>
        <v>27789</v>
      </c>
    </row>
    <row r="35" spans="1:18" s="13" customFormat="1" x14ac:dyDescent="0.25">
      <c r="A35" s="13" t="s">
        <v>110</v>
      </c>
      <c r="B35" s="14">
        <v>7360</v>
      </c>
      <c r="C35" s="14">
        <v>49056</v>
      </c>
      <c r="D35" s="14">
        <v>11609</v>
      </c>
      <c r="E35" s="14"/>
      <c r="F35" s="14">
        <v>2786</v>
      </c>
      <c r="G35" s="14"/>
      <c r="H35" s="14">
        <v>0</v>
      </c>
      <c r="I35" s="14">
        <v>0</v>
      </c>
      <c r="J35" s="9">
        <f>_xlfn.IFNA(VLOOKUP($A35,'ESSER III'!$H$1734:$V$1794,12,FALSE),0)</f>
        <v>0</v>
      </c>
      <c r="K35" s="9">
        <f>_xlfn.IFNA(VLOOKUP($A35,'ESSER III'!$H$1734:$V$1794,13,FALSE),0)</f>
        <v>0</v>
      </c>
      <c r="L35" s="9">
        <f>_xlfn.IFNA(VLOOKUP($A35,'ESSER III'!$H$1734:$V$1794,14,FALSE),0)</f>
        <v>0</v>
      </c>
      <c r="M35" s="14"/>
      <c r="N35" s="14">
        <v>44805</v>
      </c>
      <c r="O35" s="14">
        <v>84936</v>
      </c>
      <c r="P35" s="14">
        <v>9437</v>
      </c>
      <c r="R35" s="15">
        <f t="shared" si="0"/>
        <v>209989</v>
      </c>
    </row>
    <row r="36" spans="1:18" x14ac:dyDescent="0.25">
      <c r="A36" t="s">
        <v>111</v>
      </c>
      <c r="B36" s="9">
        <v>16560</v>
      </c>
      <c r="C36" s="9">
        <v>189828</v>
      </c>
      <c r="D36" s="9">
        <v>36098</v>
      </c>
      <c r="E36" s="9"/>
      <c r="F36" s="9">
        <v>7356</v>
      </c>
      <c r="G36" s="9"/>
      <c r="H36" s="9">
        <v>178170</v>
      </c>
      <c r="I36" s="9">
        <v>606690</v>
      </c>
      <c r="J36" s="9">
        <f>_xlfn.IFNA(VLOOKUP($A36,'ESSER III'!$H$1734:$V$1794,12,FALSE),0)</f>
        <v>1086973.3599999999</v>
      </c>
      <c r="K36" s="9">
        <f>_xlfn.IFNA(VLOOKUP($A36,'ESSER III'!$H$1734:$V$1794,13,FALSE),0)</f>
        <v>271743.34000000003</v>
      </c>
      <c r="L36" s="9">
        <f>_xlfn.IFNA(VLOOKUP($A36,'ESSER III'!$H$1734:$V$1794,14,FALSE),0)</f>
        <v>1358716.7</v>
      </c>
      <c r="M36" s="9"/>
      <c r="N36" s="9">
        <v>137229</v>
      </c>
      <c r="O36" s="9">
        <v>264143</v>
      </c>
      <c r="P36" s="9">
        <v>28905</v>
      </c>
      <c r="R36" s="10">
        <f t="shared" si="0"/>
        <v>2823695.6999999993</v>
      </c>
    </row>
    <row r="37" spans="1:18" x14ac:dyDescent="0.25">
      <c r="A37" t="s">
        <v>112</v>
      </c>
      <c r="B37" s="9">
        <v>2300</v>
      </c>
      <c r="C37" s="9">
        <v>34856</v>
      </c>
      <c r="D37" s="9">
        <v>8695</v>
      </c>
      <c r="E37" s="9"/>
      <c r="F37" s="9">
        <v>1895</v>
      </c>
      <c r="G37" s="9"/>
      <c r="H37" s="9">
        <v>0</v>
      </c>
      <c r="I37" s="9">
        <v>0</v>
      </c>
      <c r="J37" s="9">
        <f>_xlfn.IFNA(VLOOKUP($A37,'ESSER III'!$H$1734:$V$1794,12,FALSE),0)</f>
        <v>0</v>
      </c>
      <c r="K37" s="9">
        <f>_xlfn.IFNA(VLOOKUP($A37,'ESSER III'!$H$1734:$V$1794,13,FALSE),0)</f>
        <v>0</v>
      </c>
      <c r="L37" s="9">
        <f>_xlfn.IFNA(VLOOKUP($A37,'ESSER III'!$H$1734:$V$1794,14,FALSE),0)</f>
        <v>0</v>
      </c>
      <c r="M37" s="9"/>
      <c r="N37" s="9">
        <v>33217</v>
      </c>
      <c r="O37" s="9">
        <v>63968</v>
      </c>
      <c r="P37" s="9">
        <v>6997</v>
      </c>
      <c r="R37" s="10">
        <f t="shared" si="0"/>
        <v>151928</v>
      </c>
    </row>
    <row r="38" spans="1:18" x14ac:dyDescent="0.25">
      <c r="A38" t="s">
        <v>113</v>
      </c>
      <c r="B38" s="9">
        <v>16560</v>
      </c>
      <c r="C38" s="9">
        <v>145658</v>
      </c>
      <c r="D38" s="9">
        <v>30761</v>
      </c>
      <c r="E38" s="9"/>
      <c r="F38" s="9">
        <v>7089</v>
      </c>
      <c r="G38" s="9"/>
      <c r="H38" s="9">
        <v>0</v>
      </c>
      <c r="I38" s="9">
        <v>0</v>
      </c>
      <c r="J38" s="9">
        <f>_xlfn.IFNA(VLOOKUP($A38,'ESSER III'!$H$1734:$V$1794,12,FALSE),0)</f>
        <v>0</v>
      </c>
      <c r="K38" s="9">
        <f>_xlfn.IFNA(VLOOKUP($A38,'ESSER III'!$H$1734:$V$1794,13,FALSE),0)</f>
        <v>0</v>
      </c>
      <c r="L38" s="9">
        <f>_xlfn.IFNA(VLOOKUP($A38,'ESSER III'!$H$1734:$V$1794,14,FALSE),0)</f>
        <v>0</v>
      </c>
      <c r="M38" s="9"/>
      <c r="N38" s="9">
        <v>118684</v>
      </c>
      <c r="O38" s="9">
        <v>224986</v>
      </c>
      <c r="P38" s="9">
        <v>24999</v>
      </c>
      <c r="R38" s="10">
        <f t="shared" si="0"/>
        <v>568737</v>
      </c>
    </row>
    <row r="39" spans="1:18" x14ac:dyDescent="0.25">
      <c r="A39" t="s">
        <v>114</v>
      </c>
      <c r="B39" s="9">
        <v>15180</v>
      </c>
      <c r="C39" s="9">
        <v>131679</v>
      </c>
      <c r="D39" s="9">
        <v>30440</v>
      </c>
      <c r="E39" s="9"/>
      <c r="F39" s="9">
        <v>7164</v>
      </c>
      <c r="G39" s="9"/>
      <c r="H39" s="9">
        <v>0</v>
      </c>
      <c r="I39" s="9">
        <v>0</v>
      </c>
      <c r="J39" s="9">
        <f>_xlfn.IFNA(VLOOKUP($A39,'ESSER III'!$H$1734:$V$1794,12,FALSE),0)</f>
        <v>0</v>
      </c>
      <c r="K39" s="9">
        <f>_xlfn.IFNA(VLOOKUP($A39,'ESSER III'!$H$1734:$V$1794,13,FALSE),0)</f>
        <v>0</v>
      </c>
      <c r="L39" s="9">
        <f>_xlfn.IFNA(VLOOKUP($A39,'ESSER III'!$H$1734:$V$1794,14,FALSE),0)</f>
        <v>0</v>
      </c>
      <c r="M39" s="9"/>
      <c r="N39" s="9">
        <v>116094</v>
      </c>
      <c r="O39" s="9">
        <v>222079</v>
      </c>
      <c r="P39" s="9">
        <v>24453</v>
      </c>
      <c r="R39" s="10">
        <f t="shared" si="0"/>
        <v>547089</v>
      </c>
    </row>
    <row r="40" spans="1:18" x14ac:dyDescent="0.25">
      <c r="A40" t="s">
        <v>115</v>
      </c>
      <c r="B40" s="9">
        <v>2760</v>
      </c>
      <c r="C40" s="9">
        <v>44151</v>
      </c>
      <c r="D40" s="9">
        <v>6679</v>
      </c>
      <c r="E40" s="9"/>
      <c r="F40" s="9">
        <v>1302</v>
      </c>
      <c r="G40" s="9"/>
      <c r="H40" s="9">
        <v>0</v>
      </c>
      <c r="I40" s="9">
        <v>56271</v>
      </c>
      <c r="J40" s="9">
        <f>_xlfn.IFNA(VLOOKUP($A40,'ESSER III'!$H$1734:$V$1794,12,FALSE),0)</f>
        <v>102808.65</v>
      </c>
      <c r="K40" s="9">
        <f>_xlfn.IFNA(VLOOKUP($A40,'ESSER III'!$H$1734:$V$1794,13,FALSE),0)</f>
        <v>25702.159999999996</v>
      </c>
      <c r="L40" s="9">
        <f>_xlfn.IFNA(VLOOKUP($A40,'ESSER III'!$H$1734:$V$1794,14,FALSE),0)</f>
        <v>128510.81</v>
      </c>
      <c r="M40" s="9"/>
      <c r="N40" s="9">
        <v>27575</v>
      </c>
      <c r="O40" s="9">
        <v>112273</v>
      </c>
      <c r="P40" s="9">
        <v>5808</v>
      </c>
      <c r="R40" s="10">
        <f t="shared" si="0"/>
        <v>385329.81</v>
      </c>
    </row>
    <row r="41" spans="1:18" x14ac:dyDescent="0.25">
      <c r="A41" t="s">
        <v>116</v>
      </c>
      <c r="B41" s="9">
        <v>460</v>
      </c>
      <c r="C41" s="9">
        <v>10407</v>
      </c>
      <c r="D41" s="9">
        <v>3177</v>
      </c>
      <c r="E41" s="9"/>
      <c r="F41" s="9">
        <v>513</v>
      </c>
      <c r="G41" s="9"/>
      <c r="H41" s="9">
        <v>873</v>
      </c>
      <c r="I41" s="9">
        <v>0</v>
      </c>
      <c r="J41" s="9">
        <f>_xlfn.IFNA(VLOOKUP($A41,'ESSER III'!$H$1734:$V$1794,12,FALSE),0)</f>
        <v>0</v>
      </c>
      <c r="K41" s="9">
        <f>_xlfn.IFNA(VLOOKUP($A41,'ESSER III'!$H$1734:$V$1794,13,FALSE),0)</f>
        <v>0</v>
      </c>
      <c r="L41" s="9">
        <f>_xlfn.IFNA(VLOOKUP($A41,'ESSER III'!$H$1734:$V$1794,14,FALSE),0)</f>
        <v>0</v>
      </c>
      <c r="M41" s="9"/>
      <c r="N41" s="9">
        <v>9697</v>
      </c>
      <c r="O41" s="9">
        <v>18382</v>
      </c>
      <c r="P41" s="9">
        <v>2043</v>
      </c>
      <c r="R41" s="10">
        <f t="shared" si="0"/>
        <v>45552</v>
      </c>
    </row>
    <row r="42" spans="1:18" x14ac:dyDescent="0.25">
      <c r="A42" t="s">
        <v>117</v>
      </c>
      <c r="B42" s="9">
        <v>3680</v>
      </c>
      <c r="C42" s="9">
        <v>30099</v>
      </c>
      <c r="D42" s="9">
        <v>6778</v>
      </c>
      <c r="E42" s="9"/>
      <c r="F42" s="9">
        <v>1448</v>
      </c>
      <c r="G42" s="9"/>
      <c r="H42" s="9">
        <v>22984</v>
      </c>
      <c r="I42" s="9">
        <v>91952</v>
      </c>
      <c r="J42" s="9">
        <f>_xlfn.IFNA(VLOOKUP($A42,'ESSER III'!$H$1734:$V$1794,12,FALSE),0)</f>
        <v>168007.19</v>
      </c>
      <c r="K42" s="9">
        <f>_xlfn.IFNA(VLOOKUP($A42,'ESSER III'!$H$1734:$V$1794,13,FALSE),0)</f>
        <v>42001.790000000008</v>
      </c>
      <c r="L42" s="9">
        <f>_xlfn.IFNA(VLOOKUP($A42,'ESSER III'!$H$1734:$V$1794,14,FALSE),0)</f>
        <v>210008.98</v>
      </c>
      <c r="M42" s="9"/>
      <c r="N42" s="9">
        <v>26232</v>
      </c>
      <c r="O42" s="9">
        <v>49729</v>
      </c>
      <c r="P42" s="9">
        <v>5525</v>
      </c>
      <c r="R42" s="10">
        <f t="shared" si="0"/>
        <v>448435.98</v>
      </c>
    </row>
    <row r="43" spans="1:18" x14ac:dyDescent="0.25">
      <c r="A43" t="s">
        <v>118</v>
      </c>
      <c r="B43" s="9">
        <v>0</v>
      </c>
      <c r="C43" s="9">
        <v>27242</v>
      </c>
      <c r="D43" s="9">
        <v>33440</v>
      </c>
      <c r="E43" s="9"/>
      <c r="F43" s="9">
        <v>0</v>
      </c>
      <c r="G43" s="9"/>
      <c r="H43" s="9">
        <v>0</v>
      </c>
      <c r="I43" s="9">
        <v>206733</v>
      </c>
      <c r="J43" s="9">
        <f>_xlfn.IFNA(VLOOKUP($A43,'ESSER III'!$H$1734:$V$1794,12,FALSE),0)</f>
        <v>377697.99</v>
      </c>
      <c r="K43" s="9">
        <f>_xlfn.IFNA(VLOOKUP($A43,'ESSER III'!$H$1734:$V$1794,13,FALSE),0)</f>
        <v>94424.49</v>
      </c>
      <c r="L43" s="9">
        <f>_xlfn.IFNA(VLOOKUP($A43,'ESSER III'!$H$1734:$V$1794,14,FALSE),0)</f>
        <v>472122.48</v>
      </c>
      <c r="M43" s="9"/>
      <c r="N43" s="9">
        <v>0</v>
      </c>
      <c r="O43" s="9">
        <v>260170</v>
      </c>
      <c r="P43" s="9">
        <v>27686</v>
      </c>
      <c r="R43" s="10">
        <f t="shared" si="0"/>
        <v>1027393.48</v>
      </c>
    </row>
    <row r="44" spans="1:18" x14ac:dyDescent="0.25">
      <c r="A44" t="s">
        <v>119</v>
      </c>
      <c r="B44" s="9">
        <v>34041</v>
      </c>
      <c r="C44" s="9">
        <v>256185</v>
      </c>
      <c r="D44" s="9">
        <v>55339</v>
      </c>
      <c r="E44" s="9"/>
      <c r="F44" s="9">
        <v>13235</v>
      </c>
      <c r="G44" s="9"/>
      <c r="H44" s="9">
        <v>0</v>
      </c>
      <c r="I44" s="9">
        <v>0</v>
      </c>
      <c r="J44" s="9">
        <f>_xlfn.IFNA(VLOOKUP($A44,'ESSER III'!$H$1734:$V$1794,12,FALSE),0)</f>
        <v>0</v>
      </c>
      <c r="K44" s="9">
        <f>_xlfn.IFNA(VLOOKUP($A44,'ESSER III'!$H$1734:$V$1794,13,FALSE),0)</f>
        <v>0</v>
      </c>
      <c r="L44" s="9">
        <f>_xlfn.IFNA(VLOOKUP($A44,'ESSER III'!$H$1734:$V$1794,14,FALSE),0)</f>
        <v>0</v>
      </c>
      <c r="M44" s="9"/>
      <c r="N44" s="9">
        <v>212801</v>
      </c>
      <c r="O44" s="9">
        <v>407405</v>
      </c>
      <c r="P44" s="9">
        <v>44823</v>
      </c>
      <c r="R44" s="10">
        <f t="shared" si="0"/>
        <v>1023829</v>
      </c>
    </row>
    <row r="45" spans="1:18" x14ac:dyDescent="0.25">
      <c r="A45" t="s">
        <v>120</v>
      </c>
      <c r="B45" s="9">
        <v>21621</v>
      </c>
      <c r="C45" s="9">
        <v>168803</v>
      </c>
      <c r="D45" s="9">
        <v>30221</v>
      </c>
      <c r="E45" s="9"/>
      <c r="F45" s="9">
        <v>5531</v>
      </c>
      <c r="G45" s="9"/>
      <c r="H45" s="9">
        <v>151064</v>
      </c>
      <c r="I45" s="9">
        <v>757077</v>
      </c>
      <c r="J45" s="9">
        <f>_xlfn.IFNA(VLOOKUP($A45,'ESSER III'!$H$1734:$V$1794,12,FALSE),0)</f>
        <v>1383259.17</v>
      </c>
      <c r="K45" s="9">
        <f>_xlfn.IFNA(VLOOKUP($A45,'ESSER III'!$H$1734:$V$1794,13,FALSE),0)</f>
        <v>345814.79999999993</v>
      </c>
      <c r="L45" s="9">
        <f>_xlfn.IFNA(VLOOKUP($A45,'ESSER III'!$H$1734:$V$1794,14,FALSE),0)</f>
        <v>1729073.9699999997</v>
      </c>
      <c r="M45" s="9"/>
      <c r="N45" s="9">
        <v>113562</v>
      </c>
      <c r="O45" s="9">
        <v>215278</v>
      </c>
      <c r="P45" s="9">
        <v>23920</v>
      </c>
      <c r="R45" s="10">
        <f t="shared" si="0"/>
        <v>3216150.9699999997</v>
      </c>
    </row>
    <row r="46" spans="1:18" x14ac:dyDescent="0.25">
      <c r="A46" t="s">
        <v>121</v>
      </c>
      <c r="B46" s="9">
        <v>8280</v>
      </c>
      <c r="C46" s="9">
        <v>64081</v>
      </c>
      <c r="D46" s="9">
        <v>12791</v>
      </c>
      <c r="E46" s="9"/>
      <c r="F46" s="9">
        <v>2851</v>
      </c>
      <c r="G46" s="9"/>
      <c r="H46" s="9">
        <v>0</v>
      </c>
      <c r="I46" s="9">
        <v>49885</v>
      </c>
      <c r="J46" s="9">
        <f>_xlfn.IFNA(VLOOKUP($A46,'ESSER III'!$H$1734:$V$1794,12,FALSE),0)</f>
        <v>0</v>
      </c>
      <c r="K46" s="9">
        <f>_xlfn.IFNA(VLOOKUP($A46,'ESSER III'!$H$1734:$V$1794,13,FALSE),0)</f>
        <v>0</v>
      </c>
      <c r="L46" s="9">
        <f>_xlfn.IFNA(VLOOKUP($A46,'ESSER III'!$H$1734:$V$1794,14,FALSE),0)</f>
        <v>0</v>
      </c>
      <c r="M46" s="9"/>
      <c r="N46" s="9">
        <v>49096</v>
      </c>
      <c r="O46" s="9">
        <v>93070</v>
      </c>
      <c r="P46" s="9">
        <v>10341</v>
      </c>
      <c r="R46" s="10">
        <f t="shared" si="0"/>
        <v>290395</v>
      </c>
    </row>
    <row r="47" spans="1:18" x14ac:dyDescent="0.25">
      <c r="A47" t="s">
        <v>122</v>
      </c>
      <c r="B47" s="9">
        <v>19780</v>
      </c>
      <c r="C47" s="9">
        <v>209220</v>
      </c>
      <c r="D47" s="9">
        <v>33087</v>
      </c>
      <c r="E47" s="9"/>
      <c r="F47" s="9">
        <v>7247</v>
      </c>
      <c r="G47" s="9"/>
      <c r="H47" s="9">
        <v>0</v>
      </c>
      <c r="I47" s="9">
        <v>0</v>
      </c>
      <c r="J47" s="9">
        <f>_xlfn.IFNA(VLOOKUP($A47,'ESSER III'!$H$1734:$V$1794,12,FALSE),0)</f>
        <v>0</v>
      </c>
      <c r="K47" s="9">
        <f>_xlfn.IFNA(VLOOKUP($A47,'ESSER III'!$H$1734:$V$1794,13,FALSE),0)</f>
        <v>0</v>
      </c>
      <c r="L47" s="9">
        <f>_xlfn.IFNA(VLOOKUP($A47,'ESSER III'!$H$1734:$V$1794,14,FALSE),0)</f>
        <v>0</v>
      </c>
      <c r="M47" s="9"/>
      <c r="N47" s="9">
        <v>133359</v>
      </c>
      <c r="O47" s="9">
        <v>255807</v>
      </c>
      <c r="P47" s="9">
        <v>28090</v>
      </c>
      <c r="R47" s="10">
        <f t="shared" si="0"/>
        <v>686590</v>
      </c>
    </row>
    <row r="48" spans="1:18" x14ac:dyDescent="0.25">
      <c r="A48" t="s">
        <v>123</v>
      </c>
      <c r="B48" s="9">
        <v>17020</v>
      </c>
      <c r="C48" s="9">
        <v>112656</v>
      </c>
      <c r="D48" s="9">
        <v>24030</v>
      </c>
      <c r="E48" s="9"/>
      <c r="F48" s="9">
        <v>5684</v>
      </c>
      <c r="G48" s="9"/>
      <c r="H48" s="9">
        <v>0</v>
      </c>
      <c r="I48" s="9">
        <v>0</v>
      </c>
      <c r="J48" s="9">
        <f>_xlfn.IFNA(VLOOKUP($A48,'ESSER III'!$H$1734:$V$1794,12,FALSE),0)</f>
        <v>0</v>
      </c>
      <c r="K48" s="9">
        <f>_xlfn.IFNA(VLOOKUP($A48,'ESSER III'!$H$1734:$V$1794,13,FALSE),0)</f>
        <v>0</v>
      </c>
      <c r="L48" s="9">
        <f>_xlfn.IFNA(VLOOKUP($A48,'ESSER III'!$H$1734:$V$1794,14,FALSE),0)</f>
        <v>0</v>
      </c>
      <c r="M48" s="9"/>
      <c r="N48" s="9">
        <v>92585</v>
      </c>
      <c r="O48" s="9">
        <v>175513</v>
      </c>
      <c r="P48" s="9">
        <v>19501</v>
      </c>
      <c r="R48" s="10">
        <f t="shared" si="0"/>
        <v>446989</v>
      </c>
    </row>
    <row r="49" spans="1:18" x14ac:dyDescent="0.25">
      <c r="A49" t="s">
        <v>124</v>
      </c>
      <c r="B49" s="9">
        <v>34501</v>
      </c>
      <c r="C49" s="9">
        <v>250699</v>
      </c>
      <c r="D49" s="9">
        <v>25456</v>
      </c>
      <c r="E49" s="9"/>
      <c r="F49" s="9">
        <v>5459</v>
      </c>
      <c r="G49" s="9"/>
      <c r="H49" s="9">
        <v>0</v>
      </c>
      <c r="I49" s="9">
        <v>0</v>
      </c>
      <c r="J49" s="9">
        <f>_xlfn.IFNA(VLOOKUP($A49,'ESSER III'!$H$1734:$V$1794,12,FALSE),0)</f>
        <v>0</v>
      </c>
      <c r="K49" s="9">
        <f>_xlfn.IFNA(VLOOKUP($A49,'ESSER III'!$H$1734:$V$1794,13,FALSE),0)</f>
        <v>0</v>
      </c>
      <c r="L49" s="9">
        <f>_xlfn.IFNA(VLOOKUP($A49,'ESSER III'!$H$1734:$V$1794,14,FALSE),0)</f>
        <v>0</v>
      </c>
      <c r="M49" s="9"/>
      <c r="N49" s="9">
        <v>97903</v>
      </c>
      <c r="O49" s="9">
        <v>190593</v>
      </c>
      <c r="P49" s="9">
        <v>20622</v>
      </c>
      <c r="R49" s="10">
        <f t="shared" si="0"/>
        <v>625233</v>
      </c>
    </row>
    <row r="50" spans="1:18" x14ac:dyDescent="0.25">
      <c r="A50" t="s">
        <v>125</v>
      </c>
      <c r="B50" s="9">
        <v>22541</v>
      </c>
      <c r="C50" s="9">
        <v>135064</v>
      </c>
      <c r="D50" s="9">
        <v>32137</v>
      </c>
      <c r="E50" s="9"/>
      <c r="F50" s="9">
        <v>7712</v>
      </c>
      <c r="G50" s="9"/>
      <c r="H50" s="9">
        <v>0</v>
      </c>
      <c r="I50" s="9">
        <v>0</v>
      </c>
      <c r="J50" s="9">
        <f>_xlfn.IFNA(VLOOKUP($A50,'ESSER III'!$H$1734:$V$1794,12,FALSE),0)</f>
        <v>0</v>
      </c>
      <c r="K50" s="9">
        <f>_xlfn.IFNA(VLOOKUP($A50,'ESSER III'!$H$1734:$V$1794,13,FALSE),0)</f>
        <v>0</v>
      </c>
      <c r="L50" s="9">
        <f>_xlfn.IFNA(VLOOKUP($A50,'ESSER III'!$H$1734:$V$1794,14,FALSE),0)</f>
        <v>0</v>
      </c>
      <c r="M50" s="9"/>
      <c r="N50" s="9">
        <v>123944</v>
      </c>
      <c r="O50" s="9">
        <v>234959</v>
      </c>
      <c r="P50" s="9">
        <v>26107</v>
      </c>
      <c r="R50" s="10">
        <f t="shared" si="0"/>
        <v>582464</v>
      </c>
    </row>
    <row r="51" spans="1:18" x14ac:dyDescent="0.25">
      <c r="A51" t="s">
        <v>126</v>
      </c>
      <c r="B51" s="9">
        <v>180784</v>
      </c>
      <c r="C51" s="9">
        <v>1012733</v>
      </c>
      <c r="D51" s="9">
        <v>122894</v>
      </c>
      <c r="E51" s="9"/>
      <c r="F51" s="9">
        <v>27849</v>
      </c>
      <c r="G51" s="9"/>
      <c r="H51" s="9">
        <v>175515</v>
      </c>
      <c r="I51" s="9">
        <v>696554</v>
      </c>
      <c r="J51" s="9">
        <f>_xlfn.IFNA(VLOOKUP($A51,'ESSER III'!$H$1734:$V$1794,12,FALSE),0)</f>
        <v>1247978.1000000001</v>
      </c>
      <c r="K51" s="9">
        <f>_xlfn.IFNA(VLOOKUP($A51,'ESSER III'!$H$1734:$V$1794,13,FALSE),0)</f>
        <v>311994.52000000014</v>
      </c>
      <c r="L51" s="9">
        <f>_xlfn.IFNA(VLOOKUP($A51,'ESSER III'!$H$1734:$V$1794,14,FALSE),0)</f>
        <v>1559972.62</v>
      </c>
      <c r="M51" s="9"/>
      <c r="N51" s="9">
        <v>481102</v>
      </c>
      <c r="O51" s="9">
        <v>932018</v>
      </c>
      <c r="P51" s="9">
        <v>101335</v>
      </c>
      <c r="R51" s="10">
        <f t="shared" si="0"/>
        <v>5290756.62</v>
      </c>
    </row>
    <row r="52" spans="1:18" x14ac:dyDescent="0.25">
      <c r="A52" t="s">
        <v>127</v>
      </c>
      <c r="B52" s="9">
        <v>2300</v>
      </c>
      <c r="C52" s="9">
        <v>11871</v>
      </c>
      <c r="D52" s="9">
        <v>1811</v>
      </c>
      <c r="E52" s="9"/>
      <c r="F52" s="9">
        <v>459</v>
      </c>
      <c r="G52" s="9"/>
      <c r="H52" s="9">
        <v>0</v>
      </c>
      <c r="I52" s="9"/>
      <c r="J52" s="9">
        <f>_xlfn.IFNA(VLOOKUP($A52,'ESSER III'!$H$1734:$V$1794,12,FALSE),0)</f>
        <v>0</v>
      </c>
      <c r="K52" s="9">
        <f>_xlfn.IFNA(VLOOKUP($A52,'ESSER III'!$H$1734:$V$1794,13,FALSE),0)</f>
        <v>0</v>
      </c>
      <c r="L52" s="9">
        <f>_xlfn.IFNA(VLOOKUP($A52,'ESSER III'!$H$1734:$V$1794,14,FALSE),0)</f>
        <v>0</v>
      </c>
      <c r="M52" s="9"/>
      <c r="N52" s="9">
        <v>0</v>
      </c>
      <c r="O52" s="9">
        <v>0</v>
      </c>
      <c r="P52" s="9">
        <v>0</v>
      </c>
      <c r="R52" s="10">
        <v>0</v>
      </c>
    </row>
    <row r="53" spans="1:18" x14ac:dyDescent="0.25">
      <c r="A53" t="s">
        <v>128</v>
      </c>
      <c r="B53" s="9">
        <v>29901</v>
      </c>
      <c r="C53" s="9">
        <v>180560</v>
      </c>
      <c r="D53" s="9">
        <v>31251</v>
      </c>
      <c r="E53" s="9"/>
      <c r="F53" s="9">
        <v>7323</v>
      </c>
      <c r="G53" s="9"/>
      <c r="H53" s="9">
        <v>0</v>
      </c>
      <c r="I53" s="9">
        <v>0</v>
      </c>
      <c r="J53" s="9">
        <f>_xlfn.IFNA(VLOOKUP($A53,'ESSER III'!$H$1734:$V$1794,12,FALSE),0)</f>
        <v>0</v>
      </c>
      <c r="K53" s="9">
        <f>_xlfn.IFNA(VLOOKUP($A53,'ESSER III'!$H$1734:$V$1794,13,FALSE),0)</f>
        <v>0</v>
      </c>
      <c r="L53" s="9">
        <f>_xlfn.IFNA(VLOOKUP($A53,'ESSER III'!$H$1734:$V$1794,14,FALSE),0)</f>
        <v>0</v>
      </c>
      <c r="M53" s="9"/>
      <c r="N53" s="9">
        <v>120903</v>
      </c>
      <c r="O53" s="9">
        <v>229193</v>
      </c>
      <c r="P53" s="9">
        <v>25466</v>
      </c>
      <c r="R53" s="10">
        <f t="shared" si="0"/>
        <v>624597</v>
      </c>
    </row>
    <row r="54" spans="1:18" x14ac:dyDescent="0.25">
      <c r="A54" t="s">
        <v>129</v>
      </c>
      <c r="B54" s="9">
        <v>15180</v>
      </c>
      <c r="C54" s="9">
        <v>91985</v>
      </c>
      <c r="D54" s="9">
        <v>20236</v>
      </c>
      <c r="E54" s="9"/>
      <c r="F54" s="9">
        <v>4787</v>
      </c>
      <c r="G54" s="9"/>
      <c r="H54" s="9">
        <v>0</v>
      </c>
      <c r="I54" s="9">
        <v>53004</v>
      </c>
      <c r="J54" s="9">
        <f>_xlfn.IFNA(VLOOKUP($A54,'ESSER III'!$H$1734:$V$1794,12,FALSE),0)</f>
        <v>96841.099999999991</v>
      </c>
      <c r="K54" s="9">
        <f>_xlfn.IFNA(VLOOKUP($A54,'ESSER III'!$H$1734:$V$1794,13,FALSE),0)</f>
        <v>24210.28000000001</v>
      </c>
      <c r="L54" s="9">
        <f>_xlfn.IFNA(VLOOKUP($A54,'ESSER III'!$H$1734:$V$1794,14,FALSE),0)</f>
        <v>121051.38</v>
      </c>
      <c r="M54" s="9"/>
      <c r="N54" s="9">
        <v>78197</v>
      </c>
      <c r="O54" s="9">
        <v>150237</v>
      </c>
      <c r="P54" s="9">
        <v>16471</v>
      </c>
      <c r="R54" s="10">
        <f t="shared" si="0"/>
        <v>551148.38</v>
      </c>
    </row>
    <row r="55" spans="1:18" x14ac:dyDescent="0.25">
      <c r="A55" t="s">
        <v>130</v>
      </c>
      <c r="B55" s="9">
        <v>330748</v>
      </c>
      <c r="C55" s="9">
        <v>2317655</v>
      </c>
      <c r="D55" s="9">
        <v>396813</v>
      </c>
      <c r="E55" s="9"/>
      <c r="F55" s="9">
        <v>80086</v>
      </c>
      <c r="G55" s="9"/>
      <c r="H55" s="9">
        <v>272784</v>
      </c>
      <c r="I55" s="9">
        <v>1158607</v>
      </c>
      <c r="J55" s="9">
        <f>_xlfn.IFNA(VLOOKUP($A55,'ESSER III'!$H$1734:$V$1794,12,FALSE),0)</f>
        <v>2116890.56</v>
      </c>
      <c r="K55" s="9">
        <f>_xlfn.IFNA(VLOOKUP($A55,'ESSER III'!$H$1734:$V$1794,13,FALSE),0)</f>
        <v>529222.64000000013</v>
      </c>
      <c r="L55" s="9">
        <f>_xlfn.IFNA(VLOOKUP($A55,'ESSER III'!$H$1734:$V$1794,14,FALSE),0)</f>
        <v>2646113.2000000002</v>
      </c>
      <c r="M55" s="9"/>
      <c r="N55" s="9">
        <v>1534532</v>
      </c>
      <c r="O55" s="9">
        <v>2939993</v>
      </c>
      <c r="P55" s="9">
        <v>323221</v>
      </c>
      <c r="R55" s="10">
        <f t="shared" si="0"/>
        <v>12000552.200000003</v>
      </c>
    </row>
    <row r="56" spans="1:18" x14ac:dyDescent="0.25">
      <c r="A56" t="s">
        <v>131</v>
      </c>
      <c r="B56" s="9">
        <v>10120</v>
      </c>
      <c r="C56" s="9">
        <v>44038</v>
      </c>
      <c r="D56" s="9">
        <v>4005</v>
      </c>
      <c r="E56" s="9"/>
      <c r="F56" s="9">
        <v>833</v>
      </c>
      <c r="G56" s="9"/>
      <c r="H56" s="9">
        <v>0</v>
      </c>
      <c r="I56" s="9">
        <v>0</v>
      </c>
      <c r="J56" s="9">
        <f>_xlfn.IFNA(VLOOKUP($A56,'ESSER III'!$H$1734:$V$1794,12,FALSE),0)</f>
        <v>0</v>
      </c>
      <c r="K56" s="9">
        <f>_xlfn.IFNA(VLOOKUP($A56,'ESSER III'!$H$1734:$V$1794,13,FALSE),0)</f>
        <v>0</v>
      </c>
      <c r="L56" s="9">
        <f>_xlfn.IFNA(VLOOKUP($A56,'ESSER III'!$H$1734:$V$1794,14,FALSE),0)</f>
        <v>0</v>
      </c>
      <c r="M56" s="9"/>
      <c r="N56" s="9">
        <v>0</v>
      </c>
      <c r="O56" s="9">
        <v>0</v>
      </c>
      <c r="P56" s="9">
        <v>0</v>
      </c>
      <c r="R56" s="10">
        <v>0</v>
      </c>
    </row>
    <row r="57" spans="1:18" x14ac:dyDescent="0.25">
      <c r="A57" t="s">
        <v>132</v>
      </c>
      <c r="B57" s="9">
        <v>1840</v>
      </c>
      <c r="C57" s="9">
        <v>24164</v>
      </c>
      <c r="D57" s="9">
        <v>7892</v>
      </c>
      <c r="E57" s="9"/>
      <c r="F57" s="9">
        <v>1933</v>
      </c>
      <c r="G57" s="9"/>
      <c r="H57" s="9">
        <v>0</v>
      </c>
      <c r="I57" s="9">
        <v>0</v>
      </c>
      <c r="J57" s="9">
        <f>_xlfn.IFNA(VLOOKUP($A57,'ESSER III'!$H$1734:$V$1794,12,FALSE),0)</f>
        <v>0</v>
      </c>
      <c r="K57" s="9">
        <f>_xlfn.IFNA(VLOOKUP($A57,'ESSER III'!$H$1734:$V$1794,13,FALSE),0)</f>
        <v>0</v>
      </c>
      <c r="L57" s="9">
        <f>_xlfn.IFNA(VLOOKUP($A57,'ESSER III'!$H$1734:$V$1794,14,FALSE),0)</f>
        <v>0</v>
      </c>
      <c r="M57" s="9"/>
      <c r="N57" s="9">
        <v>30523</v>
      </c>
      <c r="O57" s="9">
        <v>58862</v>
      </c>
      <c r="P57" s="9">
        <v>6429</v>
      </c>
      <c r="R57" s="10">
        <f t="shared" si="0"/>
        <v>131643</v>
      </c>
    </row>
    <row r="58" spans="1:18" x14ac:dyDescent="0.25">
      <c r="A58" t="s">
        <v>133</v>
      </c>
      <c r="B58" s="9">
        <v>27601</v>
      </c>
      <c r="C58" s="9">
        <v>150294</v>
      </c>
      <c r="D58" s="9">
        <v>28454</v>
      </c>
      <c r="E58" s="9"/>
      <c r="F58" s="9">
        <v>6905</v>
      </c>
      <c r="G58" s="9"/>
      <c r="H58" s="9">
        <v>0</v>
      </c>
      <c r="I58" s="9">
        <v>0</v>
      </c>
      <c r="J58" s="9">
        <f>_xlfn.IFNA(VLOOKUP($A58,'ESSER III'!$H$1734:$V$1794,12,FALSE),0)</f>
        <v>0</v>
      </c>
      <c r="K58" s="9">
        <f>_xlfn.IFNA(VLOOKUP($A58,'ESSER III'!$H$1734:$V$1794,13,FALSE),0)</f>
        <v>0</v>
      </c>
      <c r="L58" s="9">
        <f>_xlfn.IFNA(VLOOKUP($A58,'ESSER III'!$H$1734:$V$1794,14,FALSE),0)</f>
        <v>0</v>
      </c>
      <c r="M58" s="9"/>
      <c r="N58" s="9">
        <v>110687</v>
      </c>
      <c r="O58" s="9">
        <v>212829</v>
      </c>
      <c r="P58" s="9">
        <v>23314</v>
      </c>
      <c r="R58" s="10">
        <f t="shared" si="0"/>
        <v>560084</v>
      </c>
    </row>
    <row r="59" spans="1:18" x14ac:dyDescent="0.25">
      <c r="A59" t="s">
        <v>134</v>
      </c>
      <c r="B59" s="9">
        <v>13800</v>
      </c>
      <c r="C59" s="9">
        <v>127744</v>
      </c>
      <c r="D59" s="9">
        <v>23329</v>
      </c>
      <c r="E59" s="9"/>
      <c r="F59" s="9">
        <v>4728</v>
      </c>
      <c r="G59" s="9"/>
      <c r="H59" s="9">
        <v>81218</v>
      </c>
      <c r="I59" s="9">
        <v>322324</v>
      </c>
      <c r="J59" s="9">
        <f>_xlfn.IFNA(VLOOKUP($A59,'ESSER III'!$H$1734:$V$1794,12,FALSE),0)</f>
        <v>577493.18999999994</v>
      </c>
      <c r="K59" s="9">
        <f>_xlfn.IFNA(VLOOKUP($A59,'ESSER III'!$H$1734:$V$1794,13,FALSE),0)</f>
        <v>144373.29</v>
      </c>
      <c r="L59" s="9">
        <f>_xlfn.IFNA(VLOOKUP($A59,'ESSER III'!$H$1734:$V$1794,14,FALSE),0)</f>
        <v>721866.48</v>
      </c>
      <c r="M59" s="9"/>
      <c r="N59" s="9">
        <v>88326</v>
      </c>
      <c r="O59" s="9">
        <v>167439</v>
      </c>
      <c r="P59" s="9">
        <v>18604</v>
      </c>
      <c r="R59" s="10">
        <f t="shared" si="0"/>
        <v>1569378.48</v>
      </c>
    </row>
    <row r="60" spans="1:18" x14ac:dyDescent="0.25">
      <c r="A60" t="s">
        <v>135</v>
      </c>
      <c r="B60" s="9">
        <v>0</v>
      </c>
      <c r="C60" s="9">
        <v>7055</v>
      </c>
      <c r="D60" s="9">
        <v>8661</v>
      </c>
      <c r="E60" s="9"/>
      <c r="F60" s="9">
        <v>1277</v>
      </c>
      <c r="G60" s="9"/>
      <c r="H60" s="9">
        <v>16879</v>
      </c>
      <c r="I60" s="9">
        <v>64856</v>
      </c>
      <c r="J60" s="9">
        <f>_xlfn.IFNA(VLOOKUP($A60,'ESSER III'!$H$1734:$V$1794,12,FALSE),0)</f>
        <v>116200.41</v>
      </c>
      <c r="K60" s="9">
        <f>_xlfn.IFNA(VLOOKUP($A60,'ESSER III'!$H$1734:$V$1794,13,FALSE),0)</f>
        <v>29050.100000000006</v>
      </c>
      <c r="L60" s="9">
        <f>_xlfn.IFNA(VLOOKUP($A60,'ESSER III'!$H$1734:$V$1794,14,FALSE),0)</f>
        <v>145250.51</v>
      </c>
      <c r="M60" s="9"/>
      <c r="N60" s="9">
        <v>0</v>
      </c>
      <c r="O60" s="9">
        <v>62680</v>
      </c>
      <c r="P60" s="9">
        <v>6965</v>
      </c>
      <c r="R60" s="10">
        <f t="shared" si="0"/>
        <v>313623.51</v>
      </c>
    </row>
    <row r="61" spans="1:18" x14ac:dyDescent="0.25">
      <c r="A61" t="s">
        <v>136</v>
      </c>
      <c r="B61" s="9">
        <v>11500</v>
      </c>
      <c r="C61" s="9">
        <v>132822</v>
      </c>
      <c r="D61" s="9">
        <v>24460</v>
      </c>
      <c r="E61" s="9"/>
      <c r="F61" s="9">
        <v>5437</v>
      </c>
      <c r="G61" s="9"/>
      <c r="H61" s="9">
        <v>49477</v>
      </c>
      <c r="I61" s="9">
        <v>173977</v>
      </c>
      <c r="J61" s="9">
        <f>_xlfn.IFNA(VLOOKUP($A61,'ESSER III'!$H$1734:$V$1794,12,FALSE),0)</f>
        <v>311703.77</v>
      </c>
      <c r="K61" s="9">
        <f>_xlfn.IFNA(VLOOKUP($A61,'ESSER III'!$H$1734:$V$1794,13,FALSE),0)</f>
        <v>77925.940000000031</v>
      </c>
      <c r="L61" s="9">
        <f>_xlfn.IFNA(VLOOKUP($A61,'ESSER III'!$H$1734:$V$1794,14,FALSE),0)</f>
        <v>389629.71000000008</v>
      </c>
      <c r="M61" s="9"/>
      <c r="N61" s="9">
        <v>93721</v>
      </c>
      <c r="O61" s="9">
        <v>177666</v>
      </c>
      <c r="P61" s="9">
        <v>19741</v>
      </c>
      <c r="R61" s="10">
        <f t="shared" si="0"/>
        <v>1078430.71</v>
      </c>
    </row>
    <row r="62" spans="1:18" x14ac:dyDescent="0.25">
      <c r="A62" t="s">
        <v>137</v>
      </c>
      <c r="B62" s="9">
        <v>9200</v>
      </c>
      <c r="C62" s="9">
        <v>142286</v>
      </c>
      <c r="D62" s="9">
        <v>25529</v>
      </c>
      <c r="E62" s="9"/>
      <c r="F62" s="9">
        <v>5750</v>
      </c>
      <c r="G62" s="9"/>
      <c r="H62" s="9">
        <v>78507</v>
      </c>
      <c r="I62" s="9">
        <v>267324</v>
      </c>
      <c r="J62" s="9">
        <f>_xlfn.IFNA(VLOOKUP($A62,'ESSER III'!$H$1734:$V$1794,12,FALSE),0)</f>
        <v>478951.31</v>
      </c>
      <c r="K62" s="9">
        <f>_xlfn.IFNA(VLOOKUP($A62,'ESSER III'!$H$1734:$V$1794,13,FALSE),0)</f>
        <v>119737.83000000002</v>
      </c>
      <c r="L62" s="9">
        <f>_xlfn.IFNA(VLOOKUP($A62,'ESSER III'!$H$1734:$V$1794,14,FALSE),0)</f>
        <v>598689.14</v>
      </c>
      <c r="M62" s="9"/>
      <c r="N62" s="9">
        <v>97756</v>
      </c>
      <c r="O62" s="9">
        <v>185314</v>
      </c>
      <c r="P62" s="9">
        <v>20590</v>
      </c>
      <c r="R62" s="10">
        <f t="shared" si="0"/>
        <v>1430945.1400000001</v>
      </c>
    </row>
    <row r="63" spans="1:18" x14ac:dyDescent="0.25">
      <c r="A63" t="s">
        <v>138</v>
      </c>
      <c r="B63" s="9">
        <v>6440</v>
      </c>
      <c r="C63" s="9">
        <v>79292</v>
      </c>
      <c r="D63" s="9">
        <v>15097</v>
      </c>
      <c r="E63" s="9"/>
      <c r="F63" s="9">
        <v>3505</v>
      </c>
      <c r="G63" s="9"/>
      <c r="H63" s="9">
        <v>33239</v>
      </c>
      <c r="I63" s="9">
        <v>113181</v>
      </c>
      <c r="J63" s="9">
        <f>_xlfn.IFNA(VLOOKUP($A63,'ESSER III'!$H$1734:$V$1794,12,FALSE),0)</f>
        <v>202782.61</v>
      </c>
      <c r="K63" s="9">
        <f>_xlfn.IFNA(VLOOKUP($A63,'ESSER III'!$H$1734:$V$1794,13,FALSE),0)</f>
        <v>50695.659999999996</v>
      </c>
      <c r="L63" s="9">
        <f>_xlfn.IFNA(VLOOKUP($A63,'ESSER III'!$H$1734:$V$1794,14,FALSE),0)</f>
        <v>253478.27</v>
      </c>
      <c r="M63" s="9"/>
      <c r="N63" s="9">
        <v>57993</v>
      </c>
      <c r="O63" s="9">
        <v>109937</v>
      </c>
      <c r="P63" s="9">
        <v>12215</v>
      </c>
      <c r="R63" s="10">
        <f t="shared" si="0"/>
        <v>684377.2699999999</v>
      </c>
    </row>
    <row r="64" spans="1:18" x14ac:dyDescent="0.25">
      <c r="A64" t="s">
        <v>139</v>
      </c>
      <c r="B64" s="9">
        <v>1840</v>
      </c>
      <c r="C64" s="9">
        <v>17866</v>
      </c>
      <c r="D64" s="9">
        <v>1732</v>
      </c>
      <c r="E64" s="9"/>
      <c r="F64" s="9">
        <v>250</v>
      </c>
      <c r="G64" s="9"/>
      <c r="H64" s="9">
        <v>0</v>
      </c>
      <c r="I64" s="9">
        <v>0</v>
      </c>
      <c r="J64" s="9">
        <f>_xlfn.IFNA(VLOOKUP($A64,'ESSER III'!$H$1734:$V$1794,12,FALSE),0)</f>
        <v>0</v>
      </c>
      <c r="K64" s="9">
        <f>_xlfn.IFNA(VLOOKUP($A64,'ESSER III'!$H$1734:$V$1794,13,FALSE),0)</f>
        <v>0</v>
      </c>
      <c r="L64" s="9">
        <f>_xlfn.IFNA(VLOOKUP($A64,'ESSER III'!$H$1734:$V$1794,14,FALSE),0)</f>
        <v>0</v>
      </c>
      <c r="M64" s="9"/>
      <c r="N64" s="9">
        <v>6452</v>
      </c>
      <c r="O64" s="9">
        <v>22232</v>
      </c>
      <c r="P64" s="9">
        <v>1359</v>
      </c>
      <c r="R64" s="10">
        <f t="shared" si="0"/>
        <v>51731</v>
      </c>
    </row>
    <row r="65" spans="1:18" x14ac:dyDescent="0.25">
      <c r="A65" t="s">
        <v>140</v>
      </c>
      <c r="B65" s="9">
        <v>135703</v>
      </c>
      <c r="C65" s="9">
        <v>676320</v>
      </c>
      <c r="D65" s="9">
        <v>106673</v>
      </c>
      <c r="E65" s="9"/>
      <c r="F65" s="9">
        <v>22021</v>
      </c>
      <c r="G65" s="9"/>
      <c r="H65" s="9">
        <v>189256</v>
      </c>
      <c r="I65" s="9">
        <v>751014</v>
      </c>
      <c r="J65" s="9">
        <f>_xlfn.IFNA(VLOOKUP($A65,'ESSER III'!$H$1734:$V$1794,12,FALSE),0)</f>
        <v>1345552.8599999999</v>
      </c>
      <c r="K65" s="9">
        <f>_xlfn.IFNA(VLOOKUP($A65,'ESSER III'!$H$1734:$V$1794,13,FALSE),0)</f>
        <v>336388.21000000014</v>
      </c>
      <c r="L65" s="9">
        <f>_xlfn.IFNA(VLOOKUP($A65,'ESSER III'!$H$1734:$V$1794,14,FALSE),0)</f>
        <v>1681941.07</v>
      </c>
      <c r="M65" s="9"/>
      <c r="N65" s="9">
        <v>421896</v>
      </c>
      <c r="O65" s="9">
        <v>808782</v>
      </c>
      <c r="P65" s="9">
        <v>88865</v>
      </c>
      <c r="R65" s="10">
        <f t="shared" si="0"/>
        <v>4882471.0699999994</v>
      </c>
    </row>
    <row r="66" spans="1:18" x14ac:dyDescent="0.25">
      <c r="A66" t="s">
        <v>141</v>
      </c>
      <c r="B66" s="9">
        <v>22081</v>
      </c>
      <c r="C66" s="9">
        <v>137113</v>
      </c>
      <c r="D66" s="9">
        <v>25329</v>
      </c>
      <c r="E66" s="9"/>
      <c r="F66" s="9">
        <v>5342</v>
      </c>
      <c r="G66" s="9"/>
      <c r="H66" s="9">
        <v>0</v>
      </c>
      <c r="I66" s="9">
        <v>0</v>
      </c>
      <c r="J66" s="9">
        <f>_xlfn.IFNA(VLOOKUP($A66,'ESSER III'!$H$1734:$V$1794,12,FALSE),0)</f>
        <v>0</v>
      </c>
      <c r="K66" s="9">
        <f>_xlfn.IFNA(VLOOKUP($A66,'ESSER III'!$H$1734:$V$1794,13,FALSE),0)</f>
        <v>0</v>
      </c>
      <c r="L66" s="9">
        <f>_xlfn.IFNA(VLOOKUP($A66,'ESSER III'!$H$1734:$V$1794,14,FALSE),0)</f>
        <v>0</v>
      </c>
      <c r="M66" s="9"/>
      <c r="N66" s="9">
        <v>97701</v>
      </c>
      <c r="O66" s="9">
        <v>187210</v>
      </c>
      <c r="P66" s="9">
        <v>20579</v>
      </c>
      <c r="R66" s="10">
        <f t="shared" si="0"/>
        <v>495355</v>
      </c>
    </row>
    <row r="67" spans="1:18" x14ac:dyDescent="0.25">
      <c r="A67" t="s">
        <v>142</v>
      </c>
      <c r="B67" s="9">
        <v>45081</v>
      </c>
      <c r="C67" s="9">
        <v>278500</v>
      </c>
      <c r="D67" s="9">
        <v>35556</v>
      </c>
      <c r="E67" s="9"/>
      <c r="F67" s="9">
        <v>7573</v>
      </c>
      <c r="G67" s="9"/>
      <c r="H67" s="9">
        <v>0</v>
      </c>
      <c r="I67" s="9">
        <v>0</v>
      </c>
      <c r="J67" s="9">
        <f>_xlfn.IFNA(VLOOKUP($A67,'ESSER III'!$H$1734:$V$1794,12,FALSE),0)</f>
        <v>0</v>
      </c>
      <c r="K67" s="9">
        <f>_xlfn.IFNA(VLOOKUP($A67,'ESSER III'!$H$1734:$V$1794,13,FALSE),0)</f>
        <v>0</v>
      </c>
      <c r="L67" s="9">
        <f>_xlfn.IFNA(VLOOKUP($A67,'ESSER III'!$H$1734:$V$1794,14,FALSE),0)</f>
        <v>0</v>
      </c>
      <c r="M67" s="9"/>
      <c r="N67" s="9">
        <v>137556</v>
      </c>
      <c r="O67" s="9">
        <v>261763</v>
      </c>
      <c r="P67" s="9">
        <v>28974</v>
      </c>
      <c r="R67" s="10">
        <f t="shared" si="0"/>
        <v>795003</v>
      </c>
    </row>
    <row r="68" spans="1:18" x14ac:dyDescent="0.25">
      <c r="A68" t="s">
        <v>143</v>
      </c>
      <c r="B68" s="9">
        <v>22541</v>
      </c>
      <c r="C68" s="9">
        <v>181014</v>
      </c>
      <c r="D68" s="9">
        <v>27855</v>
      </c>
      <c r="E68" s="9"/>
      <c r="F68" s="9">
        <v>6229</v>
      </c>
      <c r="G68" s="9"/>
      <c r="H68" s="9">
        <v>0</v>
      </c>
      <c r="I68" s="9">
        <v>0</v>
      </c>
      <c r="J68" s="9">
        <f>_xlfn.IFNA(VLOOKUP($A68,'ESSER III'!$H$1734:$V$1794,12,FALSE),0)</f>
        <v>0</v>
      </c>
      <c r="K68" s="9">
        <f>_xlfn.IFNA(VLOOKUP($A68,'ESSER III'!$H$1734:$V$1794,13,FALSE),0)</f>
        <v>0</v>
      </c>
      <c r="L68" s="9">
        <f>_xlfn.IFNA(VLOOKUP($A68,'ESSER III'!$H$1734:$V$1794,14,FALSE),0)</f>
        <v>0</v>
      </c>
      <c r="M68" s="9"/>
      <c r="N68" s="9">
        <v>107858</v>
      </c>
      <c r="O68" s="9">
        <v>204465</v>
      </c>
      <c r="P68" s="9">
        <v>22718</v>
      </c>
      <c r="R68" s="10">
        <f t="shared" si="0"/>
        <v>572680</v>
      </c>
    </row>
    <row r="69" spans="1:18" x14ac:dyDescent="0.25">
      <c r="A69" t="s">
        <v>144</v>
      </c>
      <c r="B69" s="9">
        <v>17480</v>
      </c>
      <c r="C69" s="9">
        <v>148398</v>
      </c>
      <c r="D69" s="9">
        <v>25311</v>
      </c>
      <c r="E69" s="9"/>
      <c r="F69" s="9">
        <v>5766</v>
      </c>
      <c r="G69" s="9"/>
      <c r="H69" s="9">
        <v>0</v>
      </c>
      <c r="I69" s="9">
        <v>0</v>
      </c>
      <c r="J69" s="9">
        <f>_xlfn.IFNA(VLOOKUP($A69,'ESSER III'!$H$1734:$V$1794,12,FALSE),0)</f>
        <v>0</v>
      </c>
      <c r="K69" s="9">
        <f>_xlfn.IFNA(VLOOKUP($A69,'ESSER III'!$H$1734:$V$1794,13,FALSE),0)</f>
        <v>0</v>
      </c>
      <c r="L69" s="9">
        <f>_xlfn.IFNA(VLOOKUP($A69,'ESSER III'!$H$1734:$V$1794,14,FALSE),0)</f>
        <v>0</v>
      </c>
      <c r="M69" s="9"/>
      <c r="N69" s="9">
        <v>97991</v>
      </c>
      <c r="O69" s="9">
        <v>186761</v>
      </c>
      <c r="P69" s="9">
        <v>20640</v>
      </c>
      <c r="R69" s="10">
        <f t="shared" si="0"/>
        <v>502347</v>
      </c>
    </row>
    <row r="70" spans="1:18" x14ac:dyDescent="0.25">
      <c r="A70" t="s">
        <v>145</v>
      </c>
      <c r="B70" s="9">
        <v>14720</v>
      </c>
      <c r="C70" s="9">
        <v>147414</v>
      </c>
      <c r="D70" s="9">
        <v>26179</v>
      </c>
      <c r="E70" s="9"/>
      <c r="F70" s="9">
        <v>5891</v>
      </c>
      <c r="G70" s="9"/>
      <c r="H70" s="9">
        <v>0</v>
      </c>
      <c r="I70" s="9">
        <v>0</v>
      </c>
      <c r="J70" s="9">
        <f>_xlfn.IFNA(VLOOKUP($A70,'ESSER III'!$H$1734:$V$1794,12,FALSE),0)</f>
        <v>0</v>
      </c>
      <c r="K70" s="9">
        <f>_xlfn.IFNA(VLOOKUP($A70,'ESSER III'!$H$1734:$V$1794,13,FALSE),0)</f>
        <v>0</v>
      </c>
      <c r="L70" s="9">
        <f>_xlfn.IFNA(VLOOKUP($A70,'ESSER III'!$H$1734:$V$1794,14,FALSE),0)</f>
        <v>0</v>
      </c>
      <c r="M70" s="9"/>
      <c r="N70" s="9">
        <v>101227</v>
      </c>
      <c r="O70" s="9">
        <v>191893</v>
      </c>
      <c r="P70" s="9">
        <v>21322</v>
      </c>
      <c r="R70" s="10">
        <f t="shared" si="0"/>
        <v>508646</v>
      </c>
    </row>
    <row r="71" spans="1:18" x14ac:dyDescent="0.25">
      <c r="A71" t="s">
        <v>146</v>
      </c>
      <c r="B71" s="9">
        <v>94762</v>
      </c>
      <c r="C71" s="9">
        <v>1680213</v>
      </c>
      <c r="D71" s="9">
        <v>134535</v>
      </c>
      <c r="E71" s="9"/>
      <c r="F71" s="9">
        <v>23757</v>
      </c>
      <c r="G71" s="9"/>
      <c r="H71" s="9">
        <v>237476</v>
      </c>
      <c r="I71" s="9">
        <v>923102</v>
      </c>
      <c r="J71" s="9">
        <f>_xlfn.IFNA(VLOOKUP($A71,'ESSER III'!$H$1734:$V$1794,12,FALSE),0)</f>
        <v>1669495.1900000002</v>
      </c>
      <c r="K71" s="9">
        <f>_xlfn.IFNA(VLOOKUP($A71,'ESSER III'!$H$1734:$V$1794,13,FALSE),0)</f>
        <v>417373.79999999987</v>
      </c>
      <c r="L71" s="9">
        <f>_xlfn.IFNA(VLOOKUP($A71,'ESSER III'!$H$1734:$V$1794,14,FALSE),0)</f>
        <v>2086868.99</v>
      </c>
      <c r="M71" s="9"/>
      <c r="N71" s="9">
        <v>518320</v>
      </c>
      <c r="O71" s="9">
        <v>984571</v>
      </c>
      <c r="P71" s="9">
        <v>109175</v>
      </c>
      <c r="R71" s="10">
        <f t="shared" ref="R71:R101" si="1">SUM(B71:Q71)-L71</f>
        <v>6792779.9900000002</v>
      </c>
    </row>
    <row r="72" spans="1:18" x14ac:dyDescent="0.25">
      <c r="A72" t="s">
        <v>147</v>
      </c>
      <c r="B72" s="9">
        <v>73142</v>
      </c>
      <c r="C72" s="9">
        <v>1578266</v>
      </c>
      <c r="D72" s="9">
        <v>141900</v>
      </c>
      <c r="E72" s="9"/>
      <c r="F72" s="9">
        <v>24541</v>
      </c>
      <c r="G72" s="9"/>
      <c r="H72" s="9">
        <v>473205</v>
      </c>
      <c r="I72" s="9">
        <v>1877978</v>
      </c>
      <c r="J72" s="9">
        <f>_xlfn.IFNA(VLOOKUP($A72,'ESSER III'!$H$1734:$V$1794,12,FALSE),0)</f>
        <v>3364674.43</v>
      </c>
      <c r="K72" s="9">
        <f>_xlfn.IFNA(VLOOKUP($A72,'ESSER III'!$H$1734:$V$1794,13,FALSE),0)</f>
        <v>841168.60999999987</v>
      </c>
      <c r="L72" s="9">
        <f>_xlfn.IFNA(VLOOKUP($A72,'ESSER III'!$H$1734:$V$1794,14,FALSE),0)</f>
        <v>4205843.04</v>
      </c>
      <c r="M72" s="9"/>
      <c r="N72" s="9">
        <v>542419</v>
      </c>
      <c r="O72" s="9">
        <v>1036256</v>
      </c>
      <c r="P72" s="9">
        <v>114251</v>
      </c>
      <c r="R72" s="10">
        <f t="shared" si="1"/>
        <v>10067801.039999999</v>
      </c>
    </row>
    <row r="73" spans="1:18" x14ac:dyDescent="0.25">
      <c r="A73" t="s">
        <v>148</v>
      </c>
      <c r="B73" s="9">
        <v>285207</v>
      </c>
      <c r="C73" s="9">
        <v>3141178</v>
      </c>
      <c r="D73" s="9">
        <v>303623</v>
      </c>
      <c r="E73" s="9"/>
      <c r="F73" s="9">
        <v>59543</v>
      </c>
      <c r="G73" s="9"/>
      <c r="H73" s="9">
        <v>756595</v>
      </c>
      <c r="I73" s="9">
        <v>3993818</v>
      </c>
      <c r="J73" s="9">
        <f>_xlfn.IFNA(VLOOKUP($A73,'ESSER III'!$H$1734:$V$1794,12,FALSE),0)</f>
        <v>7295397.4699999997</v>
      </c>
      <c r="K73" s="9">
        <f>_xlfn.IFNA(VLOOKUP($A73,'ESSER III'!$H$1734:$V$1794,13,FALSE),0)</f>
        <v>1823849.3699999999</v>
      </c>
      <c r="L73" s="9">
        <f>_xlfn.IFNA(VLOOKUP($A73,'ESSER III'!$H$1734:$V$1794,14,FALSE),0)</f>
        <v>9119246.8399999999</v>
      </c>
      <c r="M73" s="9"/>
      <c r="N73" s="9">
        <v>1144207</v>
      </c>
      <c r="O73" s="9">
        <v>2194058</v>
      </c>
      <c r="P73" s="9">
        <v>241007</v>
      </c>
      <c r="R73" s="10">
        <f t="shared" si="1"/>
        <v>21238482.84</v>
      </c>
    </row>
    <row r="74" spans="1:18" x14ac:dyDescent="0.25">
      <c r="A74" t="s">
        <v>149</v>
      </c>
      <c r="B74" s="9">
        <v>12420</v>
      </c>
      <c r="C74" s="9">
        <v>132918</v>
      </c>
      <c r="D74" s="9">
        <v>28955</v>
      </c>
      <c r="E74" s="9"/>
      <c r="F74" s="9">
        <v>6818</v>
      </c>
      <c r="G74" s="9"/>
      <c r="H74" s="9">
        <v>0</v>
      </c>
      <c r="I74" s="9">
        <v>0</v>
      </c>
      <c r="J74" s="9">
        <f>_xlfn.IFNA(VLOOKUP($A74,'ESSER III'!$H$1734:$V$1794,12,FALSE),0)</f>
        <v>0</v>
      </c>
      <c r="K74" s="9">
        <f>_xlfn.IFNA(VLOOKUP($A74,'ESSER III'!$H$1734:$V$1794,13,FALSE),0)</f>
        <v>0</v>
      </c>
      <c r="L74" s="9">
        <f>_xlfn.IFNA(VLOOKUP($A74,'ESSER III'!$H$1734:$V$1794,14,FALSE),0)</f>
        <v>0</v>
      </c>
      <c r="M74" s="9"/>
      <c r="N74" s="9">
        <v>111946</v>
      </c>
      <c r="O74" s="9">
        <v>214215</v>
      </c>
      <c r="P74" s="9">
        <v>23579</v>
      </c>
      <c r="R74" s="10">
        <f t="shared" si="1"/>
        <v>530851</v>
      </c>
    </row>
    <row r="75" spans="1:18" x14ac:dyDescent="0.25">
      <c r="A75" t="s">
        <v>150</v>
      </c>
      <c r="B75" s="9">
        <v>12420</v>
      </c>
      <c r="C75" s="9">
        <v>134993</v>
      </c>
      <c r="D75" s="9">
        <v>33712</v>
      </c>
      <c r="E75" s="9"/>
      <c r="F75" s="9">
        <v>7927</v>
      </c>
      <c r="G75" s="9"/>
      <c r="H75" s="9">
        <v>0</v>
      </c>
      <c r="I75" s="9">
        <v>0</v>
      </c>
      <c r="J75" s="9">
        <f>_xlfn.IFNA(VLOOKUP($A75,'ESSER III'!$H$1734:$V$1794,12,FALSE),0)</f>
        <v>0</v>
      </c>
      <c r="K75" s="9">
        <f>_xlfn.IFNA(VLOOKUP($A75,'ESSER III'!$H$1734:$V$1794,13,FALSE),0)</f>
        <v>0</v>
      </c>
      <c r="L75" s="9">
        <f>_xlfn.IFNA(VLOOKUP($A75,'ESSER III'!$H$1734:$V$1794,14,FALSE),0)</f>
        <v>0</v>
      </c>
      <c r="M75" s="9"/>
      <c r="N75" s="9">
        <v>129322</v>
      </c>
      <c r="O75" s="9">
        <v>246154</v>
      </c>
      <c r="P75" s="9">
        <v>27239</v>
      </c>
      <c r="R75" s="10">
        <f t="shared" si="1"/>
        <v>591767</v>
      </c>
    </row>
    <row r="76" spans="1:18" x14ac:dyDescent="0.25">
      <c r="A76" t="s">
        <v>151</v>
      </c>
      <c r="B76" s="9">
        <v>25301</v>
      </c>
      <c r="C76" s="9">
        <v>312450</v>
      </c>
      <c r="D76" s="9">
        <v>34210</v>
      </c>
      <c r="E76" s="9"/>
      <c r="F76" s="9">
        <v>7021</v>
      </c>
      <c r="G76" s="9"/>
      <c r="H76" s="9">
        <v>0</v>
      </c>
      <c r="I76" s="9">
        <v>0</v>
      </c>
      <c r="J76" s="9">
        <f>_xlfn.IFNA(VLOOKUP($A76,'ESSER III'!$H$1734:$V$1794,12,FALSE),0)</f>
        <v>0</v>
      </c>
      <c r="K76" s="9">
        <f>_xlfn.IFNA(VLOOKUP($A76,'ESSER III'!$H$1734:$V$1794,13,FALSE),0)</f>
        <v>0</v>
      </c>
      <c r="L76" s="9">
        <f>_xlfn.IFNA(VLOOKUP($A76,'ESSER III'!$H$1734:$V$1794,14,FALSE),0)</f>
        <v>0</v>
      </c>
      <c r="M76" s="9"/>
      <c r="N76" s="9">
        <v>137829</v>
      </c>
      <c r="O76" s="9">
        <v>262280</v>
      </c>
      <c r="P76" s="9">
        <v>29031</v>
      </c>
      <c r="R76" s="10">
        <f t="shared" si="1"/>
        <v>808122</v>
      </c>
    </row>
    <row r="77" spans="1:18" x14ac:dyDescent="0.25">
      <c r="A77" t="s">
        <v>152</v>
      </c>
      <c r="B77" s="9">
        <v>3220</v>
      </c>
      <c r="C77" s="9">
        <v>80141</v>
      </c>
      <c r="D77" s="9">
        <v>9137</v>
      </c>
      <c r="E77" s="9"/>
      <c r="F77" s="9">
        <v>1817</v>
      </c>
      <c r="G77" s="9"/>
      <c r="H77" s="9">
        <v>38859</v>
      </c>
      <c r="I77" s="9">
        <v>140105</v>
      </c>
      <c r="J77" s="9">
        <f>_xlfn.IFNA(VLOOKUP($A77,'ESSER III'!$H$1734:$V$1794,12,FALSE),0)</f>
        <v>251014.03</v>
      </c>
      <c r="K77" s="9">
        <f>_xlfn.IFNA(VLOOKUP($A77,'ESSER III'!$H$1734:$V$1794,13,FALSE),0)</f>
        <v>62753.509999999973</v>
      </c>
      <c r="L77" s="9">
        <f>_xlfn.IFNA(VLOOKUP($A77,'ESSER III'!$H$1734:$V$1794,14,FALSE),0)</f>
        <v>313767.53999999998</v>
      </c>
      <c r="M77" s="9"/>
      <c r="N77" s="9">
        <v>34833</v>
      </c>
      <c r="O77" s="9">
        <v>78032</v>
      </c>
      <c r="P77" s="9">
        <v>7337</v>
      </c>
      <c r="R77" s="10">
        <f t="shared" si="1"/>
        <v>707248.54</v>
      </c>
    </row>
    <row r="78" spans="1:18" x14ac:dyDescent="0.25">
      <c r="A78" t="s">
        <v>153</v>
      </c>
      <c r="B78" s="9">
        <v>811000</v>
      </c>
      <c r="C78" s="9">
        <v>5897580</v>
      </c>
      <c r="D78" s="9">
        <v>881977</v>
      </c>
      <c r="E78" s="9"/>
      <c r="F78" s="9">
        <v>177583</v>
      </c>
      <c r="G78" s="9"/>
      <c r="H78" s="9">
        <v>1453049</v>
      </c>
      <c r="I78" s="9">
        <v>5766637</v>
      </c>
      <c r="J78" s="9">
        <f>_xlfn.IFNA(VLOOKUP($A78,'ESSER III'!$H$1734:$V$1794,12,FALSE),0)</f>
        <v>10510827.220000001</v>
      </c>
      <c r="K78" s="9">
        <f>_xlfn.IFNA(VLOOKUP($A78,'ESSER III'!$H$1734:$V$1794,13,FALSE),0)</f>
        <v>2627706.8099999991</v>
      </c>
      <c r="L78" s="9">
        <f>_xlfn.IFNA(VLOOKUP($A78,'ESSER III'!$H$1734:$V$1794,14,FALSE),0)</f>
        <v>13138534.029999999</v>
      </c>
      <c r="M78" s="9"/>
      <c r="N78" s="9">
        <v>3341369</v>
      </c>
      <c r="O78" s="9">
        <v>6500188</v>
      </c>
      <c r="P78" s="9">
        <v>703799</v>
      </c>
      <c r="R78" s="10">
        <f t="shared" si="1"/>
        <v>38671716.029999994</v>
      </c>
    </row>
    <row r="79" spans="1:18" x14ac:dyDescent="0.25">
      <c r="A79" t="s">
        <v>154</v>
      </c>
      <c r="B79" s="9">
        <v>2300</v>
      </c>
      <c r="C79" s="9">
        <v>24404</v>
      </c>
      <c r="D79" s="9">
        <v>8747</v>
      </c>
      <c r="E79" s="9"/>
      <c r="F79" s="9">
        <v>2182</v>
      </c>
      <c r="G79" s="9"/>
      <c r="H79" s="9">
        <v>0</v>
      </c>
      <c r="I79" s="9">
        <v>0</v>
      </c>
      <c r="J79" s="9">
        <f>_xlfn.IFNA(VLOOKUP($A79,'ESSER III'!$H$1734:$V$1794,12,FALSE),0)</f>
        <v>0</v>
      </c>
      <c r="K79" s="9">
        <f>_xlfn.IFNA(VLOOKUP($A79,'ESSER III'!$H$1734:$V$1794,13,FALSE),0)</f>
        <v>0</v>
      </c>
      <c r="L79" s="9">
        <f>_xlfn.IFNA(VLOOKUP($A79,'ESSER III'!$H$1734:$V$1794,14,FALSE),0)</f>
        <v>0</v>
      </c>
      <c r="M79" s="9"/>
      <c r="N79" s="9">
        <v>33404</v>
      </c>
      <c r="O79" s="9">
        <v>63324</v>
      </c>
      <c r="P79" s="9">
        <v>7036</v>
      </c>
      <c r="R79" s="10">
        <f t="shared" si="1"/>
        <v>141397</v>
      </c>
    </row>
    <row r="80" spans="1:18" x14ac:dyDescent="0.25">
      <c r="A80" t="s">
        <v>155</v>
      </c>
      <c r="B80" s="9">
        <v>23461</v>
      </c>
      <c r="C80" s="9">
        <v>220280</v>
      </c>
      <c r="D80" s="9">
        <v>35282</v>
      </c>
      <c r="E80" s="9"/>
      <c r="F80" s="9">
        <v>7657</v>
      </c>
      <c r="G80" s="9"/>
      <c r="H80" s="9">
        <v>87407</v>
      </c>
      <c r="I80" s="9">
        <v>366425</v>
      </c>
      <c r="J80" s="9">
        <f>_xlfn.IFNA(VLOOKUP($A80,'ESSER III'!$H$1734:$V$1794,12,FALSE),0)</f>
        <v>668992.43999999994</v>
      </c>
      <c r="K80" s="9">
        <f>_xlfn.IFNA(VLOOKUP($A80,'ESSER III'!$H$1734:$V$1794,13,FALSE),0)</f>
        <v>167248.11000000004</v>
      </c>
      <c r="L80" s="9">
        <f>_xlfn.IFNA(VLOOKUP($A80,'ESSER III'!$H$1734:$V$1794,14,FALSE),0)</f>
        <v>836240.55</v>
      </c>
      <c r="M80" s="9"/>
      <c r="N80" s="9">
        <v>132779</v>
      </c>
      <c r="O80" s="9">
        <v>253707</v>
      </c>
      <c r="P80" s="9">
        <v>27968</v>
      </c>
      <c r="R80" s="10">
        <f t="shared" si="1"/>
        <v>1991206.55</v>
      </c>
    </row>
    <row r="81" spans="1:18" x14ac:dyDescent="0.25">
      <c r="A81" t="s">
        <v>156</v>
      </c>
      <c r="B81" s="9">
        <v>9200</v>
      </c>
      <c r="C81" s="9">
        <v>57753</v>
      </c>
      <c r="D81" s="9">
        <v>8470</v>
      </c>
      <c r="E81" s="9"/>
      <c r="F81" s="9">
        <v>1708</v>
      </c>
      <c r="G81" s="9"/>
      <c r="H81" s="9">
        <v>0</v>
      </c>
      <c r="I81" s="9">
        <v>40530</v>
      </c>
      <c r="J81" s="9">
        <f>_xlfn.IFNA(VLOOKUP($A81,'ESSER III'!$H$1734:$V$1794,12,FALSE),0)</f>
        <v>0</v>
      </c>
      <c r="K81" s="9">
        <f>_xlfn.IFNA(VLOOKUP($A81,'ESSER III'!$H$1734:$V$1794,13,FALSE),0)</f>
        <v>0</v>
      </c>
      <c r="L81" s="9">
        <f>_xlfn.IFNA(VLOOKUP($A81,'ESSER III'!$H$1734:$V$1794,14,FALSE),0)</f>
        <v>0</v>
      </c>
      <c r="M81" s="9"/>
      <c r="N81" s="9">
        <v>33268</v>
      </c>
      <c r="O81" s="9">
        <v>63066</v>
      </c>
      <c r="P81" s="9">
        <v>7007</v>
      </c>
      <c r="R81" s="10">
        <f t="shared" si="1"/>
        <v>221002</v>
      </c>
    </row>
    <row r="82" spans="1:18" x14ac:dyDescent="0.25">
      <c r="A82" t="s">
        <v>157</v>
      </c>
      <c r="B82" s="9">
        <v>10580</v>
      </c>
      <c r="C82" s="9">
        <v>92023</v>
      </c>
      <c r="D82" s="9">
        <v>20898</v>
      </c>
      <c r="E82" s="9"/>
      <c r="F82" s="9">
        <v>4931</v>
      </c>
      <c r="G82" s="9"/>
      <c r="H82" s="9">
        <v>0</v>
      </c>
      <c r="I82" s="9">
        <v>74829</v>
      </c>
      <c r="J82" s="9">
        <f>_xlfn.IFNA(VLOOKUP($A82,'ESSER III'!$H$1734:$V$1794,12,FALSE),0)</f>
        <v>136716.85</v>
      </c>
      <c r="K82" s="9">
        <f>_xlfn.IFNA(VLOOKUP($A82,'ESSER III'!$H$1734:$V$1794,13,FALSE),0)</f>
        <v>34179.22</v>
      </c>
      <c r="L82" s="9">
        <f>_xlfn.IFNA(VLOOKUP($A82,'ESSER III'!$H$1734:$V$1794,14,FALSE),0)</f>
        <v>170896.07</v>
      </c>
      <c r="M82" s="9"/>
      <c r="N82" s="9">
        <v>80808</v>
      </c>
      <c r="O82" s="9">
        <v>153185</v>
      </c>
      <c r="P82" s="9">
        <v>17021</v>
      </c>
      <c r="R82" s="10">
        <f t="shared" si="1"/>
        <v>625171.06999999983</v>
      </c>
    </row>
    <row r="83" spans="1:18" x14ac:dyDescent="0.25">
      <c r="A83" t="s">
        <v>158</v>
      </c>
      <c r="B83" s="9">
        <v>281067</v>
      </c>
      <c r="C83" s="9">
        <v>2737619</v>
      </c>
      <c r="D83" s="9">
        <v>319641</v>
      </c>
      <c r="E83" s="9"/>
      <c r="F83" s="9">
        <v>62980</v>
      </c>
      <c r="G83" s="9"/>
      <c r="H83" s="9">
        <v>620834</v>
      </c>
      <c r="I83" s="9">
        <v>2147338</v>
      </c>
      <c r="J83" s="9">
        <f>_xlfn.IFNA(VLOOKUP($A83,'ESSER III'!$H$1734:$V$1794,12,FALSE),0)</f>
        <v>3879556</v>
      </c>
      <c r="K83" s="9">
        <f>_xlfn.IFNA(VLOOKUP($A83,'ESSER III'!$H$1734:$V$1794,13,FALSE),0)</f>
        <v>969888.99999999988</v>
      </c>
      <c r="L83" s="9">
        <f>_xlfn.IFNA(VLOOKUP($A83,'ESSER III'!$H$1734:$V$1794,14,FALSE),0)</f>
        <v>4849445</v>
      </c>
      <c r="M83" s="9"/>
      <c r="N83" s="9">
        <v>1163943</v>
      </c>
      <c r="O83" s="9">
        <v>2210472</v>
      </c>
      <c r="P83" s="9">
        <v>245164</v>
      </c>
      <c r="R83" s="10">
        <f t="shared" si="1"/>
        <v>14638503</v>
      </c>
    </row>
    <row r="84" spans="1:18" x14ac:dyDescent="0.25">
      <c r="A84" t="s">
        <v>159</v>
      </c>
      <c r="B84" s="9">
        <v>11040</v>
      </c>
      <c r="C84" s="9">
        <v>100806</v>
      </c>
      <c r="D84" s="9">
        <v>18273</v>
      </c>
      <c r="E84" s="9"/>
      <c r="F84" s="9">
        <v>4191</v>
      </c>
      <c r="G84" s="9"/>
      <c r="H84" s="9">
        <v>0</v>
      </c>
      <c r="I84" s="9">
        <v>110496</v>
      </c>
      <c r="J84" s="9">
        <f>_xlfn.IFNA(VLOOKUP($A84,'ESSER III'!$H$1734:$V$1794,12,FALSE),0)</f>
        <v>201873.06</v>
      </c>
      <c r="K84" s="9">
        <f>_xlfn.IFNA(VLOOKUP($A84,'ESSER III'!$H$1734:$V$1794,13,FALSE),0)</f>
        <v>50468.26</v>
      </c>
      <c r="L84" s="9">
        <f>_xlfn.IFNA(VLOOKUP($A84,'ESSER III'!$H$1734:$V$1794,14,FALSE),0)</f>
        <v>252341.32</v>
      </c>
      <c r="M84" s="9"/>
      <c r="N84" s="9">
        <v>70079</v>
      </c>
      <c r="O84" s="9">
        <v>132847</v>
      </c>
      <c r="P84" s="9">
        <v>14761</v>
      </c>
      <c r="R84" s="10">
        <f t="shared" si="1"/>
        <v>714834.32000000007</v>
      </c>
    </row>
    <row r="85" spans="1:18" x14ac:dyDescent="0.25">
      <c r="A85" t="s">
        <v>160</v>
      </c>
      <c r="B85" s="9">
        <v>16560</v>
      </c>
      <c r="C85" s="9">
        <v>112619</v>
      </c>
      <c r="D85" s="9">
        <v>14573</v>
      </c>
      <c r="E85" s="9"/>
      <c r="F85" s="9">
        <v>3195</v>
      </c>
      <c r="G85" s="9"/>
      <c r="H85" s="9">
        <v>29515</v>
      </c>
      <c r="I85" s="9">
        <v>119810</v>
      </c>
      <c r="J85" s="9">
        <f>_xlfn.IFNA(VLOOKUP($A85,'ESSER III'!$H$1734:$V$1794,12,FALSE),0)</f>
        <v>218876.61000000002</v>
      </c>
      <c r="K85" s="9">
        <f>_xlfn.IFNA(VLOOKUP($A85,'ESSER III'!$H$1734:$V$1794,13,FALSE),0)</f>
        <v>54719.160000000011</v>
      </c>
      <c r="L85" s="9">
        <f>_xlfn.IFNA(VLOOKUP($A85,'ESSER III'!$H$1734:$V$1794,14,FALSE),0)</f>
        <v>273595.77</v>
      </c>
      <c r="M85" s="9"/>
      <c r="N85" s="9">
        <v>56136</v>
      </c>
      <c r="O85" s="9">
        <v>106417</v>
      </c>
      <c r="P85" s="9">
        <v>11824</v>
      </c>
      <c r="R85" s="10">
        <f t="shared" si="1"/>
        <v>744244.77</v>
      </c>
    </row>
    <row r="86" spans="1:18" x14ac:dyDescent="0.25">
      <c r="A86" t="s">
        <v>161</v>
      </c>
      <c r="B86" s="9">
        <v>16100</v>
      </c>
      <c r="C86" s="9">
        <v>129341</v>
      </c>
      <c r="D86" s="9">
        <v>31545</v>
      </c>
      <c r="E86" s="9"/>
      <c r="F86" s="9">
        <v>6659</v>
      </c>
      <c r="G86" s="9"/>
      <c r="H86" s="9">
        <v>32830</v>
      </c>
      <c r="I86" s="9">
        <v>159382</v>
      </c>
      <c r="J86" s="9">
        <f>_xlfn.IFNA(VLOOKUP($A86,'ESSER III'!$H$1734:$V$1794,12,FALSE),0)</f>
        <v>291212.45999999996</v>
      </c>
      <c r="K86" s="9">
        <f>_xlfn.IFNA(VLOOKUP($A86,'ESSER III'!$H$1734:$V$1794,13,FALSE),0)</f>
        <v>72803.110000000015</v>
      </c>
      <c r="L86" s="9">
        <f>_xlfn.IFNA(VLOOKUP($A86,'ESSER III'!$H$1734:$V$1794,14,FALSE),0)</f>
        <v>364015.56999999995</v>
      </c>
      <c r="M86" s="9"/>
      <c r="N86" s="9">
        <v>119865</v>
      </c>
      <c r="O86" s="9">
        <v>227227</v>
      </c>
      <c r="P86" s="9">
        <v>25247</v>
      </c>
      <c r="R86" s="10">
        <f t="shared" si="1"/>
        <v>1112211.5699999998</v>
      </c>
    </row>
    <row r="87" spans="1:18" x14ac:dyDescent="0.25">
      <c r="A87" t="s">
        <v>162</v>
      </c>
      <c r="B87" s="9">
        <v>0</v>
      </c>
      <c r="C87" s="9">
        <v>14336</v>
      </c>
      <c r="D87" s="9">
        <v>17598</v>
      </c>
      <c r="E87" s="9"/>
      <c r="F87" s="9">
        <v>0</v>
      </c>
      <c r="G87" s="9"/>
      <c r="H87" s="9">
        <v>0</v>
      </c>
      <c r="I87" s="9">
        <v>0</v>
      </c>
      <c r="J87" s="9">
        <f>_xlfn.IFNA(VLOOKUP($A87,'ESSER III'!$H$1734:$V$1794,12,FALSE),0)</f>
        <v>0</v>
      </c>
      <c r="K87" s="9">
        <f>_xlfn.IFNA(VLOOKUP($A87,'ESSER III'!$H$1734:$V$1794,13,FALSE),0)</f>
        <v>0</v>
      </c>
      <c r="L87" s="9">
        <f>_xlfn.IFNA(VLOOKUP($A87,'ESSER III'!$H$1734:$V$1794,14,FALSE),0)</f>
        <v>0</v>
      </c>
      <c r="M87" s="9"/>
      <c r="N87" s="9">
        <v>0</v>
      </c>
      <c r="O87" s="9">
        <v>128635</v>
      </c>
      <c r="P87" s="9">
        <v>14293</v>
      </c>
      <c r="R87" s="10">
        <f t="shared" si="1"/>
        <v>174862</v>
      </c>
    </row>
    <row r="88" spans="1:18" x14ac:dyDescent="0.25">
      <c r="A88" t="s">
        <v>163</v>
      </c>
      <c r="B88" s="9">
        <v>7820</v>
      </c>
      <c r="C88" s="9">
        <v>75801</v>
      </c>
      <c r="D88" s="9">
        <v>19510</v>
      </c>
      <c r="E88" s="9"/>
      <c r="F88" s="9">
        <v>4409</v>
      </c>
      <c r="G88" s="9"/>
      <c r="H88" s="9">
        <v>0</v>
      </c>
      <c r="I88" s="9">
        <v>0</v>
      </c>
      <c r="J88" s="9">
        <f>_xlfn.IFNA(VLOOKUP($A88,'ESSER III'!$H$1734:$V$1794,12,FALSE),0)</f>
        <v>0</v>
      </c>
      <c r="K88" s="9">
        <f>_xlfn.IFNA(VLOOKUP($A88,'ESSER III'!$H$1734:$V$1794,13,FALSE),0)</f>
        <v>0</v>
      </c>
      <c r="L88" s="9">
        <f>_xlfn.IFNA(VLOOKUP($A88,'ESSER III'!$H$1734:$V$1794,14,FALSE),0)</f>
        <v>0</v>
      </c>
      <c r="M88" s="9"/>
      <c r="N88" s="9">
        <v>75784</v>
      </c>
      <c r="O88" s="9">
        <v>143662</v>
      </c>
      <c r="P88" s="9">
        <v>15963</v>
      </c>
      <c r="R88" s="10">
        <f t="shared" si="1"/>
        <v>342949</v>
      </c>
    </row>
    <row r="89" spans="1:18" x14ac:dyDescent="0.25">
      <c r="A89" t="s">
        <v>164</v>
      </c>
      <c r="B89" s="9">
        <v>11040</v>
      </c>
      <c r="C89" s="9">
        <v>75894</v>
      </c>
      <c r="D89" s="9">
        <v>16682</v>
      </c>
      <c r="E89" s="9"/>
      <c r="F89" s="9">
        <v>4113</v>
      </c>
      <c r="G89" s="9"/>
      <c r="H89" s="9">
        <v>0</v>
      </c>
      <c r="I89" s="9">
        <v>0</v>
      </c>
      <c r="J89" s="9">
        <f>_xlfn.IFNA(VLOOKUP($A89,'ESSER III'!$H$1734:$V$1794,12,FALSE),0)</f>
        <v>0</v>
      </c>
      <c r="K89" s="9">
        <f>_xlfn.IFNA(VLOOKUP($A89,'ESSER III'!$H$1734:$V$1794,13,FALSE),0)</f>
        <v>0</v>
      </c>
      <c r="L89" s="9">
        <f>_xlfn.IFNA(VLOOKUP($A89,'ESSER III'!$H$1734:$V$1794,14,FALSE),0)</f>
        <v>0</v>
      </c>
      <c r="M89" s="9"/>
      <c r="N89" s="9">
        <v>64368</v>
      </c>
      <c r="O89" s="9">
        <v>122022</v>
      </c>
      <c r="P89" s="9">
        <v>13558</v>
      </c>
      <c r="R89" s="10">
        <f t="shared" si="1"/>
        <v>307677</v>
      </c>
    </row>
    <row r="90" spans="1:18" x14ac:dyDescent="0.25">
      <c r="A90" t="s">
        <v>165</v>
      </c>
      <c r="B90" s="9">
        <v>9660</v>
      </c>
      <c r="C90" s="9">
        <v>77917</v>
      </c>
      <c r="D90" s="9">
        <v>12044</v>
      </c>
      <c r="E90" s="9"/>
      <c r="F90" s="9">
        <v>2708</v>
      </c>
      <c r="G90" s="9"/>
      <c r="H90" s="9">
        <v>11821</v>
      </c>
      <c r="I90" s="9">
        <v>46305</v>
      </c>
      <c r="J90" s="9">
        <f>_xlfn.IFNA(VLOOKUP($A90,'ESSER III'!$H$1734:$V$1794,12,FALSE),0)</f>
        <v>83171.459999999992</v>
      </c>
      <c r="K90" s="9">
        <f>_xlfn.IFNA(VLOOKUP($A90,'ESSER III'!$H$1734:$V$1794,13,FALSE),0)</f>
        <v>20792.860000000008</v>
      </c>
      <c r="L90" s="9">
        <f>_xlfn.IFNA(VLOOKUP($A90,'ESSER III'!$H$1734:$V$1794,14,FALSE),0)</f>
        <v>103964.32</v>
      </c>
      <c r="M90" s="9"/>
      <c r="N90" s="9">
        <v>46406</v>
      </c>
      <c r="O90" s="9">
        <v>87970</v>
      </c>
      <c r="P90" s="9">
        <v>9775</v>
      </c>
      <c r="R90" s="10">
        <f t="shared" si="1"/>
        <v>408570.32</v>
      </c>
    </row>
    <row r="91" spans="1:18" x14ac:dyDescent="0.25">
      <c r="A91" t="s">
        <v>166</v>
      </c>
      <c r="B91" s="9">
        <v>34041</v>
      </c>
      <c r="C91" s="9">
        <v>241188</v>
      </c>
      <c r="D91" s="9">
        <v>60157</v>
      </c>
      <c r="E91" s="9"/>
      <c r="F91" s="9">
        <v>14335</v>
      </c>
      <c r="G91" s="9"/>
      <c r="H91" s="9">
        <v>40555</v>
      </c>
      <c r="I91" s="9">
        <v>208424</v>
      </c>
      <c r="J91" s="9">
        <f>_xlfn.IFNA(VLOOKUP($A91,'ESSER III'!$H$1734:$V$1794,12,FALSE),0)</f>
        <v>380816.29000000004</v>
      </c>
      <c r="K91" s="9">
        <f>_xlfn.IFNA(VLOOKUP($A91,'ESSER III'!$H$1734:$V$1794,13,FALSE),0)</f>
        <v>95204.069999999978</v>
      </c>
      <c r="L91" s="9">
        <f>_xlfn.IFNA(VLOOKUP($A91,'ESSER III'!$H$1734:$V$1794,14,FALSE),0)</f>
        <v>476020.36</v>
      </c>
      <c r="M91" s="9"/>
      <c r="N91" s="9">
        <v>228639</v>
      </c>
      <c r="O91" s="9">
        <v>433427</v>
      </c>
      <c r="P91" s="9">
        <v>48159</v>
      </c>
      <c r="R91" s="10">
        <f t="shared" si="1"/>
        <v>1784945.3600000003</v>
      </c>
    </row>
    <row r="92" spans="1:18" x14ac:dyDescent="0.25">
      <c r="A92" t="s">
        <v>167</v>
      </c>
      <c r="B92" s="9">
        <v>7360</v>
      </c>
      <c r="C92" s="9">
        <v>64194</v>
      </c>
      <c r="D92" s="9">
        <v>13035</v>
      </c>
      <c r="E92" s="9"/>
      <c r="F92" s="9">
        <v>2969</v>
      </c>
      <c r="G92" s="9"/>
      <c r="H92" s="9">
        <v>0</v>
      </c>
      <c r="I92" s="9">
        <v>0</v>
      </c>
      <c r="J92" s="9">
        <f>_xlfn.IFNA(VLOOKUP($A92,'ESSER III'!$H$1734:$V$1794,12,FALSE),0)</f>
        <v>0</v>
      </c>
      <c r="K92" s="9">
        <f>_xlfn.IFNA(VLOOKUP($A92,'ESSER III'!$H$1734:$V$1794,13,FALSE),0)</f>
        <v>0</v>
      </c>
      <c r="L92" s="9">
        <f>_xlfn.IFNA(VLOOKUP($A92,'ESSER III'!$H$1734:$V$1794,14,FALSE),0)</f>
        <v>0</v>
      </c>
      <c r="M92" s="9"/>
      <c r="N92" s="9">
        <v>48595</v>
      </c>
      <c r="O92" s="9">
        <v>92120</v>
      </c>
      <c r="P92" s="9">
        <v>10236</v>
      </c>
      <c r="R92" s="10">
        <f t="shared" si="1"/>
        <v>238509</v>
      </c>
    </row>
    <row r="93" spans="1:18" x14ac:dyDescent="0.25">
      <c r="A93" t="s">
        <v>168</v>
      </c>
      <c r="B93" s="9">
        <v>12420</v>
      </c>
      <c r="C93" s="9">
        <v>90950</v>
      </c>
      <c r="D93" s="9">
        <v>17756</v>
      </c>
      <c r="E93" s="9"/>
      <c r="F93" s="9">
        <v>4116</v>
      </c>
      <c r="G93" s="9"/>
      <c r="H93" s="9">
        <v>33442</v>
      </c>
      <c r="I93" s="9">
        <v>132721</v>
      </c>
      <c r="J93" s="9">
        <f>_xlfn.IFNA(VLOOKUP($A93,'ESSER III'!$H$1734:$V$1794,12,FALSE),0)</f>
        <v>237789.44</v>
      </c>
      <c r="K93" s="9">
        <f>_xlfn.IFNA(VLOOKUP($A93,'ESSER III'!$H$1734:$V$1794,13,FALSE),0)</f>
        <v>59447.360000000001</v>
      </c>
      <c r="L93" s="9">
        <f>_xlfn.IFNA(VLOOKUP($A93,'ESSER III'!$H$1734:$V$1794,14,FALSE),0)</f>
        <v>297236.8</v>
      </c>
      <c r="M93" s="9"/>
      <c r="N93" s="9">
        <v>66158</v>
      </c>
      <c r="O93" s="9">
        <v>125415</v>
      </c>
      <c r="P93" s="9">
        <v>13935</v>
      </c>
      <c r="R93" s="10">
        <f t="shared" si="1"/>
        <v>794149.79999999981</v>
      </c>
    </row>
    <row r="94" spans="1:18" x14ac:dyDescent="0.25">
      <c r="A94" t="s">
        <v>169</v>
      </c>
      <c r="B94" s="9">
        <v>64862</v>
      </c>
      <c r="C94" s="9">
        <v>885345</v>
      </c>
      <c r="D94" s="9">
        <v>88134</v>
      </c>
      <c r="E94" s="9"/>
      <c r="F94" s="9">
        <v>16876</v>
      </c>
      <c r="G94" s="9"/>
      <c r="H94" s="9">
        <v>223590</v>
      </c>
      <c r="I94" s="9">
        <v>887344</v>
      </c>
      <c r="J94" s="9">
        <f>_xlfn.IFNA(VLOOKUP($A94,'ESSER III'!$H$1734:$V$1794,12,FALSE),0)</f>
        <v>1589810.88</v>
      </c>
      <c r="K94" s="9">
        <f>_xlfn.IFNA(VLOOKUP($A94,'ESSER III'!$H$1734:$V$1794,13,FALSE),0)</f>
        <v>397452.72000000015</v>
      </c>
      <c r="L94" s="9">
        <f>_xlfn.IFNA(VLOOKUP($A94,'ESSER III'!$H$1734:$V$1794,14,FALSE),0)</f>
        <v>1987263.6</v>
      </c>
      <c r="M94" s="9"/>
      <c r="N94" s="9">
        <v>327501</v>
      </c>
      <c r="O94" s="9">
        <v>636839</v>
      </c>
      <c r="P94" s="9">
        <v>68982</v>
      </c>
      <c r="R94" s="10">
        <f t="shared" si="1"/>
        <v>5186736.5999999996</v>
      </c>
    </row>
    <row r="95" spans="1:18" x14ac:dyDescent="0.25">
      <c r="A95" t="s">
        <v>170</v>
      </c>
      <c r="B95" s="9">
        <v>28521</v>
      </c>
      <c r="C95" s="9">
        <v>391939</v>
      </c>
      <c r="D95" s="9">
        <v>37733</v>
      </c>
      <c r="E95" s="9"/>
      <c r="F95" s="9">
        <v>7521</v>
      </c>
      <c r="G95" s="9"/>
      <c r="H95" s="9">
        <v>0</v>
      </c>
      <c r="I95" s="9">
        <v>0</v>
      </c>
      <c r="J95" s="9">
        <f>_xlfn.IFNA(VLOOKUP($A95,'ESSER III'!$H$1734:$V$1794,12,FALSE),0)</f>
        <v>0</v>
      </c>
      <c r="K95" s="9">
        <f>_xlfn.IFNA(VLOOKUP($A95,'ESSER III'!$H$1734:$V$1794,13,FALSE),0)</f>
        <v>0</v>
      </c>
      <c r="L95" s="9">
        <f>_xlfn.IFNA(VLOOKUP($A95,'ESSER III'!$H$1734:$V$1794,14,FALSE),0)</f>
        <v>0</v>
      </c>
      <c r="M95" s="9"/>
      <c r="N95" s="9">
        <v>142765</v>
      </c>
      <c r="O95" s="9">
        <v>277637</v>
      </c>
      <c r="P95" s="9">
        <v>30071</v>
      </c>
      <c r="R95" s="10">
        <f t="shared" si="1"/>
        <v>916187</v>
      </c>
    </row>
    <row r="96" spans="1:18" x14ac:dyDescent="0.25">
      <c r="A96" t="s">
        <v>171</v>
      </c>
      <c r="B96" s="9">
        <v>362489</v>
      </c>
      <c r="C96" s="9">
        <v>2875068</v>
      </c>
      <c r="D96" s="9">
        <v>450256</v>
      </c>
      <c r="E96" s="9"/>
      <c r="F96" s="9">
        <v>94801</v>
      </c>
      <c r="G96" s="9"/>
      <c r="H96" s="9">
        <v>514126</v>
      </c>
      <c r="I96" s="9">
        <v>2202726</v>
      </c>
      <c r="J96" s="9">
        <f>_xlfn.IFNA(VLOOKUP($A96,'ESSER III'!$H$1734:$V$1794,12,FALSE),0)</f>
        <v>4024521.8</v>
      </c>
      <c r="K96" s="9">
        <f>_xlfn.IFNA(VLOOKUP($A96,'ESSER III'!$H$1734:$V$1794,13,FALSE),0)</f>
        <v>1006130.4400000004</v>
      </c>
      <c r="L96" s="9">
        <f>_xlfn.IFNA(VLOOKUP($A96,'ESSER III'!$H$1734:$V$1794,14,FALSE),0)</f>
        <v>5030652.24</v>
      </c>
      <c r="M96" s="9"/>
      <c r="N96" s="9">
        <v>1720283</v>
      </c>
      <c r="O96" s="9">
        <v>3288117</v>
      </c>
      <c r="P96" s="9">
        <v>362346</v>
      </c>
      <c r="R96" s="10">
        <f t="shared" si="1"/>
        <v>16900864.240000002</v>
      </c>
    </row>
    <row r="97" spans="1:18" x14ac:dyDescent="0.25">
      <c r="A97" t="s">
        <v>172</v>
      </c>
      <c r="B97" s="9">
        <v>15180</v>
      </c>
      <c r="C97" s="9">
        <v>157239</v>
      </c>
      <c r="D97" s="9">
        <v>33751</v>
      </c>
      <c r="E97" s="9"/>
      <c r="F97" s="9">
        <v>6704</v>
      </c>
      <c r="G97" s="9"/>
      <c r="H97" s="9">
        <v>0</v>
      </c>
      <c r="I97" s="9">
        <v>131880</v>
      </c>
      <c r="J97" s="9">
        <f>_xlfn.IFNA(VLOOKUP($A97,'ESSER III'!$H$1734:$V$1794,12,FALSE),0)</f>
        <v>240945.27000000002</v>
      </c>
      <c r="K97" s="9">
        <f>_xlfn.IFNA(VLOOKUP($A97,'ESSER III'!$H$1734:$V$1794,13,FALSE),0)</f>
        <v>60236.310000000005</v>
      </c>
      <c r="L97" s="9">
        <f>_xlfn.IFNA(VLOOKUP($A97,'ESSER III'!$H$1734:$V$1794,14,FALSE),0)</f>
        <v>301181.58</v>
      </c>
      <c r="M97" s="9"/>
      <c r="N97" s="9">
        <v>129198</v>
      </c>
      <c r="O97" s="9">
        <v>245920</v>
      </c>
      <c r="P97" s="9">
        <v>27213</v>
      </c>
      <c r="R97" s="10">
        <f t="shared" si="1"/>
        <v>1048266.5800000001</v>
      </c>
    </row>
    <row r="98" spans="1:18" x14ac:dyDescent="0.25">
      <c r="A98" t="s">
        <v>173</v>
      </c>
      <c r="B98" s="9">
        <v>332128</v>
      </c>
      <c r="C98" s="9">
        <v>2111807</v>
      </c>
      <c r="D98" s="9">
        <v>306944</v>
      </c>
      <c r="E98" s="9"/>
      <c r="F98" s="9">
        <v>64188</v>
      </c>
      <c r="G98" s="9"/>
      <c r="H98" s="9">
        <v>279594</v>
      </c>
      <c r="I98" s="9">
        <v>1146345</v>
      </c>
      <c r="J98" s="9">
        <f>_xlfn.IFNA(VLOOKUP($A98,'ESSER III'!$H$1734:$V$1794,12,FALSE),0)</f>
        <v>2094489.6000000001</v>
      </c>
      <c r="K98" s="9">
        <f>_xlfn.IFNA(VLOOKUP($A98,'ESSER III'!$H$1734:$V$1794,13,FALSE),0)</f>
        <v>523622.40000000002</v>
      </c>
      <c r="L98" s="9">
        <f>_xlfn.IFNA(VLOOKUP($A98,'ESSER III'!$H$1734:$V$1794,14,FALSE),0)</f>
        <v>2618112</v>
      </c>
      <c r="M98" s="9"/>
      <c r="N98" s="9">
        <v>1140169</v>
      </c>
      <c r="O98" s="9">
        <v>2211403</v>
      </c>
      <c r="P98" s="9">
        <v>240156</v>
      </c>
      <c r="R98" s="10">
        <f t="shared" si="1"/>
        <v>10450846</v>
      </c>
    </row>
    <row r="99" spans="1:18" s="13" customFormat="1" x14ac:dyDescent="0.25">
      <c r="A99" s="13" t="s">
        <v>174</v>
      </c>
      <c r="B99" s="14">
        <v>5520</v>
      </c>
      <c r="C99" s="14">
        <v>44390</v>
      </c>
      <c r="D99" s="14">
        <v>7848</v>
      </c>
      <c r="E99" s="14"/>
      <c r="F99" s="14">
        <v>1757</v>
      </c>
      <c r="G99" s="14"/>
      <c r="H99" s="14">
        <v>0</v>
      </c>
      <c r="I99" s="14">
        <v>40530</v>
      </c>
      <c r="J99" s="9">
        <f>_xlfn.IFNA(VLOOKUP($A99,'ESSER III'!$H$1734:$V$1794,12,FALSE),0)</f>
        <v>0</v>
      </c>
      <c r="K99" s="9">
        <f>_xlfn.IFNA(VLOOKUP($A99,'ESSER III'!$H$1734:$V$1794,13,FALSE),0)</f>
        <v>0</v>
      </c>
      <c r="L99" s="9">
        <f>_xlfn.IFNA(VLOOKUP($A99,'ESSER III'!$H$1734:$V$1794,14,FALSE),0)</f>
        <v>0</v>
      </c>
      <c r="M99" s="14"/>
      <c r="N99" s="14">
        <v>30565</v>
      </c>
      <c r="O99" s="14">
        <v>69942</v>
      </c>
      <c r="P99" s="14">
        <v>6438</v>
      </c>
      <c r="R99" s="15">
        <f t="shared" si="1"/>
        <v>206990</v>
      </c>
    </row>
    <row r="100" spans="1:18" x14ac:dyDescent="0.25">
      <c r="A100" t="s">
        <v>175</v>
      </c>
      <c r="B100" s="9">
        <v>53821</v>
      </c>
      <c r="C100" s="9">
        <v>559564</v>
      </c>
      <c r="D100" s="9">
        <v>88084</v>
      </c>
      <c r="E100" s="9"/>
      <c r="F100" s="9">
        <v>19781</v>
      </c>
      <c r="G100" s="9"/>
      <c r="H100" s="9">
        <v>0</v>
      </c>
      <c r="I100" s="9">
        <v>0</v>
      </c>
      <c r="J100" s="9">
        <f>_xlfn.IFNA(VLOOKUP($A100,'ESSER III'!$H$1734:$V$1794,12,FALSE),0)</f>
        <v>0</v>
      </c>
      <c r="K100" s="9">
        <f>_xlfn.IFNA(VLOOKUP($A100,'ESSER III'!$H$1734:$V$1794,13,FALSE),0)</f>
        <v>0</v>
      </c>
      <c r="L100" s="9">
        <f>_xlfn.IFNA(VLOOKUP($A100,'ESSER III'!$H$1734:$V$1794,14,FALSE),0)</f>
        <v>0</v>
      </c>
      <c r="M100" s="9"/>
      <c r="N100" s="9">
        <v>341731</v>
      </c>
      <c r="O100" s="9">
        <v>657815</v>
      </c>
      <c r="P100" s="9">
        <v>71979</v>
      </c>
      <c r="R100" s="10">
        <f t="shared" si="1"/>
        <v>1792775</v>
      </c>
    </row>
    <row r="101" spans="1:18" x14ac:dyDescent="0.25">
      <c r="A101" t="s">
        <v>176</v>
      </c>
      <c r="B101" s="9">
        <v>74062</v>
      </c>
      <c r="C101" s="9">
        <v>729138</v>
      </c>
      <c r="D101" s="9">
        <v>97843</v>
      </c>
      <c r="E101" s="9"/>
      <c r="F101" s="9">
        <v>19554</v>
      </c>
      <c r="G101" s="9"/>
      <c r="H101" s="9">
        <v>221302</v>
      </c>
      <c r="I101" s="9">
        <v>756402</v>
      </c>
      <c r="J101" s="9">
        <f>_xlfn.IFNA(VLOOKUP($A101,'ESSER III'!$H$1734:$V$1794,12,FALSE),0)</f>
        <v>1357165.43</v>
      </c>
      <c r="K101" s="9">
        <f>_xlfn.IFNA(VLOOKUP($A101,'ESSER III'!$H$1734:$V$1794,13,FALSE),0)</f>
        <v>339291.36000000004</v>
      </c>
      <c r="L101" s="9">
        <f>_xlfn.IFNA(VLOOKUP($A101,'ESSER III'!$H$1734:$V$1794,14,FALSE),0)</f>
        <v>1696456.79</v>
      </c>
      <c r="M101" s="9"/>
      <c r="N101" s="9">
        <v>435410</v>
      </c>
      <c r="O101" s="9">
        <v>845402</v>
      </c>
      <c r="P101" s="9">
        <v>91711</v>
      </c>
      <c r="R101" s="10">
        <f t="shared" si="1"/>
        <v>4967280.79</v>
      </c>
    </row>
    <row r="102" spans="1:18" x14ac:dyDescent="0.25">
      <c r="A102" t="s">
        <v>177</v>
      </c>
      <c r="B102" s="9">
        <v>9200</v>
      </c>
      <c r="C102" s="9">
        <v>84425</v>
      </c>
      <c r="D102" s="9">
        <v>16400</v>
      </c>
      <c r="E102" s="9"/>
      <c r="F102" s="9">
        <v>3795</v>
      </c>
      <c r="G102" s="9"/>
      <c r="H102" s="9">
        <v>0</v>
      </c>
      <c r="I102" s="9">
        <v>0</v>
      </c>
      <c r="J102" s="9">
        <f>_xlfn.IFNA(VLOOKUP($A102,'ESSER III'!$H$1734:$V$1794,12,FALSE),0)</f>
        <v>0</v>
      </c>
      <c r="K102" s="9">
        <f>_xlfn.IFNA(VLOOKUP($A102,'ESSER III'!$H$1734:$V$1794,13,FALSE),0)</f>
        <v>0</v>
      </c>
      <c r="L102" s="9">
        <f>_xlfn.IFNA(VLOOKUP($A102,'ESSER III'!$H$1734:$V$1794,14,FALSE),0)</f>
        <v>0</v>
      </c>
      <c r="M102" s="9"/>
      <c r="N102" s="9">
        <v>0</v>
      </c>
      <c r="O102" s="9">
        <v>0</v>
      </c>
      <c r="P102" s="9">
        <v>0</v>
      </c>
      <c r="R102" s="10">
        <v>0</v>
      </c>
    </row>
    <row r="103" spans="1:18" ht="6.75" customHeight="1" x14ac:dyDescent="0.25">
      <c r="B103" s="9"/>
      <c r="C103" s="9"/>
      <c r="D103" s="9"/>
      <c r="E103" s="9"/>
      <c r="F103" s="9"/>
      <c r="G103" s="9"/>
      <c r="H103" s="9"/>
      <c r="I103" s="9"/>
      <c r="J103" s="9"/>
      <c r="K103" s="9"/>
      <c r="L103" s="9"/>
      <c r="M103" s="9"/>
      <c r="N103" s="9"/>
      <c r="O103" s="9"/>
      <c r="P103" s="9"/>
      <c r="R103" s="10"/>
    </row>
    <row r="104" spans="1:18" x14ac:dyDescent="0.25">
      <c r="B104" s="16">
        <f>SUM(B6:B102)</f>
        <v>4588142</v>
      </c>
      <c r="C104" s="16">
        <f t="shared" ref="C104:D104" si="2">SUM(C6:C102)</f>
        <v>39182527</v>
      </c>
      <c r="D104" s="16">
        <f t="shared" si="2"/>
        <v>5588320</v>
      </c>
      <c r="E104" s="9"/>
      <c r="F104" s="16">
        <f>SUM(F6:F102)</f>
        <v>1099676</v>
      </c>
      <c r="G104" s="9"/>
      <c r="H104" s="16">
        <f>SUM(H6:H101)</f>
        <v>7316864</v>
      </c>
      <c r="I104" s="16">
        <f>SUM(I6:I101)</f>
        <v>32094903</v>
      </c>
      <c r="J104" s="16">
        <f>SUM(J6:J101)</f>
        <v>58027860.940000005</v>
      </c>
      <c r="K104" s="16">
        <f>SUM(K6:K101)</f>
        <v>14506965.199999999</v>
      </c>
      <c r="L104" s="16">
        <f>SUM(L6:L102)</f>
        <v>72534826.140000001</v>
      </c>
      <c r="M104" s="9"/>
      <c r="N104" s="16">
        <f>SUM(N6:N101)</f>
        <v>20651359</v>
      </c>
      <c r="O104" s="16">
        <f>SUM(O6:O101)</f>
        <v>41059326</v>
      </c>
      <c r="P104" s="16">
        <f>SUM(P6:P101)</f>
        <v>4484266</v>
      </c>
      <c r="R104" s="16">
        <f>SUM(R6:R101)</f>
        <v>228410952.14000002</v>
      </c>
    </row>
    <row r="106" spans="1:18" x14ac:dyDescent="0.25">
      <c r="J106" s="549" t="s">
        <v>8432</v>
      </c>
      <c r="K106" s="549"/>
    </row>
    <row r="107" spans="1:18" x14ac:dyDescent="0.25">
      <c r="J107" s="549"/>
      <c r="K107" s="549"/>
    </row>
    <row r="108" spans="1:18" x14ac:dyDescent="0.25">
      <c r="N108" s="17"/>
      <c r="O108" s="17"/>
      <c r="P108" s="17"/>
    </row>
  </sheetData>
  <mergeCells count="4">
    <mergeCell ref="H2:L3"/>
    <mergeCell ref="N2:P3"/>
    <mergeCell ref="B3:D3"/>
    <mergeCell ref="J106:K107"/>
  </mergeCells>
  <pageMargins left="0.2" right="0.2" top="0.5" bottom="0.75" header="0.3" footer="0.3"/>
  <pageSetup scale="65" fitToHeight="0" orientation="landscape" horizontalDpi="300" verticalDpi="300" r:id="rId1"/>
  <headerFooter>
    <oddHeader>&amp;C&amp;A</oddHeader>
    <oddFooter>&amp;R&amp;F 5/27/2021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08233-1326-4CA9-B804-357806B0B788}">
  <dimension ref="A1:W1998"/>
  <sheetViews>
    <sheetView topLeftCell="I1" workbookViewId="0">
      <pane ySplit="8" topLeftCell="A1777" activePane="bottomLeft" state="frozen"/>
      <selection pane="bottomLeft" activeCell="L1995" sqref="L1995"/>
    </sheetView>
  </sheetViews>
  <sheetFormatPr defaultRowHeight="15" x14ac:dyDescent="0.25"/>
  <cols>
    <col min="1" max="1" width="17.5703125" customWidth="1"/>
    <col min="2" max="2" width="22.140625" bestFit="1" customWidth="1"/>
    <col min="3" max="3" width="15.42578125" customWidth="1"/>
    <col min="4" max="5" width="13.5703125" bestFit="1" customWidth="1"/>
    <col min="6" max="6" width="22.5703125" bestFit="1" customWidth="1"/>
    <col min="7" max="7" width="21.42578125" bestFit="1" customWidth="1"/>
    <col min="8" max="8" width="43.5703125" bestFit="1" customWidth="1"/>
    <col min="9" max="9" width="21.85546875" customWidth="1"/>
    <col min="10" max="10" width="14.85546875" bestFit="1" customWidth="1"/>
    <col min="11" max="11" width="22" customWidth="1"/>
    <col min="12" max="12" width="21.28515625" bestFit="1" customWidth="1"/>
    <col min="13" max="13" width="20.42578125" bestFit="1" customWidth="1"/>
    <col min="14" max="14" width="19.7109375" customWidth="1"/>
    <col min="15" max="15" width="21.28515625" bestFit="1" customWidth="1"/>
    <col min="16" max="16" width="20.7109375" bestFit="1" customWidth="1"/>
    <col min="17" max="17" width="18.85546875" bestFit="1" customWidth="1"/>
    <col min="18" max="18" width="2.42578125" customWidth="1"/>
    <col min="19" max="19" width="11.5703125" style="3" bestFit="1" customWidth="1"/>
    <col min="20" max="20" width="12.42578125" style="3" customWidth="1"/>
    <col min="21" max="21" width="15.28515625" style="3" bestFit="1" customWidth="1"/>
    <col min="22" max="22" width="16.140625" style="3" bestFit="1" customWidth="1"/>
    <col min="23" max="23" width="9.140625" style="3"/>
  </cols>
  <sheetData>
    <row r="1" spans="1:23" s="408" customFormat="1" ht="19.5" x14ac:dyDescent="0.3">
      <c r="A1" s="407" t="s">
        <v>407</v>
      </c>
      <c r="S1" s="409"/>
      <c r="T1" s="409"/>
      <c r="U1" s="409"/>
      <c r="V1" s="409"/>
      <c r="W1" s="409"/>
    </row>
    <row r="2" spans="1:23" s="408" customFormat="1" ht="16.5" x14ac:dyDescent="0.25">
      <c r="A2" s="410" t="s">
        <v>408</v>
      </c>
      <c r="K2" s="411"/>
      <c r="L2" s="411"/>
      <c r="S2" s="409"/>
      <c r="T2" s="409"/>
      <c r="U2" s="409"/>
      <c r="V2" s="409"/>
      <c r="W2" s="409"/>
    </row>
    <row r="3" spans="1:23" s="408" customFormat="1" x14ac:dyDescent="0.2">
      <c r="A3" s="412" t="s">
        <v>409</v>
      </c>
      <c r="S3" s="409"/>
      <c r="T3" s="409"/>
      <c r="U3" s="409"/>
      <c r="V3" s="409"/>
      <c r="W3" s="409"/>
    </row>
    <row r="4" spans="1:23" s="408" customFormat="1" x14ac:dyDescent="0.2">
      <c r="A4" s="413" t="s">
        <v>410</v>
      </c>
      <c r="S4" s="409"/>
      <c r="T4" s="409"/>
      <c r="U4" s="409"/>
      <c r="V4" s="409"/>
      <c r="W4" s="409"/>
    </row>
    <row r="5" spans="1:23" s="408" customFormat="1" x14ac:dyDescent="0.2">
      <c r="A5" s="413" t="s">
        <v>411</v>
      </c>
      <c r="S5" s="409"/>
      <c r="T5" s="409"/>
      <c r="U5" s="409"/>
      <c r="V5" s="409"/>
      <c r="W5" s="409"/>
    </row>
    <row r="6" spans="1:23" s="408" customFormat="1" ht="18" x14ac:dyDescent="0.2">
      <c r="A6" s="413" t="s">
        <v>412</v>
      </c>
      <c r="S6" s="409"/>
      <c r="T6" s="409"/>
      <c r="U6" s="409"/>
      <c r="V6" s="409"/>
      <c r="W6" s="409"/>
    </row>
    <row r="7" spans="1:23" s="408" customFormat="1" x14ac:dyDescent="0.2">
      <c r="A7" s="413" t="s">
        <v>413</v>
      </c>
      <c r="S7" s="409" t="s">
        <v>414</v>
      </c>
      <c r="T7" s="409" t="s">
        <v>415</v>
      </c>
      <c r="U7" s="409"/>
      <c r="V7" s="409"/>
      <c r="W7" s="409"/>
    </row>
    <row r="8" spans="1:23" s="418" customFormat="1" ht="98.25" thickBot="1" x14ac:dyDescent="0.3">
      <c r="A8" s="414" t="s">
        <v>416</v>
      </c>
      <c r="B8" s="415" t="s">
        <v>417</v>
      </c>
      <c r="C8" s="414" t="s">
        <v>418</v>
      </c>
      <c r="D8" s="414" t="s">
        <v>419</v>
      </c>
      <c r="E8" s="414" t="s">
        <v>420</v>
      </c>
      <c r="F8" s="414" t="s">
        <v>421</v>
      </c>
      <c r="G8" s="414" t="s">
        <v>422</v>
      </c>
      <c r="H8" s="415" t="s">
        <v>423</v>
      </c>
      <c r="I8" s="416" t="s">
        <v>424</v>
      </c>
      <c r="J8" s="416" t="s">
        <v>425</v>
      </c>
      <c r="K8" s="416" t="s">
        <v>426</v>
      </c>
      <c r="L8" s="416" t="s">
        <v>427</v>
      </c>
      <c r="M8" s="417" t="s">
        <v>428</v>
      </c>
      <c r="N8" s="417" t="s">
        <v>429</v>
      </c>
      <c r="O8" s="416" t="s">
        <v>430</v>
      </c>
      <c r="P8" s="417" t="s">
        <v>431</v>
      </c>
      <c r="Q8" s="417" t="s">
        <v>432</v>
      </c>
      <c r="S8" s="419" t="s">
        <v>433</v>
      </c>
      <c r="T8" s="419" t="s">
        <v>434</v>
      </c>
      <c r="U8" s="420" t="s">
        <v>435</v>
      </c>
      <c r="V8" s="420" t="s">
        <v>436</v>
      </c>
      <c r="W8" s="420"/>
    </row>
    <row r="9" spans="1:23" ht="16.5" hidden="1" thickTop="1" x14ac:dyDescent="0.25">
      <c r="A9" s="421" t="s">
        <v>437</v>
      </c>
      <c r="B9" s="421" t="s">
        <v>438</v>
      </c>
      <c r="C9" s="422" t="s">
        <v>439</v>
      </c>
      <c r="D9" s="422" t="s">
        <v>440</v>
      </c>
      <c r="E9" s="422" t="s">
        <v>441</v>
      </c>
      <c r="F9" s="422" t="s">
        <v>230</v>
      </c>
      <c r="G9" s="423" t="s">
        <v>440</v>
      </c>
      <c r="H9" s="421" t="s">
        <v>442</v>
      </c>
      <c r="I9" s="424">
        <v>742048.9537195249</v>
      </c>
      <c r="J9" s="425">
        <v>4.0638511513561669E-4</v>
      </c>
      <c r="K9" s="424">
        <f t="shared" ref="K9:K72" si="0">ROUND(J9*13561996091,2)</f>
        <v>5511393.3399999999</v>
      </c>
      <c r="L9" s="424">
        <f t="shared" ref="L9:L72" si="1">ROUND(K9*(10045923031/13561996091),2)</f>
        <v>4082513.59</v>
      </c>
      <c r="M9" s="424">
        <f t="shared" ref="M9:M72" si="2">ROUND(L9*0.8,2)</f>
        <v>3266010.87</v>
      </c>
      <c r="N9" s="424">
        <f t="shared" ref="N9:N72" si="3">L9-M9</f>
        <v>816502.71999999974</v>
      </c>
      <c r="O9" s="424">
        <f t="shared" ref="O9:O72" si="4">K9-L9</f>
        <v>1428879.75</v>
      </c>
      <c r="P9" s="424">
        <f t="shared" ref="P9:P72" si="5">ROUND(O9*0.8,2)</f>
        <v>1143103.8</v>
      </c>
      <c r="Q9" s="424">
        <f t="shared" ref="Q9:Q72" si="6">O9-P9</f>
        <v>285775.94999999995</v>
      </c>
    </row>
    <row r="10" spans="1:23" ht="16.5" hidden="1" thickTop="1" x14ac:dyDescent="0.25">
      <c r="A10" s="421" t="s">
        <v>437</v>
      </c>
      <c r="B10" s="421" t="s">
        <v>443</v>
      </c>
      <c r="C10" s="422" t="s">
        <v>439</v>
      </c>
      <c r="D10" s="422" t="s">
        <v>444</v>
      </c>
      <c r="E10" s="422" t="s">
        <v>441</v>
      </c>
      <c r="F10" s="422" t="s">
        <v>230</v>
      </c>
      <c r="G10" s="423" t="s">
        <v>444</v>
      </c>
      <c r="H10" s="421" t="s">
        <v>445</v>
      </c>
      <c r="I10" s="424">
        <v>959620.6182927466</v>
      </c>
      <c r="J10" s="425">
        <v>5.2553882529805449E-4</v>
      </c>
      <c r="K10" s="424">
        <f t="shared" si="0"/>
        <v>7127355.4900000002</v>
      </c>
      <c r="L10" s="424">
        <f t="shared" si="1"/>
        <v>5279522.59</v>
      </c>
      <c r="M10" s="424">
        <f t="shared" si="2"/>
        <v>4223618.07</v>
      </c>
      <c r="N10" s="424">
        <f t="shared" si="3"/>
        <v>1055904.5199999996</v>
      </c>
      <c r="O10" s="424">
        <f t="shared" si="4"/>
        <v>1847832.9000000004</v>
      </c>
      <c r="P10" s="424">
        <f t="shared" si="5"/>
        <v>1478266.32</v>
      </c>
      <c r="Q10" s="424">
        <f t="shared" si="6"/>
        <v>369566.58000000031</v>
      </c>
    </row>
    <row r="11" spans="1:23" ht="16.5" hidden="1" thickTop="1" x14ac:dyDescent="0.25">
      <c r="A11" s="421" t="s">
        <v>437</v>
      </c>
      <c r="B11" s="421" t="s">
        <v>446</v>
      </c>
      <c r="C11" s="422" t="s">
        <v>439</v>
      </c>
      <c r="D11" s="422" t="s">
        <v>447</v>
      </c>
      <c r="E11" s="422" t="s">
        <v>441</v>
      </c>
      <c r="F11" s="422" t="s">
        <v>230</v>
      </c>
      <c r="G11" s="423" t="s">
        <v>447</v>
      </c>
      <c r="H11" s="421" t="s">
        <v>448</v>
      </c>
      <c r="I11" s="424">
        <v>175740.89000561641</v>
      </c>
      <c r="J11" s="425">
        <v>9.6244973409075765E-5</v>
      </c>
      <c r="K11" s="424">
        <f t="shared" si="0"/>
        <v>1305273.95</v>
      </c>
      <c r="L11" s="424">
        <f t="shared" si="1"/>
        <v>966869.59</v>
      </c>
      <c r="M11" s="424">
        <f t="shared" si="2"/>
        <v>773495.67</v>
      </c>
      <c r="N11" s="424">
        <f t="shared" si="3"/>
        <v>193373.91999999993</v>
      </c>
      <c r="O11" s="424">
        <f t="shared" si="4"/>
        <v>338404.36</v>
      </c>
      <c r="P11" s="424">
        <f t="shared" si="5"/>
        <v>270723.49</v>
      </c>
      <c r="Q11" s="424">
        <f t="shared" si="6"/>
        <v>67680.87</v>
      </c>
    </row>
    <row r="12" spans="1:23" ht="16.5" hidden="1" thickTop="1" x14ac:dyDescent="0.25">
      <c r="A12" s="421" t="s">
        <v>437</v>
      </c>
      <c r="B12" s="421" t="s">
        <v>449</v>
      </c>
      <c r="C12" s="422" t="s">
        <v>439</v>
      </c>
      <c r="D12" s="422" t="s">
        <v>450</v>
      </c>
      <c r="E12" s="422" t="s">
        <v>441</v>
      </c>
      <c r="F12" s="422" t="s">
        <v>230</v>
      </c>
      <c r="G12" s="423" t="s">
        <v>450</v>
      </c>
      <c r="H12" s="421" t="s">
        <v>451</v>
      </c>
      <c r="I12" s="424">
        <v>708781.97696601669</v>
      </c>
      <c r="J12" s="425">
        <v>3.8816636540162244E-4</v>
      </c>
      <c r="K12" s="424">
        <f t="shared" si="0"/>
        <v>5264310.7300000004</v>
      </c>
      <c r="L12" s="424">
        <f t="shared" si="1"/>
        <v>3899489.43</v>
      </c>
      <c r="M12" s="424">
        <f t="shared" si="2"/>
        <v>3119591.54</v>
      </c>
      <c r="N12" s="424">
        <f t="shared" si="3"/>
        <v>779897.89000000013</v>
      </c>
      <c r="O12" s="424">
        <f t="shared" si="4"/>
        <v>1364821.3000000003</v>
      </c>
      <c r="P12" s="424">
        <f t="shared" si="5"/>
        <v>1091857.04</v>
      </c>
      <c r="Q12" s="424">
        <f t="shared" si="6"/>
        <v>272964.26000000024</v>
      </c>
    </row>
    <row r="13" spans="1:23" ht="16.5" hidden="1" thickTop="1" x14ac:dyDescent="0.25">
      <c r="A13" s="421" t="s">
        <v>437</v>
      </c>
      <c r="B13" s="421" t="s">
        <v>452</v>
      </c>
      <c r="C13" s="422" t="s">
        <v>439</v>
      </c>
      <c r="D13" s="422" t="s">
        <v>453</v>
      </c>
      <c r="E13" s="422" t="s">
        <v>441</v>
      </c>
      <c r="F13" s="422" t="s">
        <v>230</v>
      </c>
      <c r="G13" s="423" t="s">
        <v>453</v>
      </c>
      <c r="H13" s="421" t="s">
        <v>454</v>
      </c>
      <c r="I13" s="424">
        <v>314013.42303279589</v>
      </c>
      <c r="J13" s="425">
        <v>1.7197029984836453E-4</v>
      </c>
      <c r="K13" s="424">
        <f t="shared" si="0"/>
        <v>2332260.5299999998</v>
      </c>
      <c r="L13" s="424">
        <f t="shared" si="1"/>
        <v>1727600.39</v>
      </c>
      <c r="M13" s="424">
        <f t="shared" si="2"/>
        <v>1382080.31</v>
      </c>
      <c r="N13" s="424">
        <f t="shared" si="3"/>
        <v>345520.07999999984</v>
      </c>
      <c r="O13" s="424">
        <f t="shared" si="4"/>
        <v>604660.1399999999</v>
      </c>
      <c r="P13" s="424">
        <f t="shared" si="5"/>
        <v>483728.11</v>
      </c>
      <c r="Q13" s="424">
        <f t="shared" si="6"/>
        <v>120932.02999999991</v>
      </c>
    </row>
    <row r="14" spans="1:23" ht="16.5" hidden="1" thickTop="1" x14ac:dyDescent="0.25">
      <c r="A14" s="421" t="s">
        <v>437</v>
      </c>
      <c r="B14" s="421" t="s">
        <v>455</v>
      </c>
      <c r="C14" s="422" t="s">
        <v>439</v>
      </c>
      <c r="D14" s="422" t="s">
        <v>456</v>
      </c>
      <c r="E14" s="422" t="s">
        <v>441</v>
      </c>
      <c r="F14" s="422" t="s">
        <v>230</v>
      </c>
      <c r="G14" s="423" t="s">
        <v>456</v>
      </c>
      <c r="H14" s="421" t="s">
        <v>457</v>
      </c>
      <c r="I14" s="424">
        <v>96406.530952968315</v>
      </c>
      <c r="J14" s="425">
        <v>5.2797297246720127E-5</v>
      </c>
      <c r="K14" s="424">
        <f t="shared" si="0"/>
        <v>716036.74</v>
      </c>
      <c r="L14" s="424">
        <f t="shared" si="1"/>
        <v>530397.59</v>
      </c>
      <c r="M14" s="424">
        <f t="shared" si="2"/>
        <v>424318.07</v>
      </c>
      <c r="N14" s="424">
        <f t="shared" si="3"/>
        <v>106079.51999999996</v>
      </c>
      <c r="O14" s="424">
        <f t="shared" si="4"/>
        <v>185639.15000000002</v>
      </c>
      <c r="P14" s="424">
        <f t="shared" si="5"/>
        <v>148511.32</v>
      </c>
      <c r="Q14" s="424">
        <f t="shared" si="6"/>
        <v>37127.830000000016</v>
      </c>
    </row>
    <row r="15" spans="1:23" ht="16.5" hidden="1" thickTop="1" x14ac:dyDescent="0.25">
      <c r="A15" s="421" t="s">
        <v>437</v>
      </c>
      <c r="B15" s="421" t="s">
        <v>458</v>
      </c>
      <c r="C15" s="422" t="s">
        <v>439</v>
      </c>
      <c r="D15" s="422" t="s">
        <v>459</v>
      </c>
      <c r="E15" s="422" t="s">
        <v>441</v>
      </c>
      <c r="F15" s="422" t="s">
        <v>230</v>
      </c>
      <c r="G15" s="423" t="s">
        <v>459</v>
      </c>
      <c r="H15" s="421" t="s">
        <v>460</v>
      </c>
      <c r="I15" s="424">
        <v>1129966.0967583624</v>
      </c>
      <c r="J15" s="425">
        <v>6.188289869943764E-4</v>
      </c>
      <c r="K15" s="424">
        <f t="shared" si="0"/>
        <v>8392556.3000000007</v>
      </c>
      <c r="L15" s="424">
        <f t="shared" si="1"/>
        <v>6216708.3700000001</v>
      </c>
      <c r="M15" s="424">
        <f t="shared" si="2"/>
        <v>4973366.7</v>
      </c>
      <c r="N15" s="424">
        <f t="shared" si="3"/>
        <v>1243341.67</v>
      </c>
      <c r="O15" s="424">
        <f t="shared" si="4"/>
        <v>2175847.9300000006</v>
      </c>
      <c r="P15" s="424">
        <f t="shared" si="5"/>
        <v>1740678.34</v>
      </c>
      <c r="Q15" s="424">
        <f t="shared" si="6"/>
        <v>435169.59000000055</v>
      </c>
    </row>
    <row r="16" spans="1:23" ht="16.5" hidden="1" thickTop="1" x14ac:dyDescent="0.25">
      <c r="A16" s="421" t="s">
        <v>437</v>
      </c>
      <c r="B16" s="421" t="s">
        <v>461</v>
      </c>
      <c r="C16" s="422" t="s">
        <v>439</v>
      </c>
      <c r="D16" s="422" t="s">
        <v>462</v>
      </c>
      <c r="E16" s="422" t="s">
        <v>441</v>
      </c>
      <c r="F16" s="422" t="s">
        <v>230</v>
      </c>
      <c r="G16" s="423" t="s">
        <v>462</v>
      </c>
      <c r="H16" s="421" t="s">
        <v>463</v>
      </c>
      <c r="I16" s="424">
        <v>4504328.1478818217</v>
      </c>
      <c r="J16" s="425">
        <v>2.4668074846143253E-3</v>
      </c>
      <c r="K16" s="424">
        <f t="shared" si="0"/>
        <v>33454833.460000001</v>
      </c>
      <c r="L16" s="424">
        <f t="shared" si="1"/>
        <v>24781358.120000001</v>
      </c>
      <c r="M16" s="424">
        <f t="shared" si="2"/>
        <v>19825086.5</v>
      </c>
      <c r="N16" s="424">
        <f t="shared" si="3"/>
        <v>4956271.620000001</v>
      </c>
      <c r="O16" s="424">
        <f t="shared" si="4"/>
        <v>8673475.3399999999</v>
      </c>
      <c r="P16" s="424">
        <f t="shared" si="5"/>
        <v>6938780.2699999996</v>
      </c>
      <c r="Q16" s="424">
        <f t="shared" si="6"/>
        <v>1734695.0700000003</v>
      </c>
    </row>
    <row r="17" spans="1:17" ht="16.5" hidden="1" thickTop="1" x14ac:dyDescent="0.25">
      <c r="A17" s="421" t="s">
        <v>437</v>
      </c>
      <c r="B17" s="421" t="s">
        <v>464</v>
      </c>
      <c r="C17" s="422" t="s">
        <v>439</v>
      </c>
      <c r="D17" s="422" t="s">
        <v>465</v>
      </c>
      <c r="E17" s="422" t="s">
        <v>441</v>
      </c>
      <c r="F17" s="422" t="s">
        <v>230</v>
      </c>
      <c r="G17" s="423" t="s">
        <v>465</v>
      </c>
      <c r="H17" s="421" t="s">
        <v>466</v>
      </c>
      <c r="I17" s="424">
        <v>480917.63129861781</v>
      </c>
      <c r="J17" s="425">
        <v>2.6337584061860591E-4</v>
      </c>
      <c r="K17" s="424">
        <f t="shared" si="0"/>
        <v>3571902.12</v>
      </c>
      <c r="L17" s="424">
        <f t="shared" si="1"/>
        <v>2645853.42</v>
      </c>
      <c r="M17" s="424">
        <f t="shared" si="2"/>
        <v>2116682.7400000002</v>
      </c>
      <c r="N17" s="424">
        <f t="shared" si="3"/>
        <v>529170.6799999997</v>
      </c>
      <c r="O17" s="424">
        <f t="shared" si="4"/>
        <v>926048.70000000019</v>
      </c>
      <c r="P17" s="424">
        <f t="shared" si="5"/>
        <v>740838.96</v>
      </c>
      <c r="Q17" s="424">
        <f t="shared" si="6"/>
        <v>185209.74000000022</v>
      </c>
    </row>
    <row r="18" spans="1:17" ht="16.5" hidden="1" thickTop="1" x14ac:dyDescent="0.25">
      <c r="A18" s="421" t="s">
        <v>437</v>
      </c>
      <c r="B18" s="421" t="s">
        <v>467</v>
      </c>
      <c r="C18" s="422" t="s">
        <v>439</v>
      </c>
      <c r="D18" s="422" t="s">
        <v>468</v>
      </c>
      <c r="E18" s="422" t="s">
        <v>441</v>
      </c>
      <c r="F18" s="422" t="s">
        <v>230</v>
      </c>
      <c r="G18" s="423" t="s">
        <v>468</v>
      </c>
      <c r="H18" s="421" t="s">
        <v>469</v>
      </c>
      <c r="I18" s="424">
        <v>17490.295576610995</v>
      </c>
      <c r="J18" s="425">
        <v>9.5786076458017452E-6</v>
      </c>
      <c r="K18" s="424">
        <f t="shared" si="0"/>
        <v>129905.04</v>
      </c>
      <c r="L18" s="424">
        <f t="shared" si="1"/>
        <v>96225.96</v>
      </c>
      <c r="M18" s="424">
        <f t="shared" si="2"/>
        <v>76980.77</v>
      </c>
      <c r="N18" s="424">
        <f t="shared" si="3"/>
        <v>19245.190000000002</v>
      </c>
      <c r="O18" s="424">
        <f t="shared" si="4"/>
        <v>33679.079999999987</v>
      </c>
      <c r="P18" s="424">
        <f t="shared" si="5"/>
        <v>26943.26</v>
      </c>
      <c r="Q18" s="424">
        <f t="shared" si="6"/>
        <v>6735.8199999999888</v>
      </c>
    </row>
    <row r="19" spans="1:17" ht="16.5" hidden="1" thickTop="1" x14ac:dyDescent="0.25">
      <c r="A19" s="421" t="s">
        <v>437</v>
      </c>
      <c r="B19" s="426" t="s">
        <v>470</v>
      </c>
      <c r="C19" s="422" t="s">
        <v>439</v>
      </c>
      <c r="D19" s="422" t="s">
        <v>471</v>
      </c>
      <c r="E19" s="422" t="s">
        <v>441</v>
      </c>
      <c r="F19" s="422" t="s">
        <v>230</v>
      </c>
      <c r="G19" s="423" t="s">
        <v>471</v>
      </c>
      <c r="H19" s="421" t="s">
        <v>472</v>
      </c>
      <c r="I19" s="424">
        <v>562137.43000753038</v>
      </c>
      <c r="J19" s="425">
        <v>3.0785608290473496E-4</v>
      </c>
      <c r="K19" s="424">
        <f t="shared" si="0"/>
        <v>4175142.99</v>
      </c>
      <c r="L19" s="424">
        <f t="shared" si="1"/>
        <v>3092698.51</v>
      </c>
      <c r="M19" s="424">
        <f t="shared" si="2"/>
        <v>2474158.81</v>
      </c>
      <c r="N19" s="424">
        <f t="shared" si="3"/>
        <v>618539.69999999972</v>
      </c>
      <c r="O19" s="424">
        <f t="shared" si="4"/>
        <v>1082444.4800000004</v>
      </c>
      <c r="P19" s="424">
        <f t="shared" si="5"/>
        <v>865955.58</v>
      </c>
      <c r="Q19" s="424">
        <f t="shared" si="6"/>
        <v>216488.90000000049</v>
      </c>
    </row>
    <row r="20" spans="1:17" ht="16.5" hidden="1" thickTop="1" x14ac:dyDescent="0.25">
      <c r="A20" s="421" t="s">
        <v>437</v>
      </c>
      <c r="B20" s="421" t="s">
        <v>473</v>
      </c>
      <c r="C20" s="422" t="s">
        <v>439</v>
      </c>
      <c r="D20" s="422" t="s">
        <v>474</v>
      </c>
      <c r="E20" s="422" t="s">
        <v>441</v>
      </c>
      <c r="F20" s="422" t="s">
        <v>230</v>
      </c>
      <c r="G20" s="423" t="s">
        <v>474</v>
      </c>
      <c r="H20" s="421" t="s">
        <v>475</v>
      </c>
      <c r="I20" s="424">
        <v>1105815.1095224898</v>
      </c>
      <c r="J20" s="425">
        <v>6.0560263355867222E-4</v>
      </c>
      <c r="K20" s="424">
        <f t="shared" si="0"/>
        <v>8213180.5499999998</v>
      </c>
      <c r="L20" s="424">
        <f t="shared" si="1"/>
        <v>6083837.4400000004</v>
      </c>
      <c r="M20" s="424">
        <f t="shared" si="2"/>
        <v>4867069.95</v>
      </c>
      <c r="N20" s="424">
        <f t="shared" si="3"/>
        <v>1216767.4900000002</v>
      </c>
      <c r="O20" s="424">
        <f t="shared" si="4"/>
        <v>2129343.1099999994</v>
      </c>
      <c r="P20" s="424">
        <f t="shared" si="5"/>
        <v>1703474.49</v>
      </c>
      <c r="Q20" s="424">
        <f t="shared" si="6"/>
        <v>425868.61999999941</v>
      </c>
    </row>
    <row r="21" spans="1:17" ht="16.5" hidden="1" thickTop="1" x14ac:dyDescent="0.25">
      <c r="A21" s="421" t="s">
        <v>437</v>
      </c>
      <c r="B21" s="421" t="s">
        <v>476</v>
      </c>
      <c r="C21" s="422" t="s">
        <v>439</v>
      </c>
      <c r="D21" s="422" t="s">
        <v>477</v>
      </c>
      <c r="E21" s="422" t="s">
        <v>441</v>
      </c>
      <c r="F21" s="422" t="s">
        <v>230</v>
      </c>
      <c r="G21" s="423" t="s">
        <v>477</v>
      </c>
      <c r="H21" s="421" t="s">
        <v>478</v>
      </c>
      <c r="I21" s="424">
        <v>17440406.536615293</v>
      </c>
      <c r="J21" s="425">
        <v>9.5512857782065752E-3</v>
      </c>
      <c r="K21" s="424">
        <f t="shared" si="0"/>
        <v>129534500.39</v>
      </c>
      <c r="L21" s="424">
        <f t="shared" si="1"/>
        <v>95951481.780000001</v>
      </c>
      <c r="M21" s="424">
        <f t="shared" si="2"/>
        <v>76761185.420000002</v>
      </c>
      <c r="N21" s="424">
        <f t="shared" si="3"/>
        <v>19190296.359999999</v>
      </c>
      <c r="O21" s="424">
        <f t="shared" si="4"/>
        <v>33583018.609999999</v>
      </c>
      <c r="P21" s="424">
        <f t="shared" si="5"/>
        <v>26866414.890000001</v>
      </c>
      <c r="Q21" s="424">
        <f t="shared" si="6"/>
        <v>6716603.7199999988</v>
      </c>
    </row>
    <row r="22" spans="1:17" ht="16.5" hidden="1" thickTop="1" x14ac:dyDescent="0.25">
      <c r="A22" s="421" t="s">
        <v>437</v>
      </c>
      <c r="B22" s="421" t="s">
        <v>479</v>
      </c>
      <c r="C22" s="422" t="s">
        <v>439</v>
      </c>
      <c r="D22" s="422" t="s">
        <v>480</v>
      </c>
      <c r="E22" s="422" t="s">
        <v>441</v>
      </c>
      <c r="F22" s="422" t="s">
        <v>230</v>
      </c>
      <c r="G22" s="423" t="s">
        <v>480</v>
      </c>
      <c r="H22" s="421" t="s">
        <v>481</v>
      </c>
      <c r="I22" s="424">
        <v>0</v>
      </c>
      <c r="J22" s="425">
        <v>0</v>
      </c>
      <c r="K22" s="424">
        <f t="shared" si="0"/>
        <v>0</v>
      </c>
      <c r="L22" s="424">
        <f t="shared" si="1"/>
        <v>0</v>
      </c>
      <c r="M22" s="424">
        <f t="shared" si="2"/>
        <v>0</v>
      </c>
      <c r="N22" s="424">
        <f t="shared" si="3"/>
        <v>0</v>
      </c>
      <c r="O22" s="424">
        <f t="shared" si="4"/>
        <v>0</v>
      </c>
      <c r="P22" s="424">
        <f t="shared" si="5"/>
        <v>0</v>
      </c>
      <c r="Q22" s="424">
        <f t="shared" si="6"/>
        <v>0</v>
      </c>
    </row>
    <row r="23" spans="1:17" ht="16.5" hidden="1" thickTop="1" x14ac:dyDescent="0.25">
      <c r="A23" s="421" t="s">
        <v>437</v>
      </c>
      <c r="B23" s="421" t="s">
        <v>482</v>
      </c>
      <c r="C23" s="422" t="s">
        <v>439</v>
      </c>
      <c r="D23" s="422" t="s">
        <v>483</v>
      </c>
      <c r="E23" s="422" t="s">
        <v>441</v>
      </c>
      <c r="F23" s="422" t="s">
        <v>230</v>
      </c>
      <c r="G23" s="423" t="s">
        <v>483</v>
      </c>
      <c r="H23" s="421" t="s">
        <v>484</v>
      </c>
      <c r="I23" s="424">
        <v>1472766.5952607945</v>
      </c>
      <c r="J23" s="425">
        <v>8.065646065302175E-4</v>
      </c>
      <c r="K23" s="424">
        <f t="shared" si="0"/>
        <v>10938626.039999999</v>
      </c>
      <c r="L23" s="424">
        <f t="shared" si="1"/>
        <v>8102685.96</v>
      </c>
      <c r="M23" s="424">
        <f t="shared" si="2"/>
        <v>6482148.7699999996</v>
      </c>
      <c r="N23" s="424">
        <f t="shared" si="3"/>
        <v>1620537.1900000004</v>
      </c>
      <c r="O23" s="424">
        <f t="shared" si="4"/>
        <v>2835940.0799999991</v>
      </c>
      <c r="P23" s="424">
        <f t="shared" si="5"/>
        <v>2268752.06</v>
      </c>
      <c r="Q23" s="424">
        <f t="shared" si="6"/>
        <v>567188.01999999909</v>
      </c>
    </row>
    <row r="24" spans="1:17" ht="16.5" hidden="1" thickTop="1" x14ac:dyDescent="0.25">
      <c r="A24" s="421" t="s">
        <v>437</v>
      </c>
      <c r="B24" s="421" t="s">
        <v>485</v>
      </c>
      <c r="C24" s="422" t="s">
        <v>439</v>
      </c>
      <c r="D24" s="422" t="s">
        <v>486</v>
      </c>
      <c r="E24" s="422" t="s">
        <v>441</v>
      </c>
      <c r="F24" s="422" t="s">
        <v>230</v>
      </c>
      <c r="G24" s="423" t="s">
        <v>486</v>
      </c>
      <c r="H24" s="421" t="s">
        <v>487</v>
      </c>
      <c r="I24" s="424">
        <v>1988887.2584772487</v>
      </c>
      <c r="J24" s="425">
        <v>1.0892194827263871E-3</v>
      </c>
      <c r="K24" s="424">
        <f t="shared" si="0"/>
        <v>14771990.369999999</v>
      </c>
      <c r="L24" s="424">
        <f t="shared" si="1"/>
        <v>10942215.09</v>
      </c>
      <c r="M24" s="424">
        <f t="shared" si="2"/>
        <v>8753772.0700000003</v>
      </c>
      <c r="N24" s="424">
        <f t="shared" si="3"/>
        <v>2188443.0199999996</v>
      </c>
      <c r="O24" s="424">
        <f t="shared" si="4"/>
        <v>3829775.2799999993</v>
      </c>
      <c r="P24" s="424">
        <f t="shared" si="5"/>
        <v>3063820.22</v>
      </c>
      <c r="Q24" s="424">
        <f t="shared" si="6"/>
        <v>765955.05999999912</v>
      </c>
    </row>
    <row r="25" spans="1:17" ht="16.5" hidden="1" thickTop="1" x14ac:dyDescent="0.25">
      <c r="A25" s="421" t="s">
        <v>437</v>
      </c>
      <c r="B25" s="421" t="s">
        <v>488</v>
      </c>
      <c r="C25" s="422" t="s">
        <v>439</v>
      </c>
      <c r="D25" s="422" t="s">
        <v>489</v>
      </c>
      <c r="E25" s="422" t="s">
        <v>441</v>
      </c>
      <c r="F25" s="422" t="s">
        <v>230</v>
      </c>
      <c r="G25" s="423" t="s">
        <v>489</v>
      </c>
      <c r="H25" s="421" t="s">
        <v>490</v>
      </c>
      <c r="I25" s="424">
        <v>146559.33091026483</v>
      </c>
      <c r="J25" s="425">
        <v>8.0263613697754589E-5</v>
      </c>
      <c r="K25" s="424">
        <f t="shared" si="0"/>
        <v>1088534.82</v>
      </c>
      <c r="L25" s="424">
        <f t="shared" si="1"/>
        <v>806322.09</v>
      </c>
      <c r="M25" s="424">
        <f t="shared" si="2"/>
        <v>645057.67000000004</v>
      </c>
      <c r="N25" s="424">
        <f t="shared" si="3"/>
        <v>161264.41999999993</v>
      </c>
      <c r="O25" s="424">
        <f t="shared" si="4"/>
        <v>282212.7300000001</v>
      </c>
      <c r="P25" s="424">
        <f t="shared" si="5"/>
        <v>225770.18</v>
      </c>
      <c r="Q25" s="424">
        <f t="shared" si="6"/>
        <v>56442.550000000105</v>
      </c>
    </row>
    <row r="26" spans="1:17" ht="16.5" hidden="1" thickTop="1" x14ac:dyDescent="0.25">
      <c r="A26" s="421" t="s">
        <v>437</v>
      </c>
      <c r="B26" s="421" t="s">
        <v>491</v>
      </c>
      <c r="C26" s="422" t="s">
        <v>439</v>
      </c>
      <c r="D26" s="422" t="s">
        <v>492</v>
      </c>
      <c r="E26" s="422" t="s">
        <v>441</v>
      </c>
      <c r="F26" s="422" t="s">
        <v>230</v>
      </c>
      <c r="G26" s="423" t="s">
        <v>492</v>
      </c>
      <c r="H26" s="421" t="s">
        <v>493</v>
      </c>
      <c r="I26" s="424">
        <v>284789.40351778967</v>
      </c>
      <c r="J26" s="425">
        <v>1.5596568657345622E-4</v>
      </c>
      <c r="K26" s="424">
        <f t="shared" si="0"/>
        <v>2115206.0299999998</v>
      </c>
      <c r="L26" s="424">
        <f t="shared" si="1"/>
        <v>1566819.28</v>
      </c>
      <c r="M26" s="424">
        <f t="shared" si="2"/>
        <v>1253455.42</v>
      </c>
      <c r="N26" s="424">
        <f t="shared" si="3"/>
        <v>313363.8600000001</v>
      </c>
      <c r="O26" s="424">
        <f t="shared" si="4"/>
        <v>548386.74999999977</v>
      </c>
      <c r="P26" s="424">
        <f t="shared" si="5"/>
        <v>438709.4</v>
      </c>
      <c r="Q26" s="424">
        <f t="shared" si="6"/>
        <v>109677.34999999974</v>
      </c>
    </row>
    <row r="27" spans="1:17" ht="16.5" hidden="1" thickTop="1" x14ac:dyDescent="0.25">
      <c r="A27" s="421" t="s">
        <v>437</v>
      </c>
      <c r="B27" s="421" t="s">
        <v>494</v>
      </c>
      <c r="C27" s="422" t="s">
        <v>439</v>
      </c>
      <c r="D27" s="422" t="s">
        <v>495</v>
      </c>
      <c r="E27" s="422" t="s">
        <v>441</v>
      </c>
      <c r="F27" s="422" t="s">
        <v>230</v>
      </c>
      <c r="G27" s="423" t="s">
        <v>495</v>
      </c>
      <c r="H27" s="421" t="s">
        <v>496</v>
      </c>
      <c r="I27" s="424">
        <v>22929.683887352126</v>
      </c>
      <c r="J27" s="425">
        <v>1.2557503355913301E-5</v>
      </c>
      <c r="K27" s="424">
        <f t="shared" si="0"/>
        <v>170304.81</v>
      </c>
      <c r="L27" s="424">
        <f t="shared" si="1"/>
        <v>126151.71</v>
      </c>
      <c r="M27" s="424">
        <f t="shared" si="2"/>
        <v>100921.37</v>
      </c>
      <c r="N27" s="424">
        <f t="shared" si="3"/>
        <v>25230.340000000011</v>
      </c>
      <c r="O27" s="424">
        <f t="shared" si="4"/>
        <v>44153.099999999991</v>
      </c>
      <c r="P27" s="424">
        <f t="shared" si="5"/>
        <v>35322.480000000003</v>
      </c>
      <c r="Q27" s="424">
        <f t="shared" si="6"/>
        <v>8830.6199999999881</v>
      </c>
    </row>
    <row r="28" spans="1:17" ht="16.5" hidden="1" thickTop="1" x14ac:dyDescent="0.25">
      <c r="A28" s="421" t="s">
        <v>437</v>
      </c>
      <c r="B28" s="421" t="s">
        <v>497</v>
      </c>
      <c r="C28" s="422" t="s">
        <v>439</v>
      </c>
      <c r="D28" s="422" t="s">
        <v>477</v>
      </c>
      <c r="E28" s="422" t="s">
        <v>498</v>
      </c>
      <c r="F28" s="422" t="s">
        <v>499</v>
      </c>
      <c r="G28" s="423" t="s">
        <v>500</v>
      </c>
      <c r="H28" s="421" t="s">
        <v>501</v>
      </c>
      <c r="I28" s="424">
        <v>118563.95007128979</v>
      </c>
      <c r="J28" s="425">
        <v>6.4931867714574501E-5</v>
      </c>
      <c r="K28" s="424">
        <f t="shared" si="0"/>
        <v>880605.74</v>
      </c>
      <c r="L28" s="424">
        <f t="shared" si="1"/>
        <v>652300.55000000005</v>
      </c>
      <c r="M28" s="424">
        <f t="shared" si="2"/>
        <v>521840.44</v>
      </c>
      <c r="N28" s="424">
        <f t="shared" si="3"/>
        <v>130460.11000000004</v>
      </c>
      <c r="O28" s="424">
        <f t="shared" si="4"/>
        <v>228305.18999999994</v>
      </c>
      <c r="P28" s="424">
        <f t="shared" si="5"/>
        <v>182644.15</v>
      </c>
      <c r="Q28" s="424">
        <f t="shared" si="6"/>
        <v>45661.03999999995</v>
      </c>
    </row>
    <row r="29" spans="1:17" ht="16.5" hidden="1" thickTop="1" x14ac:dyDescent="0.25">
      <c r="A29" s="421" t="s">
        <v>437</v>
      </c>
      <c r="B29" s="421" t="s">
        <v>502</v>
      </c>
      <c r="C29" s="422" t="s">
        <v>439</v>
      </c>
      <c r="D29" s="422" t="s">
        <v>477</v>
      </c>
      <c r="E29" s="422" t="s">
        <v>503</v>
      </c>
      <c r="F29" s="422" t="s">
        <v>504</v>
      </c>
      <c r="G29" s="423" t="s">
        <v>505</v>
      </c>
      <c r="H29" s="421" t="s">
        <v>506</v>
      </c>
      <c r="I29" s="424">
        <v>51843.399903522426</v>
      </c>
      <c r="J29" s="425">
        <v>2.839217808098693E-5</v>
      </c>
      <c r="K29" s="424">
        <f t="shared" si="0"/>
        <v>385054.61</v>
      </c>
      <c r="L29" s="424">
        <f t="shared" si="1"/>
        <v>285225.64</v>
      </c>
      <c r="M29" s="424">
        <f t="shared" si="2"/>
        <v>228180.51</v>
      </c>
      <c r="N29" s="424">
        <f t="shared" si="3"/>
        <v>57045.130000000005</v>
      </c>
      <c r="O29" s="424">
        <f t="shared" si="4"/>
        <v>99828.969999999972</v>
      </c>
      <c r="P29" s="424">
        <f t="shared" si="5"/>
        <v>79863.179999999993</v>
      </c>
      <c r="Q29" s="424">
        <f t="shared" si="6"/>
        <v>19965.789999999979</v>
      </c>
    </row>
    <row r="30" spans="1:17" ht="16.5" hidden="1" thickTop="1" x14ac:dyDescent="0.25">
      <c r="A30" s="421" t="s">
        <v>437</v>
      </c>
      <c r="B30" s="427" t="s">
        <v>507</v>
      </c>
      <c r="C30" s="422" t="s">
        <v>439</v>
      </c>
      <c r="D30" s="422" t="s">
        <v>477</v>
      </c>
      <c r="E30" s="422" t="s">
        <v>508</v>
      </c>
      <c r="F30" s="428" t="s">
        <v>509</v>
      </c>
      <c r="G30" s="423" t="s">
        <v>510</v>
      </c>
      <c r="H30" s="429" t="s">
        <v>511</v>
      </c>
      <c r="I30" s="424">
        <v>169713.97151016322</v>
      </c>
      <c r="J30" s="425">
        <v>9.2944315205313276E-5</v>
      </c>
      <c r="K30" s="424">
        <f t="shared" si="0"/>
        <v>1260510.44</v>
      </c>
      <c r="L30" s="424">
        <f t="shared" si="1"/>
        <v>933711.44</v>
      </c>
      <c r="M30" s="424">
        <f t="shared" si="2"/>
        <v>746969.15</v>
      </c>
      <c r="N30" s="424">
        <f t="shared" si="3"/>
        <v>186742.28999999992</v>
      </c>
      <c r="O30" s="424">
        <f t="shared" si="4"/>
        <v>326799</v>
      </c>
      <c r="P30" s="424">
        <f t="shared" si="5"/>
        <v>261439.2</v>
      </c>
      <c r="Q30" s="424">
        <f t="shared" si="6"/>
        <v>65359.799999999988</v>
      </c>
    </row>
    <row r="31" spans="1:17" ht="16.5" hidden="1" thickTop="1" x14ac:dyDescent="0.25">
      <c r="A31" s="421" t="s">
        <v>437</v>
      </c>
      <c r="B31" s="421" t="s">
        <v>512</v>
      </c>
      <c r="C31" s="422" t="s">
        <v>439</v>
      </c>
      <c r="D31" s="422" t="s">
        <v>477</v>
      </c>
      <c r="E31" s="422" t="s">
        <v>513</v>
      </c>
      <c r="F31" s="422" t="s">
        <v>514</v>
      </c>
      <c r="G31" s="423" t="s">
        <v>515</v>
      </c>
      <c r="H31" s="421" t="s">
        <v>516</v>
      </c>
      <c r="I31" s="424">
        <v>40061.359934183674</v>
      </c>
      <c r="J31" s="425">
        <v>2.1939712046944218E-5</v>
      </c>
      <c r="K31" s="424">
        <f t="shared" si="0"/>
        <v>297546.28999999998</v>
      </c>
      <c r="L31" s="424">
        <f t="shared" si="1"/>
        <v>220404.66</v>
      </c>
      <c r="M31" s="424">
        <f t="shared" si="2"/>
        <v>176323.73</v>
      </c>
      <c r="N31" s="424">
        <f t="shared" si="3"/>
        <v>44080.929999999993</v>
      </c>
      <c r="O31" s="424">
        <f t="shared" si="4"/>
        <v>77141.629999999976</v>
      </c>
      <c r="P31" s="424">
        <f t="shared" si="5"/>
        <v>61713.3</v>
      </c>
      <c r="Q31" s="424">
        <f t="shared" si="6"/>
        <v>15428.329999999973</v>
      </c>
    </row>
    <row r="32" spans="1:17" ht="16.5" hidden="1" thickTop="1" x14ac:dyDescent="0.25">
      <c r="A32" s="421" t="s">
        <v>437</v>
      </c>
      <c r="B32" s="421" t="s">
        <v>517</v>
      </c>
      <c r="C32" s="422" t="s">
        <v>439</v>
      </c>
      <c r="D32" s="422" t="s">
        <v>477</v>
      </c>
      <c r="E32" s="422" t="s">
        <v>518</v>
      </c>
      <c r="F32" s="422" t="s">
        <v>519</v>
      </c>
      <c r="G32" s="423" t="s">
        <v>520</v>
      </c>
      <c r="H32" s="421" t="s">
        <v>521</v>
      </c>
      <c r="I32" s="424">
        <v>21724.934878552744</v>
      </c>
      <c r="J32" s="425">
        <v>1.1897719305014269E-5</v>
      </c>
      <c r="K32" s="424">
        <f t="shared" si="0"/>
        <v>161356.82</v>
      </c>
      <c r="L32" s="424">
        <f t="shared" si="1"/>
        <v>119523.57</v>
      </c>
      <c r="M32" s="424">
        <f t="shared" si="2"/>
        <v>95618.86</v>
      </c>
      <c r="N32" s="424">
        <f t="shared" si="3"/>
        <v>23904.710000000006</v>
      </c>
      <c r="O32" s="424">
        <f t="shared" si="4"/>
        <v>41833.25</v>
      </c>
      <c r="P32" s="424">
        <f t="shared" si="5"/>
        <v>33466.6</v>
      </c>
      <c r="Q32" s="424">
        <f t="shared" si="6"/>
        <v>8366.6500000000015</v>
      </c>
    </row>
    <row r="33" spans="1:17" ht="16.5" hidden="1" thickTop="1" x14ac:dyDescent="0.25">
      <c r="A33" s="421" t="s">
        <v>437</v>
      </c>
      <c r="B33" s="421" t="s">
        <v>522</v>
      </c>
      <c r="C33" s="422" t="s">
        <v>439</v>
      </c>
      <c r="D33" s="422" t="s">
        <v>477</v>
      </c>
      <c r="E33" s="422" t="s">
        <v>523</v>
      </c>
      <c r="F33" s="422" t="s">
        <v>524</v>
      </c>
      <c r="G33" s="423" t="s">
        <v>525</v>
      </c>
      <c r="H33" s="421" t="s">
        <v>526</v>
      </c>
      <c r="I33" s="424">
        <v>248112.42543405585</v>
      </c>
      <c r="J33" s="425">
        <v>1.3587944039431487E-4</v>
      </c>
      <c r="K33" s="424">
        <f t="shared" si="0"/>
        <v>1842796.44</v>
      </c>
      <c r="L33" s="424">
        <f t="shared" si="1"/>
        <v>1365034.4</v>
      </c>
      <c r="M33" s="424">
        <f t="shared" si="2"/>
        <v>1092027.52</v>
      </c>
      <c r="N33" s="424">
        <f t="shared" si="3"/>
        <v>273006.87999999989</v>
      </c>
      <c r="O33" s="424">
        <f t="shared" si="4"/>
        <v>477762.04000000004</v>
      </c>
      <c r="P33" s="424">
        <f t="shared" si="5"/>
        <v>382209.63</v>
      </c>
      <c r="Q33" s="424">
        <f t="shared" si="6"/>
        <v>95552.410000000033</v>
      </c>
    </row>
    <row r="34" spans="1:17" ht="16.5" hidden="1" thickTop="1" x14ac:dyDescent="0.25">
      <c r="A34" s="421" t="s">
        <v>437</v>
      </c>
      <c r="B34" s="421" t="s">
        <v>527</v>
      </c>
      <c r="C34" s="422" t="s">
        <v>439</v>
      </c>
      <c r="D34" s="422" t="s">
        <v>444</v>
      </c>
      <c r="E34" s="422" t="s">
        <v>528</v>
      </c>
      <c r="F34" s="422" t="s">
        <v>529</v>
      </c>
      <c r="G34" s="423" t="s">
        <v>530</v>
      </c>
      <c r="H34" s="421" t="s">
        <v>531</v>
      </c>
      <c r="I34" s="424">
        <v>31637.773795264147</v>
      </c>
      <c r="J34" s="425">
        <v>1.732651233045559E-5</v>
      </c>
      <c r="K34" s="424">
        <f t="shared" si="0"/>
        <v>234982.09</v>
      </c>
      <c r="L34" s="424">
        <f t="shared" si="1"/>
        <v>174060.81</v>
      </c>
      <c r="M34" s="424">
        <f t="shared" si="2"/>
        <v>139248.65</v>
      </c>
      <c r="N34" s="424">
        <f t="shared" si="3"/>
        <v>34812.160000000003</v>
      </c>
      <c r="O34" s="424">
        <f t="shared" si="4"/>
        <v>60921.279999999999</v>
      </c>
      <c r="P34" s="424">
        <f t="shared" si="5"/>
        <v>48737.02</v>
      </c>
      <c r="Q34" s="424">
        <f t="shared" si="6"/>
        <v>12184.260000000002</v>
      </c>
    </row>
    <row r="35" spans="1:17" ht="16.5" hidden="1" thickTop="1" x14ac:dyDescent="0.25">
      <c r="A35" s="421" t="s">
        <v>437</v>
      </c>
      <c r="B35" s="421" t="s">
        <v>532</v>
      </c>
      <c r="C35" s="422" t="s">
        <v>439</v>
      </c>
      <c r="D35" s="422" t="s">
        <v>444</v>
      </c>
      <c r="E35" s="422" t="s">
        <v>533</v>
      </c>
      <c r="F35" s="422" t="s">
        <v>534</v>
      </c>
      <c r="G35" s="423" t="s">
        <v>535</v>
      </c>
      <c r="H35" s="421" t="s">
        <v>536</v>
      </c>
      <c r="I35" s="424">
        <v>75065.660686373725</v>
      </c>
      <c r="J35" s="425">
        <v>4.1109911964505549E-5</v>
      </c>
      <c r="K35" s="424">
        <f t="shared" si="0"/>
        <v>557532.47</v>
      </c>
      <c r="L35" s="424">
        <f t="shared" si="1"/>
        <v>412987.01</v>
      </c>
      <c r="M35" s="424">
        <f t="shared" si="2"/>
        <v>330389.61</v>
      </c>
      <c r="N35" s="424">
        <f t="shared" si="3"/>
        <v>82597.400000000023</v>
      </c>
      <c r="O35" s="424">
        <f t="shared" si="4"/>
        <v>144545.45999999996</v>
      </c>
      <c r="P35" s="424">
        <f t="shared" si="5"/>
        <v>115636.37</v>
      </c>
      <c r="Q35" s="424">
        <f t="shared" si="6"/>
        <v>28909.089999999967</v>
      </c>
    </row>
    <row r="36" spans="1:17" ht="16.5" hidden="1" thickTop="1" x14ac:dyDescent="0.25">
      <c r="A36" s="421" t="s">
        <v>437</v>
      </c>
      <c r="B36" s="427" t="s">
        <v>537</v>
      </c>
      <c r="C36" s="422" t="s">
        <v>439</v>
      </c>
      <c r="D36" s="422" t="s">
        <v>477</v>
      </c>
      <c r="E36" s="422" t="s">
        <v>538</v>
      </c>
      <c r="F36" s="428" t="s">
        <v>539</v>
      </c>
      <c r="G36" s="423" t="s">
        <v>540</v>
      </c>
      <c r="H36" s="429" t="s">
        <v>541</v>
      </c>
      <c r="I36" s="424">
        <v>187063.72594467751</v>
      </c>
      <c r="J36" s="425">
        <v>1.0244595511478715E-4</v>
      </c>
      <c r="K36" s="424">
        <f t="shared" si="0"/>
        <v>1389371.64</v>
      </c>
      <c r="L36" s="424">
        <f t="shared" si="1"/>
        <v>1029164.18</v>
      </c>
      <c r="M36" s="424">
        <f t="shared" si="2"/>
        <v>823331.34</v>
      </c>
      <c r="N36" s="424">
        <f t="shared" si="3"/>
        <v>205832.84000000008</v>
      </c>
      <c r="O36" s="424">
        <f t="shared" si="4"/>
        <v>360207.45999999985</v>
      </c>
      <c r="P36" s="424">
        <f t="shared" si="5"/>
        <v>288165.96999999997</v>
      </c>
      <c r="Q36" s="424">
        <f t="shared" si="6"/>
        <v>72041.489999999874</v>
      </c>
    </row>
    <row r="37" spans="1:17" ht="16.5" hidden="1" thickTop="1" x14ac:dyDescent="0.25">
      <c r="A37" s="421" t="s">
        <v>437</v>
      </c>
      <c r="B37" s="421" t="s">
        <v>542</v>
      </c>
      <c r="C37" s="422" t="s">
        <v>439</v>
      </c>
      <c r="D37" s="422" t="s">
        <v>477</v>
      </c>
      <c r="E37" s="422" t="s">
        <v>543</v>
      </c>
      <c r="F37" s="422" t="s">
        <v>544</v>
      </c>
      <c r="G37" s="423" t="s">
        <v>545</v>
      </c>
      <c r="H37" s="421" t="s">
        <v>546</v>
      </c>
      <c r="I37" s="424">
        <v>198906.67524003735</v>
      </c>
      <c r="J37" s="425">
        <v>1.0893177830585278E-4</v>
      </c>
      <c r="K37" s="424">
        <f t="shared" si="0"/>
        <v>1477332.35</v>
      </c>
      <c r="L37" s="424">
        <f t="shared" si="1"/>
        <v>1094320.26</v>
      </c>
      <c r="M37" s="424">
        <f t="shared" si="2"/>
        <v>875456.21</v>
      </c>
      <c r="N37" s="424">
        <f t="shared" si="3"/>
        <v>218864.05000000005</v>
      </c>
      <c r="O37" s="424">
        <f t="shared" si="4"/>
        <v>383012.09000000008</v>
      </c>
      <c r="P37" s="424">
        <f t="shared" si="5"/>
        <v>306409.67</v>
      </c>
      <c r="Q37" s="424">
        <f t="shared" si="6"/>
        <v>76602.4200000001</v>
      </c>
    </row>
    <row r="38" spans="1:17" ht="16.5" hidden="1" thickTop="1" x14ac:dyDescent="0.25">
      <c r="A38" s="421" t="s">
        <v>437</v>
      </c>
      <c r="B38" s="421" t="s">
        <v>547</v>
      </c>
      <c r="C38" s="422" t="s">
        <v>439</v>
      </c>
      <c r="D38" s="422" t="s">
        <v>477</v>
      </c>
      <c r="E38" s="422" t="s">
        <v>548</v>
      </c>
      <c r="F38" s="422" t="s">
        <v>549</v>
      </c>
      <c r="G38" s="423" t="s">
        <v>550</v>
      </c>
      <c r="H38" s="421" t="s">
        <v>551</v>
      </c>
      <c r="I38" s="424">
        <v>124584.47675809401</v>
      </c>
      <c r="J38" s="425">
        <v>6.8229025427054424E-5</v>
      </c>
      <c r="K38" s="424">
        <f t="shared" si="0"/>
        <v>925321.78</v>
      </c>
      <c r="L38" s="424">
        <f t="shared" si="1"/>
        <v>685423.54</v>
      </c>
      <c r="M38" s="424">
        <f t="shared" si="2"/>
        <v>548338.82999999996</v>
      </c>
      <c r="N38" s="424">
        <f t="shared" si="3"/>
        <v>137084.71000000008</v>
      </c>
      <c r="O38" s="424">
        <f t="shared" si="4"/>
        <v>239898.23999999999</v>
      </c>
      <c r="P38" s="424">
        <f t="shared" si="5"/>
        <v>191918.59</v>
      </c>
      <c r="Q38" s="424">
        <f t="shared" si="6"/>
        <v>47979.649999999994</v>
      </c>
    </row>
    <row r="39" spans="1:17" ht="16.5" hidden="1" thickTop="1" x14ac:dyDescent="0.25">
      <c r="A39" s="421" t="s">
        <v>437</v>
      </c>
      <c r="B39" s="421" t="s">
        <v>552</v>
      </c>
      <c r="C39" s="422" t="s">
        <v>439</v>
      </c>
      <c r="D39" s="422" t="s">
        <v>486</v>
      </c>
      <c r="E39" s="422" t="s">
        <v>553</v>
      </c>
      <c r="F39" s="422" t="s">
        <v>554</v>
      </c>
      <c r="G39" s="423" t="s">
        <v>555</v>
      </c>
      <c r="H39" s="421" t="s">
        <v>556</v>
      </c>
      <c r="I39" s="424">
        <v>130203.86412776125</v>
      </c>
      <c r="J39" s="425">
        <v>7.1306498108293461E-5</v>
      </c>
      <c r="K39" s="424">
        <f t="shared" si="0"/>
        <v>967058.45</v>
      </c>
      <c r="L39" s="424">
        <f t="shared" si="1"/>
        <v>716339.59</v>
      </c>
      <c r="M39" s="424">
        <f t="shared" si="2"/>
        <v>573071.67000000004</v>
      </c>
      <c r="N39" s="424">
        <f t="shared" si="3"/>
        <v>143267.91999999993</v>
      </c>
      <c r="O39" s="424">
        <f t="shared" si="4"/>
        <v>250718.86</v>
      </c>
      <c r="P39" s="424">
        <f t="shared" si="5"/>
        <v>200575.09</v>
      </c>
      <c r="Q39" s="424">
        <f t="shared" si="6"/>
        <v>50143.76999999999</v>
      </c>
    </row>
    <row r="40" spans="1:17" ht="16.5" hidden="1" thickTop="1" x14ac:dyDescent="0.25">
      <c r="A40" s="421" t="s">
        <v>437</v>
      </c>
      <c r="B40" s="421" t="s">
        <v>557</v>
      </c>
      <c r="C40" s="422" t="s">
        <v>439</v>
      </c>
      <c r="D40" s="422" t="s">
        <v>477</v>
      </c>
      <c r="E40" s="422" t="s">
        <v>558</v>
      </c>
      <c r="F40" s="422" t="s">
        <v>559</v>
      </c>
      <c r="G40" s="423" t="s">
        <v>560</v>
      </c>
      <c r="H40" s="421" t="s">
        <v>561</v>
      </c>
      <c r="I40" s="424">
        <v>108943.40449297773</v>
      </c>
      <c r="J40" s="425">
        <v>5.9663149925926371E-5</v>
      </c>
      <c r="K40" s="424">
        <f t="shared" si="0"/>
        <v>809151.41</v>
      </c>
      <c r="L40" s="424">
        <f t="shared" si="1"/>
        <v>599371.41</v>
      </c>
      <c r="M40" s="424">
        <f t="shared" si="2"/>
        <v>479497.13</v>
      </c>
      <c r="N40" s="424">
        <f t="shared" si="3"/>
        <v>119874.28000000003</v>
      </c>
      <c r="O40" s="424">
        <f t="shared" si="4"/>
        <v>209780</v>
      </c>
      <c r="P40" s="424">
        <f t="shared" si="5"/>
        <v>167824</v>
      </c>
      <c r="Q40" s="424">
        <f t="shared" si="6"/>
        <v>41956</v>
      </c>
    </row>
    <row r="41" spans="1:17" ht="16.5" hidden="1" thickTop="1" x14ac:dyDescent="0.25">
      <c r="A41" s="421" t="s">
        <v>437</v>
      </c>
      <c r="B41" s="421" t="s">
        <v>562</v>
      </c>
      <c r="C41" s="422" t="s">
        <v>439</v>
      </c>
      <c r="D41" s="422" t="s">
        <v>462</v>
      </c>
      <c r="E41" s="422" t="s">
        <v>563</v>
      </c>
      <c r="F41" s="422" t="s">
        <v>564</v>
      </c>
      <c r="G41" s="423" t="s">
        <v>565</v>
      </c>
      <c r="H41" s="421" t="s">
        <v>566</v>
      </c>
      <c r="I41" s="424">
        <v>136367.60090529802</v>
      </c>
      <c r="J41" s="425">
        <v>7.4682085214035387E-5</v>
      </c>
      <c r="K41" s="424">
        <f t="shared" si="0"/>
        <v>1012838.15</v>
      </c>
      <c r="L41" s="424">
        <f t="shared" si="1"/>
        <v>750250.48</v>
      </c>
      <c r="M41" s="424">
        <f t="shared" si="2"/>
        <v>600200.38</v>
      </c>
      <c r="N41" s="424">
        <f t="shared" si="3"/>
        <v>150050.09999999998</v>
      </c>
      <c r="O41" s="424">
        <f t="shared" si="4"/>
        <v>262587.67000000004</v>
      </c>
      <c r="P41" s="424">
        <f t="shared" si="5"/>
        <v>210070.14</v>
      </c>
      <c r="Q41" s="424">
        <f t="shared" si="6"/>
        <v>52517.530000000028</v>
      </c>
    </row>
    <row r="42" spans="1:17" ht="16.5" hidden="1" thickTop="1" x14ac:dyDescent="0.25">
      <c r="A42" s="421" t="s">
        <v>437</v>
      </c>
      <c r="B42" s="421" t="s">
        <v>567</v>
      </c>
      <c r="C42" s="422" t="s">
        <v>439</v>
      </c>
      <c r="D42" s="422" t="s">
        <v>477</v>
      </c>
      <c r="E42" s="422" t="s">
        <v>568</v>
      </c>
      <c r="F42" s="422" t="s">
        <v>569</v>
      </c>
      <c r="G42" s="423" t="s">
        <v>570</v>
      </c>
      <c r="H42" s="421" t="s">
        <v>571</v>
      </c>
      <c r="I42" s="424">
        <v>86905.679360472044</v>
      </c>
      <c r="J42" s="425">
        <v>4.7594130192916335E-5</v>
      </c>
      <c r="K42" s="424">
        <f t="shared" si="0"/>
        <v>645471.41</v>
      </c>
      <c r="L42" s="424">
        <f t="shared" si="1"/>
        <v>478126.97</v>
      </c>
      <c r="M42" s="424">
        <f t="shared" si="2"/>
        <v>382501.58</v>
      </c>
      <c r="N42" s="424">
        <f t="shared" si="3"/>
        <v>95625.389999999956</v>
      </c>
      <c r="O42" s="424">
        <f t="shared" si="4"/>
        <v>167344.44000000006</v>
      </c>
      <c r="P42" s="424">
        <f t="shared" si="5"/>
        <v>133875.54999999999</v>
      </c>
      <c r="Q42" s="424">
        <f t="shared" si="6"/>
        <v>33468.890000000072</v>
      </c>
    </row>
    <row r="43" spans="1:17" ht="16.5" hidden="1" thickTop="1" x14ac:dyDescent="0.25">
      <c r="A43" s="421" t="s">
        <v>437</v>
      </c>
      <c r="B43" s="421" t="s">
        <v>572</v>
      </c>
      <c r="C43" s="422" t="s">
        <v>439</v>
      </c>
      <c r="D43" s="422" t="s">
        <v>477</v>
      </c>
      <c r="E43" s="422" t="s">
        <v>573</v>
      </c>
      <c r="F43" s="422" t="s">
        <v>574</v>
      </c>
      <c r="G43" s="423" t="s">
        <v>575</v>
      </c>
      <c r="H43" s="421" t="s">
        <v>576</v>
      </c>
      <c r="I43" s="424">
        <v>175527.71436855904</v>
      </c>
      <c r="J43" s="425">
        <v>9.6128227195264092E-5</v>
      </c>
      <c r="K43" s="424">
        <f t="shared" si="0"/>
        <v>1303690.6399999999</v>
      </c>
      <c r="L43" s="424">
        <f t="shared" si="1"/>
        <v>965696.77</v>
      </c>
      <c r="M43" s="424">
        <f t="shared" si="2"/>
        <v>772557.42</v>
      </c>
      <c r="N43" s="424">
        <f t="shared" si="3"/>
        <v>193139.34999999998</v>
      </c>
      <c r="O43" s="424">
        <f t="shared" si="4"/>
        <v>337993.86999999988</v>
      </c>
      <c r="P43" s="424">
        <f t="shared" si="5"/>
        <v>270395.09999999998</v>
      </c>
      <c r="Q43" s="424">
        <f t="shared" si="6"/>
        <v>67598.769999999902</v>
      </c>
    </row>
    <row r="44" spans="1:17" ht="16.5" hidden="1" thickTop="1" x14ac:dyDescent="0.25">
      <c r="A44" s="421" t="s">
        <v>437</v>
      </c>
      <c r="B44" s="421" t="s">
        <v>577</v>
      </c>
      <c r="C44" s="422" t="s">
        <v>439</v>
      </c>
      <c r="D44" s="422" t="s">
        <v>440</v>
      </c>
      <c r="E44" s="422" t="s">
        <v>578</v>
      </c>
      <c r="F44" s="422" t="s">
        <v>579</v>
      </c>
      <c r="G44" s="423" t="s">
        <v>580</v>
      </c>
      <c r="H44" s="421" t="s">
        <v>581</v>
      </c>
      <c r="I44" s="424">
        <v>241900.26196489748</v>
      </c>
      <c r="J44" s="425">
        <v>1.3247733228001732E-4</v>
      </c>
      <c r="K44" s="424">
        <f t="shared" si="0"/>
        <v>1796657.06</v>
      </c>
      <c r="L44" s="424">
        <f t="shared" si="1"/>
        <v>1330857.08</v>
      </c>
      <c r="M44" s="424">
        <f t="shared" si="2"/>
        <v>1064685.6599999999</v>
      </c>
      <c r="N44" s="424">
        <f t="shared" si="3"/>
        <v>266171.42000000016</v>
      </c>
      <c r="O44" s="424">
        <f t="shared" si="4"/>
        <v>465799.98</v>
      </c>
      <c r="P44" s="424">
        <f t="shared" si="5"/>
        <v>372639.98</v>
      </c>
      <c r="Q44" s="424">
        <f t="shared" si="6"/>
        <v>93160</v>
      </c>
    </row>
    <row r="45" spans="1:17" ht="16.5" hidden="1" thickTop="1" x14ac:dyDescent="0.25">
      <c r="A45" s="421" t="s">
        <v>437</v>
      </c>
      <c r="B45" s="421" t="s">
        <v>582</v>
      </c>
      <c r="C45" s="422" t="s">
        <v>439</v>
      </c>
      <c r="D45" s="422" t="s">
        <v>477</v>
      </c>
      <c r="E45" s="422" t="s">
        <v>583</v>
      </c>
      <c r="F45" s="422" t="s">
        <v>584</v>
      </c>
      <c r="G45" s="423" t="s">
        <v>585</v>
      </c>
      <c r="H45" s="421" t="s">
        <v>586</v>
      </c>
      <c r="I45" s="424">
        <v>102842.23683875309</v>
      </c>
      <c r="J45" s="425">
        <v>5.6321828969679947E-5</v>
      </c>
      <c r="K45" s="424">
        <f t="shared" si="0"/>
        <v>763836.42</v>
      </c>
      <c r="L45" s="424">
        <f t="shared" si="1"/>
        <v>565804.76</v>
      </c>
      <c r="M45" s="424">
        <f t="shared" si="2"/>
        <v>452643.81</v>
      </c>
      <c r="N45" s="424">
        <f t="shared" si="3"/>
        <v>113160.95000000001</v>
      </c>
      <c r="O45" s="424">
        <f t="shared" si="4"/>
        <v>198031.66000000003</v>
      </c>
      <c r="P45" s="424">
        <f t="shared" si="5"/>
        <v>158425.32999999999</v>
      </c>
      <c r="Q45" s="424">
        <f t="shared" si="6"/>
        <v>39606.330000000045</v>
      </c>
    </row>
    <row r="46" spans="1:17" ht="16.5" hidden="1" thickTop="1" x14ac:dyDescent="0.25">
      <c r="A46" s="421" t="s">
        <v>437</v>
      </c>
      <c r="B46" s="421" t="s">
        <v>587</v>
      </c>
      <c r="C46" s="422" t="s">
        <v>439</v>
      </c>
      <c r="D46" s="422" t="s">
        <v>477</v>
      </c>
      <c r="E46" s="422" t="s">
        <v>588</v>
      </c>
      <c r="F46" s="422" t="s">
        <v>589</v>
      </c>
      <c r="G46" s="423" t="s">
        <v>590</v>
      </c>
      <c r="H46" s="421" t="s">
        <v>591</v>
      </c>
      <c r="I46" s="424">
        <v>273440.93340747274</v>
      </c>
      <c r="J46" s="425">
        <v>1.4975066624457184E-4</v>
      </c>
      <c r="K46" s="424">
        <f t="shared" si="0"/>
        <v>2030917.95</v>
      </c>
      <c r="L46" s="424">
        <f t="shared" si="1"/>
        <v>1504383.67</v>
      </c>
      <c r="M46" s="424">
        <f t="shared" si="2"/>
        <v>1203506.94</v>
      </c>
      <c r="N46" s="424">
        <f t="shared" si="3"/>
        <v>300876.73</v>
      </c>
      <c r="O46" s="424">
        <f t="shared" si="4"/>
        <v>526534.28</v>
      </c>
      <c r="P46" s="424">
        <f t="shared" si="5"/>
        <v>421227.42</v>
      </c>
      <c r="Q46" s="424">
        <f t="shared" si="6"/>
        <v>105306.86000000004</v>
      </c>
    </row>
    <row r="47" spans="1:17" ht="16.5" hidden="1" thickTop="1" x14ac:dyDescent="0.25">
      <c r="A47" s="421" t="s">
        <v>437</v>
      </c>
      <c r="B47" s="421" t="s">
        <v>592</v>
      </c>
      <c r="C47" s="422" t="s">
        <v>439</v>
      </c>
      <c r="D47" s="422" t="s">
        <v>440</v>
      </c>
      <c r="E47" s="422" t="s">
        <v>593</v>
      </c>
      <c r="F47" s="422" t="s">
        <v>594</v>
      </c>
      <c r="G47" s="423" t="s">
        <v>595</v>
      </c>
      <c r="H47" s="421" t="s">
        <v>596</v>
      </c>
      <c r="I47" s="424">
        <v>122780.47782631934</v>
      </c>
      <c r="J47" s="425">
        <v>6.7241060536168162E-5</v>
      </c>
      <c r="K47" s="424">
        <f t="shared" si="0"/>
        <v>911923</v>
      </c>
      <c r="L47" s="424">
        <f t="shared" si="1"/>
        <v>675498.52</v>
      </c>
      <c r="M47" s="424">
        <f t="shared" si="2"/>
        <v>540398.81999999995</v>
      </c>
      <c r="N47" s="424">
        <f t="shared" si="3"/>
        <v>135099.70000000007</v>
      </c>
      <c r="O47" s="424">
        <f t="shared" si="4"/>
        <v>236424.47999999998</v>
      </c>
      <c r="P47" s="424">
        <f t="shared" si="5"/>
        <v>189139.58</v>
      </c>
      <c r="Q47" s="424">
        <f t="shared" si="6"/>
        <v>47284.899999999994</v>
      </c>
    </row>
    <row r="48" spans="1:17" ht="16.5" hidden="1" thickTop="1" x14ac:dyDescent="0.25">
      <c r="A48" s="421" t="s">
        <v>437</v>
      </c>
      <c r="B48" s="421" t="s">
        <v>597</v>
      </c>
      <c r="C48" s="422" t="s">
        <v>439</v>
      </c>
      <c r="D48" s="422" t="s">
        <v>462</v>
      </c>
      <c r="E48" s="422" t="s">
        <v>598</v>
      </c>
      <c r="F48" s="422" t="s">
        <v>599</v>
      </c>
      <c r="G48" s="423" t="s">
        <v>600</v>
      </c>
      <c r="H48" s="421" t="s">
        <v>601</v>
      </c>
      <c r="I48" s="424">
        <v>193126.32840896785</v>
      </c>
      <c r="J48" s="425">
        <v>1.0576615574053095E-4</v>
      </c>
      <c r="K48" s="424">
        <f t="shared" si="0"/>
        <v>1434400.19</v>
      </c>
      <c r="L48" s="424">
        <f t="shared" si="1"/>
        <v>1062518.6599999999</v>
      </c>
      <c r="M48" s="424">
        <f t="shared" si="2"/>
        <v>850014.93</v>
      </c>
      <c r="N48" s="424">
        <f t="shared" si="3"/>
        <v>212503.72999999986</v>
      </c>
      <c r="O48" s="424">
        <f t="shared" si="4"/>
        <v>371881.53</v>
      </c>
      <c r="P48" s="424">
        <f t="shared" si="5"/>
        <v>297505.21999999997</v>
      </c>
      <c r="Q48" s="424">
        <f t="shared" si="6"/>
        <v>74376.310000000056</v>
      </c>
    </row>
    <row r="49" spans="1:17" ht="16.5" hidden="1" thickTop="1" x14ac:dyDescent="0.25">
      <c r="A49" s="421" t="s">
        <v>437</v>
      </c>
      <c r="B49" s="421" t="s">
        <v>602</v>
      </c>
      <c r="C49" s="422" t="s">
        <v>439</v>
      </c>
      <c r="D49" s="422" t="s">
        <v>477</v>
      </c>
      <c r="E49" s="422" t="s">
        <v>603</v>
      </c>
      <c r="F49" s="422" t="s">
        <v>604</v>
      </c>
      <c r="G49" s="423" t="s">
        <v>605</v>
      </c>
      <c r="H49" s="421" t="s">
        <v>606</v>
      </c>
      <c r="I49" s="424">
        <v>111719.01282166896</v>
      </c>
      <c r="J49" s="425">
        <v>6.1183219329127641E-5</v>
      </c>
      <c r="K49" s="424">
        <f t="shared" si="0"/>
        <v>829766.58</v>
      </c>
      <c r="L49" s="424">
        <f t="shared" si="1"/>
        <v>614641.91</v>
      </c>
      <c r="M49" s="424">
        <f t="shared" si="2"/>
        <v>491713.53</v>
      </c>
      <c r="N49" s="424">
        <f t="shared" si="3"/>
        <v>122928.38</v>
      </c>
      <c r="O49" s="424">
        <f t="shared" si="4"/>
        <v>215124.66999999993</v>
      </c>
      <c r="P49" s="424">
        <f t="shared" si="5"/>
        <v>172099.74</v>
      </c>
      <c r="Q49" s="424">
        <f t="shared" si="6"/>
        <v>43024.929999999935</v>
      </c>
    </row>
    <row r="50" spans="1:17" ht="16.5" hidden="1" thickTop="1" x14ac:dyDescent="0.25">
      <c r="A50" s="421" t="s">
        <v>437</v>
      </c>
      <c r="B50" s="421" t="s">
        <v>607</v>
      </c>
      <c r="C50" s="422" t="s">
        <v>439</v>
      </c>
      <c r="D50" s="422" t="s">
        <v>486</v>
      </c>
      <c r="E50" s="422" t="s">
        <v>608</v>
      </c>
      <c r="F50" s="422" t="s">
        <v>609</v>
      </c>
      <c r="G50" s="423" t="s">
        <v>610</v>
      </c>
      <c r="H50" s="421" t="s">
        <v>611</v>
      </c>
      <c r="I50" s="424">
        <v>153666.85680882935</v>
      </c>
      <c r="J50" s="425">
        <v>8.4156069466527567E-5</v>
      </c>
      <c r="K50" s="424">
        <f t="shared" si="0"/>
        <v>1141324.29</v>
      </c>
      <c r="L50" s="424">
        <f t="shared" si="1"/>
        <v>845425.4</v>
      </c>
      <c r="M50" s="424">
        <f t="shared" si="2"/>
        <v>676340.32</v>
      </c>
      <c r="N50" s="424">
        <f t="shared" si="3"/>
        <v>169085.08000000007</v>
      </c>
      <c r="O50" s="424">
        <f t="shared" si="4"/>
        <v>295898.89</v>
      </c>
      <c r="P50" s="424">
        <f t="shared" si="5"/>
        <v>236719.11</v>
      </c>
      <c r="Q50" s="424">
        <f t="shared" si="6"/>
        <v>59179.780000000028</v>
      </c>
    </row>
    <row r="51" spans="1:17" ht="16.5" hidden="1" thickTop="1" x14ac:dyDescent="0.25">
      <c r="A51" s="421" t="s">
        <v>437</v>
      </c>
      <c r="B51" s="421" t="s">
        <v>612</v>
      </c>
      <c r="C51" s="422" t="s">
        <v>439</v>
      </c>
      <c r="D51" s="422" t="s">
        <v>477</v>
      </c>
      <c r="E51" s="422" t="s">
        <v>613</v>
      </c>
      <c r="F51" s="422" t="s">
        <v>614</v>
      </c>
      <c r="G51" s="423" t="s">
        <v>615</v>
      </c>
      <c r="H51" s="421" t="s">
        <v>616</v>
      </c>
      <c r="I51" s="424">
        <v>229655.0526138836</v>
      </c>
      <c r="J51" s="425">
        <v>1.2577121028223279E-4</v>
      </c>
      <c r="K51" s="424">
        <f t="shared" si="0"/>
        <v>1705708.66</v>
      </c>
      <c r="L51" s="424">
        <f t="shared" si="1"/>
        <v>1263487.8999999999</v>
      </c>
      <c r="M51" s="424">
        <f t="shared" si="2"/>
        <v>1010790.32</v>
      </c>
      <c r="N51" s="424">
        <f t="shared" si="3"/>
        <v>252697.57999999996</v>
      </c>
      <c r="O51" s="424">
        <f t="shared" si="4"/>
        <v>442220.76</v>
      </c>
      <c r="P51" s="424">
        <f t="shared" si="5"/>
        <v>353776.61</v>
      </c>
      <c r="Q51" s="424">
        <f t="shared" si="6"/>
        <v>88444.150000000023</v>
      </c>
    </row>
    <row r="52" spans="1:17" ht="16.5" hidden="1" thickTop="1" x14ac:dyDescent="0.25">
      <c r="A52" s="421" t="s">
        <v>437</v>
      </c>
      <c r="B52" s="421" t="s">
        <v>617</v>
      </c>
      <c r="C52" s="422" t="s">
        <v>439</v>
      </c>
      <c r="D52" s="422" t="s">
        <v>477</v>
      </c>
      <c r="E52" s="422" t="s">
        <v>618</v>
      </c>
      <c r="F52" s="422" t="s">
        <v>619</v>
      </c>
      <c r="G52" s="423" t="s">
        <v>620</v>
      </c>
      <c r="H52" s="421" t="s">
        <v>621</v>
      </c>
      <c r="I52" s="424">
        <v>141307.60192264884</v>
      </c>
      <c r="J52" s="425">
        <v>7.73874901231635E-5</v>
      </c>
      <c r="K52" s="424">
        <f t="shared" si="0"/>
        <v>1049528.8400000001</v>
      </c>
      <c r="L52" s="424">
        <f t="shared" si="1"/>
        <v>777428.77</v>
      </c>
      <c r="M52" s="424">
        <f t="shared" si="2"/>
        <v>621943.02</v>
      </c>
      <c r="N52" s="424">
        <f t="shared" si="3"/>
        <v>155485.75</v>
      </c>
      <c r="O52" s="424">
        <f t="shared" si="4"/>
        <v>272100.07000000007</v>
      </c>
      <c r="P52" s="424">
        <f t="shared" si="5"/>
        <v>217680.06</v>
      </c>
      <c r="Q52" s="424">
        <f t="shared" si="6"/>
        <v>54420.010000000068</v>
      </c>
    </row>
    <row r="53" spans="1:17" ht="16.5" hidden="1" thickTop="1" x14ac:dyDescent="0.25">
      <c r="A53" s="421" t="s">
        <v>437</v>
      </c>
      <c r="B53" s="427" t="s">
        <v>622</v>
      </c>
      <c r="C53" s="422" t="s">
        <v>439</v>
      </c>
      <c r="D53" s="422" t="s">
        <v>477</v>
      </c>
      <c r="E53" s="422" t="s">
        <v>623</v>
      </c>
      <c r="F53" s="428" t="s">
        <v>624</v>
      </c>
      <c r="G53" s="423" t="s">
        <v>625</v>
      </c>
      <c r="H53" s="429" t="s">
        <v>626</v>
      </c>
      <c r="I53" s="424">
        <v>191798.93414376909</v>
      </c>
      <c r="J53" s="425">
        <v>1.050392046834757E-4</v>
      </c>
      <c r="K53" s="424">
        <f t="shared" si="0"/>
        <v>1424541.28</v>
      </c>
      <c r="L53" s="424">
        <f t="shared" si="1"/>
        <v>1055215.76</v>
      </c>
      <c r="M53" s="424">
        <f t="shared" si="2"/>
        <v>844172.61</v>
      </c>
      <c r="N53" s="424">
        <f t="shared" si="3"/>
        <v>211043.15000000002</v>
      </c>
      <c r="O53" s="424">
        <f t="shared" si="4"/>
        <v>369325.52</v>
      </c>
      <c r="P53" s="424">
        <f t="shared" si="5"/>
        <v>295460.42</v>
      </c>
      <c r="Q53" s="424">
        <f t="shared" si="6"/>
        <v>73865.100000000035</v>
      </c>
    </row>
    <row r="54" spans="1:17" ht="16.5" hidden="1" thickTop="1" x14ac:dyDescent="0.25">
      <c r="A54" s="421" t="s">
        <v>437</v>
      </c>
      <c r="B54" s="427" t="s">
        <v>627</v>
      </c>
      <c r="C54" s="422" t="s">
        <v>439</v>
      </c>
      <c r="D54" s="422" t="s">
        <v>477</v>
      </c>
      <c r="E54" s="422" t="s">
        <v>628</v>
      </c>
      <c r="F54" s="428" t="s">
        <v>629</v>
      </c>
      <c r="G54" s="423" t="s">
        <v>630</v>
      </c>
      <c r="H54" s="429" t="s">
        <v>631</v>
      </c>
      <c r="I54" s="424">
        <v>0</v>
      </c>
      <c r="J54" s="425">
        <v>0</v>
      </c>
      <c r="K54" s="424">
        <f t="shared" si="0"/>
        <v>0</v>
      </c>
      <c r="L54" s="424">
        <f t="shared" si="1"/>
        <v>0</v>
      </c>
      <c r="M54" s="424">
        <f t="shared" si="2"/>
        <v>0</v>
      </c>
      <c r="N54" s="424">
        <f t="shared" si="3"/>
        <v>0</v>
      </c>
      <c r="O54" s="424">
        <f t="shared" si="4"/>
        <v>0</v>
      </c>
      <c r="P54" s="424">
        <f t="shared" si="5"/>
        <v>0</v>
      </c>
      <c r="Q54" s="424">
        <f t="shared" si="6"/>
        <v>0</v>
      </c>
    </row>
    <row r="55" spans="1:17" ht="16.5" hidden="1" thickTop="1" x14ac:dyDescent="0.25">
      <c r="A55" s="421" t="s">
        <v>437</v>
      </c>
      <c r="B55" s="421" t="s">
        <v>632</v>
      </c>
      <c r="C55" s="422" t="s">
        <v>439</v>
      </c>
      <c r="D55" s="422" t="s">
        <v>477</v>
      </c>
      <c r="E55" s="422" t="s">
        <v>633</v>
      </c>
      <c r="F55" s="422" t="s">
        <v>634</v>
      </c>
      <c r="G55" s="423" t="s">
        <v>635</v>
      </c>
      <c r="H55" s="421" t="s">
        <v>636</v>
      </c>
      <c r="I55" s="424">
        <v>242839.23294739844</v>
      </c>
      <c r="J55" s="425">
        <v>1.3299156227646158E-4</v>
      </c>
      <c r="K55" s="424">
        <f t="shared" si="0"/>
        <v>1803631.05</v>
      </c>
      <c r="L55" s="424">
        <f t="shared" si="1"/>
        <v>1336023</v>
      </c>
      <c r="M55" s="424">
        <f t="shared" si="2"/>
        <v>1068818.3999999999</v>
      </c>
      <c r="N55" s="424">
        <f t="shared" si="3"/>
        <v>267204.60000000009</v>
      </c>
      <c r="O55" s="424">
        <f t="shared" si="4"/>
        <v>467608.05000000005</v>
      </c>
      <c r="P55" s="424">
        <f t="shared" si="5"/>
        <v>374086.44</v>
      </c>
      <c r="Q55" s="424">
        <f t="shared" si="6"/>
        <v>93521.610000000044</v>
      </c>
    </row>
    <row r="56" spans="1:17" ht="16.5" hidden="1" thickTop="1" x14ac:dyDescent="0.25">
      <c r="A56" s="421" t="s">
        <v>437</v>
      </c>
      <c r="B56" s="421" t="s">
        <v>637</v>
      </c>
      <c r="C56" s="422" t="s">
        <v>439</v>
      </c>
      <c r="D56" s="422" t="s">
        <v>444</v>
      </c>
      <c r="E56" s="422" t="s">
        <v>638</v>
      </c>
      <c r="F56" s="422" t="s">
        <v>639</v>
      </c>
      <c r="G56" s="423" t="s">
        <v>640</v>
      </c>
      <c r="H56" s="421" t="s">
        <v>641</v>
      </c>
      <c r="I56" s="424">
        <v>69027.87009875814</v>
      </c>
      <c r="J56" s="425">
        <v>3.7803299630084921E-5</v>
      </c>
      <c r="K56" s="424">
        <f t="shared" si="0"/>
        <v>512688.2</v>
      </c>
      <c r="L56" s="424">
        <f t="shared" si="1"/>
        <v>379769.04</v>
      </c>
      <c r="M56" s="424">
        <f t="shared" si="2"/>
        <v>303815.23</v>
      </c>
      <c r="N56" s="424">
        <f t="shared" si="3"/>
        <v>75953.81</v>
      </c>
      <c r="O56" s="424">
        <f t="shared" si="4"/>
        <v>132919.16000000003</v>
      </c>
      <c r="P56" s="424">
        <f t="shared" si="5"/>
        <v>106335.33</v>
      </c>
      <c r="Q56" s="424">
        <f t="shared" si="6"/>
        <v>26583.830000000031</v>
      </c>
    </row>
    <row r="57" spans="1:17" ht="16.5" hidden="1" thickTop="1" x14ac:dyDescent="0.25">
      <c r="A57" s="421" t="s">
        <v>437</v>
      </c>
      <c r="B57" s="421" t="s">
        <v>642</v>
      </c>
      <c r="C57" s="422" t="s">
        <v>439</v>
      </c>
      <c r="D57" s="422" t="s">
        <v>462</v>
      </c>
      <c r="E57" s="422" t="s">
        <v>643</v>
      </c>
      <c r="F57" s="422" t="s">
        <v>644</v>
      </c>
      <c r="G57" s="423" t="s">
        <v>645</v>
      </c>
      <c r="H57" s="421" t="s">
        <v>646</v>
      </c>
      <c r="I57" s="424">
        <v>22424.788543637467</v>
      </c>
      <c r="J57" s="425">
        <v>1.2280996056282404E-5</v>
      </c>
      <c r="K57" s="424">
        <f t="shared" si="0"/>
        <v>166554.82</v>
      </c>
      <c r="L57" s="424">
        <f t="shared" si="1"/>
        <v>123373.94</v>
      </c>
      <c r="M57" s="424">
        <f t="shared" si="2"/>
        <v>98699.15</v>
      </c>
      <c r="N57" s="424">
        <f t="shared" si="3"/>
        <v>24674.790000000008</v>
      </c>
      <c r="O57" s="424">
        <f t="shared" si="4"/>
        <v>43180.880000000005</v>
      </c>
      <c r="P57" s="424">
        <f t="shared" si="5"/>
        <v>34544.699999999997</v>
      </c>
      <c r="Q57" s="424">
        <f t="shared" si="6"/>
        <v>8636.1800000000076</v>
      </c>
    </row>
    <row r="58" spans="1:17" ht="16.5" hidden="1" thickTop="1" x14ac:dyDescent="0.25">
      <c r="A58" s="421" t="s">
        <v>437</v>
      </c>
      <c r="B58" s="421" t="s">
        <v>647</v>
      </c>
      <c r="C58" s="422" t="s">
        <v>439</v>
      </c>
      <c r="D58" s="422" t="s">
        <v>477</v>
      </c>
      <c r="E58" s="422" t="s">
        <v>648</v>
      </c>
      <c r="F58" s="422" t="s">
        <v>649</v>
      </c>
      <c r="G58" s="423" t="s">
        <v>650</v>
      </c>
      <c r="H58" s="421" t="s">
        <v>651</v>
      </c>
      <c r="I58" s="424">
        <v>93445.552229565787</v>
      </c>
      <c r="J58" s="425">
        <v>5.1175709245830818E-5</v>
      </c>
      <c r="K58" s="424">
        <f t="shared" si="0"/>
        <v>694044.77</v>
      </c>
      <c r="L58" s="424">
        <f t="shared" si="1"/>
        <v>514107.24</v>
      </c>
      <c r="M58" s="424">
        <f t="shared" si="2"/>
        <v>411285.79</v>
      </c>
      <c r="N58" s="424">
        <f t="shared" si="3"/>
        <v>102821.45000000001</v>
      </c>
      <c r="O58" s="424">
        <f t="shared" si="4"/>
        <v>179937.53000000003</v>
      </c>
      <c r="P58" s="424">
        <f t="shared" si="5"/>
        <v>143950.01999999999</v>
      </c>
      <c r="Q58" s="424">
        <f t="shared" si="6"/>
        <v>35987.510000000038</v>
      </c>
    </row>
    <row r="59" spans="1:17" ht="16.5" hidden="1" thickTop="1" x14ac:dyDescent="0.25">
      <c r="A59" s="421" t="s">
        <v>437</v>
      </c>
      <c r="B59" s="421" t="s">
        <v>652</v>
      </c>
      <c r="C59" s="422" t="s">
        <v>439</v>
      </c>
      <c r="D59" s="422" t="s">
        <v>444</v>
      </c>
      <c r="E59" s="422" t="s">
        <v>653</v>
      </c>
      <c r="F59" s="422" t="s">
        <v>654</v>
      </c>
      <c r="G59" s="423" t="s">
        <v>655</v>
      </c>
      <c r="H59" s="421" t="s">
        <v>656</v>
      </c>
      <c r="I59" s="424">
        <v>83827.40427641134</v>
      </c>
      <c r="J59" s="425">
        <v>4.5908304523080622E-5</v>
      </c>
      <c r="K59" s="424">
        <f t="shared" si="0"/>
        <v>622608.25</v>
      </c>
      <c r="L59" s="424">
        <f t="shared" si="1"/>
        <v>461191.3</v>
      </c>
      <c r="M59" s="424">
        <f t="shared" si="2"/>
        <v>368953.04</v>
      </c>
      <c r="N59" s="424">
        <f t="shared" si="3"/>
        <v>92238.260000000009</v>
      </c>
      <c r="O59" s="424">
        <f t="shared" si="4"/>
        <v>161416.95000000001</v>
      </c>
      <c r="P59" s="424">
        <f t="shared" si="5"/>
        <v>129133.56</v>
      </c>
      <c r="Q59" s="424">
        <f t="shared" si="6"/>
        <v>32283.390000000014</v>
      </c>
    </row>
    <row r="60" spans="1:17" ht="16.5" hidden="1" thickTop="1" x14ac:dyDescent="0.25">
      <c r="A60" s="421" t="s">
        <v>437</v>
      </c>
      <c r="B60" s="421" t="s">
        <v>657</v>
      </c>
      <c r="C60" s="422" t="s">
        <v>439</v>
      </c>
      <c r="D60" s="422" t="s">
        <v>477</v>
      </c>
      <c r="E60" s="422" t="s">
        <v>658</v>
      </c>
      <c r="F60" s="422" t="s">
        <v>659</v>
      </c>
      <c r="G60" s="423" t="s">
        <v>660</v>
      </c>
      <c r="H60" s="421" t="s">
        <v>661</v>
      </c>
      <c r="I60" s="424">
        <v>90408.09922129364</v>
      </c>
      <c r="J60" s="425">
        <v>4.9512239896135776E-5</v>
      </c>
      <c r="K60" s="424">
        <f t="shared" si="0"/>
        <v>671484.8</v>
      </c>
      <c r="L60" s="424">
        <f t="shared" si="1"/>
        <v>497396.15</v>
      </c>
      <c r="M60" s="424">
        <f t="shared" si="2"/>
        <v>397916.92</v>
      </c>
      <c r="N60" s="424">
        <f t="shared" si="3"/>
        <v>99479.23000000004</v>
      </c>
      <c r="O60" s="424">
        <f t="shared" si="4"/>
        <v>174088.65000000002</v>
      </c>
      <c r="P60" s="424">
        <f t="shared" si="5"/>
        <v>139270.92000000001</v>
      </c>
      <c r="Q60" s="424">
        <f t="shared" si="6"/>
        <v>34817.73000000001</v>
      </c>
    </row>
    <row r="61" spans="1:17" ht="16.5" hidden="1" thickTop="1" x14ac:dyDescent="0.25">
      <c r="A61" s="421" t="s">
        <v>437</v>
      </c>
      <c r="B61" s="421" t="s">
        <v>662</v>
      </c>
      <c r="C61" s="422" t="s">
        <v>439</v>
      </c>
      <c r="D61" s="422" t="s">
        <v>440</v>
      </c>
      <c r="E61" s="422" t="s">
        <v>663</v>
      </c>
      <c r="F61" s="422" t="s">
        <v>664</v>
      </c>
      <c r="G61" s="423" t="s">
        <v>665</v>
      </c>
      <c r="H61" s="421" t="s">
        <v>666</v>
      </c>
      <c r="I61" s="424">
        <v>85885.58508482654</v>
      </c>
      <c r="J61" s="425">
        <v>4.7035472805719116E-5</v>
      </c>
      <c r="K61" s="424">
        <f t="shared" si="0"/>
        <v>637894.9</v>
      </c>
      <c r="L61" s="424">
        <f t="shared" si="1"/>
        <v>472514.74</v>
      </c>
      <c r="M61" s="424">
        <f t="shared" si="2"/>
        <v>378011.79</v>
      </c>
      <c r="N61" s="424">
        <f t="shared" si="3"/>
        <v>94502.950000000012</v>
      </c>
      <c r="O61" s="424">
        <f t="shared" si="4"/>
        <v>165380.16000000003</v>
      </c>
      <c r="P61" s="424">
        <f t="shared" si="5"/>
        <v>132304.13</v>
      </c>
      <c r="Q61" s="424">
        <f t="shared" si="6"/>
        <v>33076.030000000028</v>
      </c>
    </row>
    <row r="62" spans="1:17" ht="16.5" hidden="1" thickTop="1" x14ac:dyDescent="0.25">
      <c r="A62" s="421" t="s">
        <v>437</v>
      </c>
      <c r="B62" s="421" t="s">
        <v>667</v>
      </c>
      <c r="C62" s="422" t="s">
        <v>439</v>
      </c>
      <c r="D62" s="422" t="s">
        <v>440</v>
      </c>
      <c r="E62" s="422" t="s">
        <v>668</v>
      </c>
      <c r="F62" s="422" t="s">
        <v>669</v>
      </c>
      <c r="G62" s="423" t="s">
        <v>670</v>
      </c>
      <c r="H62" s="421" t="s">
        <v>671</v>
      </c>
      <c r="I62" s="424">
        <v>13721.011502243844</v>
      </c>
      <c r="J62" s="425">
        <v>7.5143490347458574E-6</v>
      </c>
      <c r="K62" s="424">
        <f t="shared" si="0"/>
        <v>101909.57</v>
      </c>
      <c r="L62" s="424">
        <f t="shared" si="1"/>
        <v>75488.570000000007</v>
      </c>
      <c r="M62" s="424">
        <f t="shared" si="2"/>
        <v>60390.86</v>
      </c>
      <c r="N62" s="424">
        <f t="shared" si="3"/>
        <v>15097.710000000006</v>
      </c>
      <c r="O62" s="424">
        <f t="shared" si="4"/>
        <v>26421</v>
      </c>
      <c r="P62" s="424">
        <f t="shared" si="5"/>
        <v>21136.799999999999</v>
      </c>
      <c r="Q62" s="424">
        <f t="shared" si="6"/>
        <v>5284.2000000000007</v>
      </c>
    </row>
    <row r="63" spans="1:17" ht="16.5" hidden="1" thickTop="1" x14ac:dyDescent="0.25">
      <c r="A63" s="421" t="s">
        <v>437</v>
      </c>
      <c r="B63" s="421" t="s">
        <v>672</v>
      </c>
      <c r="C63" s="422" t="s">
        <v>439</v>
      </c>
      <c r="D63" s="422" t="s">
        <v>440</v>
      </c>
      <c r="E63" s="422" t="s">
        <v>673</v>
      </c>
      <c r="F63" s="422" t="s">
        <v>674</v>
      </c>
      <c r="G63" s="423" t="s">
        <v>675</v>
      </c>
      <c r="H63" s="421" t="s">
        <v>676</v>
      </c>
      <c r="I63" s="424">
        <v>42155.636079330216</v>
      </c>
      <c r="J63" s="425">
        <v>2.308664803830314E-5</v>
      </c>
      <c r="K63" s="424">
        <f t="shared" si="0"/>
        <v>313101.03000000003</v>
      </c>
      <c r="L63" s="424">
        <f t="shared" si="1"/>
        <v>231926.69</v>
      </c>
      <c r="M63" s="424">
        <f t="shared" si="2"/>
        <v>185541.35</v>
      </c>
      <c r="N63" s="424">
        <f t="shared" si="3"/>
        <v>46385.34</v>
      </c>
      <c r="O63" s="424">
        <f t="shared" si="4"/>
        <v>81174.340000000026</v>
      </c>
      <c r="P63" s="424">
        <f t="shared" si="5"/>
        <v>64939.47</v>
      </c>
      <c r="Q63" s="424">
        <f t="shared" si="6"/>
        <v>16234.870000000024</v>
      </c>
    </row>
    <row r="64" spans="1:17" ht="16.5" hidden="1" thickTop="1" x14ac:dyDescent="0.25">
      <c r="A64" s="421" t="s">
        <v>437</v>
      </c>
      <c r="B64" s="421" t="s">
        <v>677</v>
      </c>
      <c r="C64" s="422" t="s">
        <v>439</v>
      </c>
      <c r="D64" s="422" t="s">
        <v>477</v>
      </c>
      <c r="E64" s="422" t="s">
        <v>678</v>
      </c>
      <c r="F64" s="422" t="s">
        <v>679</v>
      </c>
      <c r="G64" s="423" t="s">
        <v>680</v>
      </c>
      <c r="H64" s="421" t="s">
        <v>681</v>
      </c>
      <c r="I64" s="424">
        <v>167200.76889855994</v>
      </c>
      <c r="J64" s="425">
        <v>9.1567953002312901E-5</v>
      </c>
      <c r="K64" s="424">
        <f t="shared" si="0"/>
        <v>1241844.22</v>
      </c>
      <c r="L64" s="424">
        <f t="shared" si="1"/>
        <v>919884.61</v>
      </c>
      <c r="M64" s="424">
        <f t="shared" si="2"/>
        <v>735907.69</v>
      </c>
      <c r="N64" s="424">
        <f t="shared" si="3"/>
        <v>183976.92000000004</v>
      </c>
      <c r="O64" s="424">
        <f t="shared" si="4"/>
        <v>321959.61</v>
      </c>
      <c r="P64" s="424">
        <f t="shared" si="5"/>
        <v>257567.69</v>
      </c>
      <c r="Q64" s="424">
        <f t="shared" si="6"/>
        <v>64391.919999999984</v>
      </c>
    </row>
    <row r="65" spans="1:17" ht="16.5" hidden="1" thickTop="1" x14ac:dyDescent="0.25">
      <c r="A65" s="421" t="s">
        <v>437</v>
      </c>
      <c r="B65" s="421" t="s">
        <v>682</v>
      </c>
      <c r="C65" s="422" t="s">
        <v>439</v>
      </c>
      <c r="D65" s="422" t="s">
        <v>477</v>
      </c>
      <c r="E65" s="422" t="s">
        <v>683</v>
      </c>
      <c r="F65" s="422" t="s">
        <v>684</v>
      </c>
      <c r="G65" s="423" t="s">
        <v>685</v>
      </c>
      <c r="H65" s="421" t="s">
        <v>686</v>
      </c>
      <c r="I65" s="424">
        <v>181772.36723208462</v>
      </c>
      <c r="J65" s="425">
        <v>9.9548128214200111E-5</v>
      </c>
      <c r="K65" s="424">
        <f t="shared" si="0"/>
        <v>1350071.33</v>
      </c>
      <c r="L65" s="424">
        <f t="shared" si="1"/>
        <v>1000052.84</v>
      </c>
      <c r="M65" s="424">
        <f t="shared" si="2"/>
        <v>800042.27</v>
      </c>
      <c r="N65" s="424">
        <f t="shared" si="3"/>
        <v>200010.56999999995</v>
      </c>
      <c r="O65" s="424">
        <f t="shared" si="4"/>
        <v>350018.49000000011</v>
      </c>
      <c r="P65" s="424">
        <f t="shared" si="5"/>
        <v>280014.78999999998</v>
      </c>
      <c r="Q65" s="424">
        <f t="shared" si="6"/>
        <v>70003.700000000128</v>
      </c>
    </row>
    <row r="66" spans="1:17" ht="16.5" hidden="1" thickTop="1" x14ac:dyDescent="0.25">
      <c r="A66" s="421" t="s">
        <v>437</v>
      </c>
      <c r="B66" s="421" t="s">
        <v>687</v>
      </c>
      <c r="C66" s="422" t="s">
        <v>439</v>
      </c>
      <c r="D66" s="422" t="s">
        <v>477</v>
      </c>
      <c r="E66" s="422" t="s">
        <v>688</v>
      </c>
      <c r="F66" s="422" t="s">
        <v>689</v>
      </c>
      <c r="G66" s="423" t="s">
        <v>690</v>
      </c>
      <c r="H66" s="421" t="s">
        <v>691</v>
      </c>
      <c r="I66" s="424">
        <v>187555.5877534911</v>
      </c>
      <c r="J66" s="425">
        <v>1.0271532456380206E-4</v>
      </c>
      <c r="K66" s="424">
        <f t="shared" si="0"/>
        <v>1393024.83</v>
      </c>
      <c r="L66" s="424">
        <f t="shared" si="1"/>
        <v>1031870.24</v>
      </c>
      <c r="M66" s="424">
        <f t="shared" si="2"/>
        <v>825496.19</v>
      </c>
      <c r="N66" s="424">
        <f t="shared" si="3"/>
        <v>206374.05000000005</v>
      </c>
      <c r="O66" s="424">
        <f t="shared" si="4"/>
        <v>361154.59000000008</v>
      </c>
      <c r="P66" s="424">
        <f t="shared" si="5"/>
        <v>288923.67</v>
      </c>
      <c r="Q66" s="424">
        <f t="shared" si="6"/>
        <v>72230.9200000001</v>
      </c>
    </row>
    <row r="67" spans="1:17" ht="16.5" hidden="1" thickTop="1" x14ac:dyDescent="0.25">
      <c r="A67" s="421" t="s">
        <v>437</v>
      </c>
      <c r="B67" s="421" t="s">
        <v>692</v>
      </c>
      <c r="C67" s="422" t="s">
        <v>439</v>
      </c>
      <c r="D67" s="422" t="s">
        <v>440</v>
      </c>
      <c r="E67" s="422" t="s">
        <v>693</v>
      </c>
      <c r="F67" s="422" t="s">
        <v>694</v>
      </c>
      <c r="G67" s="423" t="s">
        <v>695</v>
      </c>
      <c r="H67" s="421" t="s">
        <v>696</v>
      </c>
      <c r="I67" s="424">
        <v>184482.18381606761</v>
      </c>
      <c r="J67" s="425">
        <v>1.0103216659058809E-4</v>
      </c>
      <c r="K67" s="424">
        <f t="shared" si="0"/>
        <v>1370197.85</v>
      </c>
      <c r="L67" s="424">
        <f t="shared" si="1"/>
        <v>1014961.37</v>
      </c>
      <c r="M67" s="424">
        <f t="shared" si="2"/>
        <v>811969.1</v>
      </c>
      <c r="N67" s="424">
        <f t="shared" si="3"/>
        <v>202992.27000000002</v>
      </c>
      <c r="O67" s="424">
        <f t="shared" si="4"/>
        <v>355236.4800000001</v>
      </c>
      <c r="P67" s="424">
        <f t="shared" si="5"/>
        <v>284189.18</v>
      </c>
      <c r="Q67" s="424">
        <f t="shared" si="6"/>
        <v>71047.300000000105</v>
      </c>
    </row>
    <row r="68" spans="1:17" ht="16.5" hidden="1" thickTop="1" x14ac:dyDescent="0.25">
      <c r="A68" s="421" t="s">
        <v>437</v>
      </c>
      <c r="B68" s="421" t="s">
        <v>697</v>
      </c>
      <c r="C68" s="422" t="s">
        <v>439</v>
      </c>
      <c r="D68" s="422" t="s">
        <v>462</v>
      </c>
      <c r="E68" s="422" t="s">
        <v>698</v>
      </c>
      <c r="F68" s="422" t="s">
        <v>699</v>
      </c>
      <c r="G68" s="423" t="s">
        <v>700</v>
      </c>
      <c r="H68" s="421" t="s">
        <v>701</v>
      </c>
      <c r="I68" s="424">
        <v>125928.82482597789</v>
      </c>
      <c r="J68" s="425">
        <v>6.8965261279973407E-5</v>
      </c>
      <c r="K68" s="424">
        <f t="shared" si="0"/>
        <v>935306.6</v>
      </c>
      <c r="L68" s="424">
        <f t="shared" si="1"/>
        <v>692819.7</v>
      </c>
      <c r="M68" s="424">
        <f t="shared" si="2"/>
        <v>554255.76</v>
      </c>
      <c r="N68" s="424">
        <f t="shared" si="3"/>
        <v>138563.93999999994</v>
      </c>
      <c r="O68" s="424">
        <f t="shared" si="4"/>
        <v>242486.90000000002</v>
      </c>
      <c r="P68" s="424">
        <f t="shared" si="5"/>
        <v>193989.52</v>
      </c>
      <c r="Q68" s="424">
        <f t="shared" si="6"/>
        <v>48497.380000000034</v>
      </c>
    </row>
    <row r="69" spans="1:17" ht="16.5" hidden="1" thickTop="1" x14ac:dyDescent="0.25">
      <c r="A69" s="421" t="s">
        <v>437</v>
      </c>
      <c r="B69" s="421" t="s">
        <v>702</v>
      </c>
      <c r="C69" s="422" t="s">
        <v>439</v>
      </c>
      <c r="D69" s="422" t="s">
        <v>462</v>
      </c>
      <c r="E69" s="422" t="s">
        <v>703</v>
      </c>
      <c r="F69" s="422" t="s">
        <v>704</v>
      </c>
      <c r="G69" s="423" t="s">
        <v>705</v>
      </c>
      <c r="H69" s="421" t="s">
        <v>706</v>
      </c>
      <c r="I69" s="424">
        <v>45170.654450927024</v>
      </c>
      <c r="J69" s="425">
        <v>2.473783099858595E-5</v>
      </c>
      <c r="K69" s="424">
        <f t="shared" si="0"/>
        <v>335494.37</v>
      </c>
      <c r="L69" s="424">
        <f t="shared" si="1"/>
        <v>248514.35</v>
      </c>
      <c r="M69" s="424">
        <f t="shared" si="2"/>
        <v>198811.48</v>
      </c>
      <c r="N69" s="424">
        <f t="shared" si="3"/>
        <v>49702.869999999995</v>
      </c>
      <c r="O69" s="424">
        <f t="shared" si="4"/>
        <v>86980.01999999999</v>
      </c>
      <c r="P69" s="424">
        <f t="shared" si="5"/>
        <v>69584.02</v>
      </c>
      <c r="Q69" s="424">
        <f t="shared" si="6"/>
        <v>17395.999999999985</v>
      </c>
    </row>
    <row r="70" spans="1:17" ht="16.5" hidden="1" thickTop="1" x14ac:dyDescent="0.25">
      <c r="A70" s="421" t="s">
        <v>437</v>
      </c>
      <c r="B70" s="421" t="s">
        <v>707</v>
      </c>
      <c r="C70" s="422" t="s">
        <v>439</v>
      </c>
      <c r="D70" s="422" t="s">
        <v>477</v>
      </c>
      <c r="E70" s="422" t="s">
        <v>708</v>
      </c>
      <c r="F70" s="422" t="s">
        <v>709</v>
      </c>
      <c r="G70" s="423" t="s">
        <v>710</v>
      </c>
      <c r="H70" s="421" t="s">
        <v>711</v>
      </c>
      <c r="I70" s="424">
        <v>116562.85822032693</v>
      </c>
      <c r="J70" s="425">
        <v>6.3835964353786456E-5</v>
      </c>
      <c r="K70" s="424">
        <f t="shared" si="0"/>
        <v>865743.1</v>
      </c>
      <c r="L70" s="424">
        <f t="shared" si="1"/>
        <v>641291.18999999994</v>
      </c>
      <c r="M70" s="424">
        <f t="shared" si="2"/>
        <v>513032.95</v>
      </c>
      <c r="N70" s="424">
        <f t="shared" si="3"/>
        <v>128258.23999999993</v>
      </c>
      <c r="O70" s="424">
        <f t="shared" si="4"/>
        <v>224451.91000000003</v>
      </c>
      <c r="P70" s="424">
        <f t="shared" si="5"/>
        <v>179561.53</v>
      </c>
      <c r="Q70" s="424">
        <f t="shared" si="6"/>
        <v>44890.380000000034</v>
      </c>
    </row>
    <row r="71" spans="1:17" ht="16.5" hidden="1" thickTop="1" x14ac:dyDescent="0.25">
      <c r="A71" s="421" t="s">
        <v>437</v>
      </c>
      <c r="B71" s="421" t="s">
        <v>712</v>
      </c>
      <c r="C71" s="422" t="s">
        <v>439</v>
      </c>
      <c r="D71" s="422" t="s">
        <v>477</v>
      </c>
      <c r="E71" s="422" t="s">
        <v>713</v>
      </c>
      <c r="F71" s="422" t="s">
        <v>714</v>
      </c>
      <c r="G71" s="423" t="s">
        <v>715</v>
      </c>
      <c r="H71" s="421" t="s">
        <v>716</v>
      </c>
      <c r="I71" s="424">
        <v>56564.504664260137</v>
      </c>
      <c r="J71" s="425">
        <v>3.0977703863541811E-5</v>
      </c>
      <c r="K71" s="424">
        <f t="shared" si="0"/>
        <v>420119.5</v>
      </c>
      <c r="L71" s="424">
        <f t="shared" si="1"/>
        <v>311199.63</v>
      </c>
      <c r="M71" s="424">
        <f t="shared" si="2"/>
        <v>248959.7</v>
      </c>
      <c r="N71" s="424">
        <f t="shared" si="3"/>
        <v>62239.929999999993</v>
      </c>
      <c r="O71" s="424">
        <f t="shared" si="4"/>
        <v>108919.87</v>
      </c>
      <c r="P71" s="424">
        <f t="shared" si="5"/>
        <v>87135.9</v>
      </c>
      <c r="Q71" s="424">
        <f t="shared" si="6"/>
        <v>21783.97</v>
      </c>
    </row>
    <row r="72" spans="1:17" ht="16.5" hidden="1" thickTop="1" x14ac:dyDescent="0.25">
      <c r="A72" s="421" t="s">
        <v>437</v>
      </c>
      <c r="B72" s="421" t="s">
        <v>717</v>
      </c>
      <c r="C72" s="422" t="s">
        <v>439</v>
      </c>
      <c r="D72" s="422" t="s">
        <v>477</v>
      </c>
      <c r="E72" s="422" t="s">
        <v>718</v>
      </c>
      <c r="F72" s="422" t="s">
        <v>719</v>
      </c>
      <c r="G72" s="423" t="s">
        <v>720</v>
      </c>
      <c r="H72" s="421" t="s">
        <v>721</v>
      </c>
      <c r="I72" s="424">
        <v>95483.985126684871</v>
      </c>
      <c r="J72" s="425">
        <v>5.2292062531472771E-5</v>
      </c>
      <c r="K72" s="424">
        <f t="shared" si="0"/>
        <v>709184.75</v>
      </c>
      <c r="L72" s="424">
        <f t="shared" si="1"/>
        <v>525322.04</v>
      </c>
      <c r="M72" s="424">
        <f t="shared" si="2"/>
        <v>420257.63</v>
      </c>
      <c r="N72" s="424">
        <f t="shared" si="3"/>
        <v>105064.41000000003</v>
      </c>
      <c r="O72" s="424">
        <f t="shared" si="4"/>
        <v>183862.70999999996</v>
      </c>
      <c r="P72" s="424">
        <f t="shared" si="5"/>
        <v>147090.17000000001</v>
      </c>
      <c r="Q72" s="424">
        <f t="shared" si="6"/>
        <v>36772.53999999995</v>
      </c>
    </row>
    <row r="73" spans="1:17" ht="16.5" hidden="1" thickTop="1" x14ac:dyDescent="0.25">
      <c r="A73" s="421" t="s">
        <v>437</v>
      </c>
      <c r="B73" s="421" t="s">
        <v>722</v>
      </c>
      <c r="C73" s="422" t="s">
        <v>439</v>
      </c>
      <c r="D73" s="422" t="s">
        <v>477</v>
      </c>
      <c r="E73" s="422" t="s">
        <v>723</v>
      </c>
      <c r="F73" s="422" t="s">
        <v>724</v>
      </c>
      <c r="G73" s="423" t="s">
        <v>725</v>
      </c>
      <c r="H73" s="421" t="s">
        <v>726</v>
      </c>
      <c r="I73" s="424">
        <v>124725.78835255752</v>
      </c>
      <c r="J73" s="425">
        <v>6.830641510370337E-5</v>
      </c>
      <c r="K73" s="424">
        <f t="shared" ref="K73:K136" si="7">ROUND(J73*13561996091,2)</f>
        <v>926371.33</v>
      </c>
      <c r="L73" s="424">
        <f t="shared" ref="L73:L136" si="8">ROUND(K73*(10045923031/13561996091),2)</f>
        <v>686200.99</v>
      </c>
      <c r="M73" s="424">
        <f t="shared" ref="M73:M136" si="9">ROUND(L73*0.8,2)</f>
        <v>548960.79</v>
      </c>
      <c r="N73" s="424">
        <f t="shared" ref="N73:N136" si="10">L73-M73</f>
        <v>137240.19999999995</v>
      </c>
      <c r="O73" s="424">
        <f t="shared" ref="O73:O136" si="11">K73-L73</f>
        <v>240170.33999999997</v>
      </c>
      <c r="P73" s="424">
        <f t="shared" ref="P73:P136" si="12">ROUND(O73*0.8,2)</f>
        <v>192136.27</v>
      </c>
      <c r="Q73" s="424">
        <f t="shared" ref="Q73:Q136" si="13">O73-P73</f>
        <v>48034.069999999978</v>
      </c>
    </row>
    <row r="74" spans="1:17" ht="16.5" hidden="1" thickTop="1" x14ac:dyDescent="0.25">
      <c r="A74" s="421" t="s">
        <v>437</v>
      </c>
      <c r="B74" s="421" t="s">
        <v>727</v>
      </c>
      <c r="C74" s="422" t="s">
        <v>439</v>
      </c>
      <c r="D74" s="422" t="s">
        <v>440</v>
      </c>
      <c r="E74" s="422" t="s">
        <v>728</v>
      </c>
      <c r="F74" s="422" t="s">
        <v>729</v>
      </c>
      <c r="G74" s="423" t="s">
        <v>730</v>
      </c>
      <c r="H74" s="421" t="s">
        <v>731</v>
      </c>
      <c r="I74" s="424">
        <v>64383.936869802696</v>
      </c>
      <c r="J74" s="425">
        <v>3.5260037045492024E-5</v>
      </c>
      <c r="K74" s="424">
        <f t="shared" si="7"/>
        <v>478196.47999999998</v>
      </c>
      <c r="L74" s="424">
        <f t="shared" si="8"/>
        <v>354219.61</v>
      </c>
      <c r="M74" s="424">
        <f t="shared" si="9"/>
        <v>283375.69</v>
      </c>
      <c r="N74" s="424">
        <f t="shared" si="10"/>
        <v>70843.919999999984</v>
      </c>
      <c r="O74" s="424">
        <f t="shared" si="11"/>
        <v>123976.87</v>
      </c>
      <c r="P74" s="424">
        <f t="shared" si="12"/>
        <v>99181.5</v>
      </c>
      <c r="Q74" s="424">
        <f t="shared" si="13"/>
        <v>24795.369999999995</v>
      </c>
    </row>
    <row r="75" spans="1:17" ht="16.5" hidden="1" thickTop="1" x14ac:dyDescent="0.25">
      <c r="A75" s="421" t="s">
        <v>437</v>
      </c>
      <c r="B75" s="421" t="s">
        <v>732</v>
      </c>
      <c r="C75" s="422" t="s">
        <v>439</v>
      </c>
      <c r="D75" s="422" t="s">
        <v>477</v>
      </c>
      <c r="E75" s="422" t="s">
        <v>733</v>
      </c>
      <c r="F75" s="422" t="s">
        <v>734</v>
      </c>
      <c r="G75" s="423" t="s">
        <v>735</v>
      </c>
      <c r="H75" s="421" t="s">
        <v>736</v>
      </c>
      <c r="I75" s="424">
        <v>21506.083143522261</v>
      </c>
      <c r="J75" s="425">
        <v>1.1777864560806101E-5</v>
      </c>
      <c r="K75" s="424">
        <f t="shared" si="7"/>
        <v>159731.35</v>
      </c>
      <c r="L75" s="424">
        <f t="shared" si="8"/>
        <v>118319.52</v>
      </c>
      <c r="M75" s="424">
        <f t="shared" si="9"/>
        <v>94655.62</v>
      </c>
      <c r="N75" s="424">
        <f t="shared" si="10"/>
        <v>23663.900000000009</v>
      </c>
      <c r="O75" s="424">
        <f t="shared" si="11"/>
        <v>41411.83</v>
      </c>
      <c r="P75" s="424">
        <f t="shared" si="12"/>
        <v>33129.46</v>
      </c>
      <c r="Q75" s="424">
        <f t="shared" si="13"/>
        <v>8282.3700000000026</v>
      </c>
    </row>
    <row r="76" spans="1:17" ht="16.5" hidden="1" thickTop="1" x14ac:dyDescent="0.25">
      <c r="A76" s="421" t="s">
        <v>437</v>
      </c>
      <c r="B76" s="421" t="s">
        <v>737</v>
      </c>
      <c r="C76" s="422" t="s">
        <v>439</v>
      </c>
      <c r="D76" s="422" t="s">
        <v>444</v>
      </c>
      <c r="E76" s="422" t="s">
        <v>738</v>
      </c>
      <c r="F76" s="422" t="s">
        <v>739</v>
      </c>
      <c r="G76" s="423" t="s">
        <v>740</v>
      </c>
      <c r="H76" s="421" t="s">
        <v>741</v>
      </c>
      <c r="I76" s="424">
        <v>47126.619738394889</v>
      </c>
      <c r="J76" s="425">
        <v>2.5809020674906604E-5</v>
      </c>
      <c r="K76" s="424">
        <f t="shared" si="7"/>
        <v>350021.84</v>
      </c>
      <c r="L76" s="424">
        <f t="shared" si="8"/>
        <v>259275.44</v>
      </c>
      <c r="M76" s="424">
        <f t="shared" si="9"/>
        <v>207420.35</v>
      </c>
      <c r="N76" s="424">
        <f t="shared" si="10"/>
        <v>51855.09</v>
      </c>
      <c r="O76" s="424">
        <f t="shared" si="11"/>
        <v>90746.400000000023</v>
      </c>
      <c r="P76" s="424">
        <f t="shared" si="12"/>
        <v>72597.119999999995</v>
      </c>
      <c r="Q76" s="424">
        <f t="shared" si="13"/>
        <v>18149.280000000028</v>
      </c>
    </row>
    <row r="77" spans="1:17" ht="16.5" hidden="1" thickTop="1" x14ac:dyDescent="0.25">
      <c r="A77" s="421" t="s">
        <v>437</v>
      </c>
      <c r="B77" s="421" t="s">
        <v>742</v>
      </c>
      <c r="C77" s="422" t="s">
        <v>439</v>
      </c>
      <c r="D77" s="422" t="s">
        <v>477</v>
      </c>
      <c r="E77" s="422" t="s">
        <v>743</v>
      </c>
      <c r="F77" s="422" t="s">
        <v>744</v>
      </c>
      <c r="G77" s="423" t="s">
        <v>745</v>
      </c>
      <c r="H77" s="421" t="s">
        <v>746</v>
      </c>
      <c r="I77" s="424">
        <v>13710.420242859094</v>
      </c>
      <c r="J77" s="425">
        <v>7.5085487029174409E-6</v>
      </c>
      <c r="K77" s="424">
        <f t="shared" si="7"/>
        <v>101830.91</v>
      </c>
      <c r="L77" s="424">
        <f t="shared" si="8"/>
        <v>75430.3</v>
      </c>
      <c r="M77" s="424">
        <f t="shared" si="9"/>
        <v>60344.24</v>
      </c>
      <c r="N77" s="424">
        <f t="shared" si="10"/>
        <v>15086.060000000005</v>
      </c>
      <c r="O77" s="424">
        <f t="shared" si="11"/>
        <v>26400.61</v>
      </c>
      <c r="P77" s="424">
        <f t="shared" si="12"/>
        <v>21120.49</v>
      </c>
      <c r="Q77" s="424">
        <f t="shared" si="13"/>
        <v>5280.119999999999</v>
      </c>
    </row>
    <row r="78" spans="1:17" ht="16.5" hidden="1" thickTop="1" x14ac:dyDescent="0.25">
      <c r="A78" s="421" t="s">
        <v>437</v>
      </c>
      <c r="B78" s="421" t="s">
        <v>747</v>
      </c>
      <c r="C78" s="422" t="s">
        <v>439</v>
      </c>
      <c r="D78" s="422" t="s">
        <v>477</v>
      </c>
      <c r="E78" s="422" t="s">
        <v>748</v>
      </c>
      <c r="F78" s="422" t="s">
        <v>749</v>
      </c>
      <c r="G78" s="423" t="s">
        <v>750</v>
      </c>
      <c r="H78" s="421" t="s">
        <v>751</v>
      </c>
      <c r="I78" s="424">
        <v>181605.53435487801</v>
      </c>
      <c r="J78" s="425">
        <v>9.9456761738077229E-5</v>
      </c>
      <c r="K78" s="424">
        <f t="shared" si="7"/>
        <v>1348832.21</v>
      </c>
      <c r="L78" s="424">
        <f t="shared" si="8"/>
        <v>999134.97</v>
      </c>
      <c r="M78" s="424">
        <f t="shared" si="9"/>
        <v>799307.98</v>
      </c>
      <c r="N78" s="424">
        <f t="shared" si="10"/>
        <v>199826.99</v>
      </c>
      <c r="O78" s="424">
        <f t="shared" si="11"/>
        <v>349697.24</v>
      </c>
      <c r="P78" s="424">
        <f t="shared" si="12"/>
        <v>279757.78999999998</v>
      </c>
      <c r="Q78" s="424">
        <f t="shared" si="13"/>
        <v>69939.450000000012</v>
      </c>
    </row>
    <row r="79" spans="1:17" ht="16.5" hidden="1" thickTop="1" x14ac:dyDescent="0.25">
      <c r="A79" s="421" t="s">
        <v>437</v>
      </c>
      <c r="B79" s="421" t="s">
        <v>752</v>
      </c>
      <c r="C79" s="422" t="s">
        <v>439</v>
      </c>
      <c r="D79" s="422" t="s">
        <v>440</v>
      </c>
      <c r="E79" s="422" t="s">
        <v>753</v>
      </c>
      <c r="F79" s="422" t="s">
        <v>754</v>
      </c>
      <c r="G79" s="423" t="s">
        <v>755</v>
      </c>
      <c r="H79" s="421" t="s">
        <v>756</v>
      </c>
      <c r="I79" s="424">
        <v>0</v>
      </c>
      <c r="J79" s="425">
        <v>0</v>
      </c>
      <c r="K79" s="424">
        <f t="shared" si="7"/>
        <v>0</v>
      </c>
      <c r="L79" s="424">
        <f t="shared" si="8"/>
        <v>0</v>
      </c>
      <c r="M79" s="424">
        <f t="shared" si="9"/>
        <v>0</v>
      </c>
      <c r="N79" s="424">
        <f t="shared" si="10"/>
        <v>0</v>
      </c>
      <c r="O79" s="424">
        <f t="shared" si="11"/>
        <v>0</v>
      </c>
      <c r="P79" s="424">
        <f t="shared" si="12"/>
        <v>0</v>
      </c>
      <c r="Q79" s="424">
        <f t="shared" si="13"/>
        <v>0</v>
      </c>
    </row>
    <row r="80" spans="1:17" ht="16.5" hidden="1" thickTop="1" x14ac:dyDescent="0.25">
      <c r="A80" s="421" t="s">
        <v>437</v>
      </c>
      <c r="B80" s="421" t="s">
        <v>757</v>
      </c>
      <c r="C80" s="422" t="s">
        <v>439</v>
      </c>
      <c r="D80" s="422" t="s">
        <v>440</v>
      </c>
      <c r="E80" s="422" t="s">
        <v>758</v>
      </c>
      <c r="F80" s="422" t="s">
        <v>759</v>
      </c>
      <c r="G80" s="423" t="s">
        <v>760</v>
      </c>
      <c r="H80" s="421" t="s">
        <v>761</v>
      </c>
      <c r="I80" s="424">
        <v>60099.878325611367</v>
      </c>
      <c r="J80" s="425">
        <v>3.2913860804689778E-5</v>
      </c>
      <c r="K80" s="424">
        <f t="shared" si="7"/>
        <v>446377.65</v>
      </c>
      <c r="L80" s="424">
        <f t="shared" si="8"/>
        <v>330650.11</v>
      </c>
      <c r="M80" s="424">
        <f t="shared" si="9"/>
        <v>264520.09000000003</v>
      </c>
      <c r="N80" s="424">
        <f t="shared" si="10"/>
        <v>66130.01999999996</v>
      </c>
      <c r="O80" s="424">
        <f t="shared" si="11"/>
        <v>115727.54000000004</v>
      </c>
      <c r="P80" s="424">
        <f t="shared" si="12"/>
        <v>92582.03</v>
      </c>
      <c r="Q80" s="424">
        <f t="shared" si="13"/>
        <v>23145.510000000038</v>
      </c>
    </row>
    <row r="81" spans="1:17" ht="16.5" hidden="1" thickTop="1" x14ac:dyDescent="0.25">
      <c r="A81" s="421" t="s">
        <v>437</v>
      </c>
      <c r="B81" s="421" t="s">
        <v>762</v>
      </c>
      <c r="C81" s="422" t="s">
        <v>439</v>
      </c>
      <c r="D81" s="422" t="s">
        <v>763</v>
      </c>
      <c r="E81" s="422" t="s">
        <v>764</v>
      </c>
      <c r="F81" s="422" t="s">
        <v>765</v>
      </c>
      <c r="G81" s="423" t="s">
        <v>766</v>
      </c>
      <c r="H81" s="421" t="s">
        <v>767</v>
      </c>
      <c r="I81" s="424">
        <v>34038.007828395683</v>
      </c>
      <c r="J81" s="425">
        <v>1.8641006986121215E-5</v>
      </c>
      <c r="K81" s="424">
        <f t="shared" si="7"/>
        <v>252809.26</v>
      </c>
      <c r="L81" s="424">
        <f t="shared" si="8"/>
        <v>187266.12</v>
      </c>
      <c r="M81" s="424">
        <f t="shared" si="9"/>
        <v>149812.9</v>
      </c>
      <c r="N81" s="424">
        <f t="shared" si="10"/>
        <v>37453.22</v>
      </c>
      <c r="O81" s="424">
        <f t="shared" si="11"/>
        <v>65543.140000000014</v>
      </c>
      <c r="P81" s="424">
        <f t="shared" si="12"/>
        <v>52434.51</v>
      </c>
      <c r="Q81" s="424">
        <f t="shared" si="13"/>
        <v>13108.630000000012</v>
      </c>
    </row>
    <row r="82" spans="1:17" ht="16.5" hidden="1" thickTop="1" x14ac:dyDescent="0.25">
      <c r="A82" s="421" t="s">
        <v>437</v>
      </c>
      <c r="B82" s="421" t="s">
        <v>768</v>
      </c>
      <c r="C82" s="422" t="s">
        <v>439</v>
      </c>
      <c r="D82" s="422" t="s">
        <v>440</v>
      </c>
      <c r="E82" s="422" t="s">
        <v>769</v>
      </c>
      <c r="F82" s="422" t="s">
        <v>770</v>
      </c>
      <c r="G82" s="423" t="s">
        <v>771</v>
      </c>
      <c r="H82" s="421" t="s">
        <v>772</v>
      </c>
      <c r="I82" s="424">
        <v>23599.69214421936</v>
      </c>
      <c r="J82" s="425">
        <v>1.2924435188704108E-5</v>
      </c>
      <c r="K82" s="424">
        <f t="shared" si="7"/>
        <v>175281.14</v>
      </c>
      <c r="L82" s="424">
        <f t="shared" si="8"/>
        <v>129837.88</v>
      </c>
      <c r="M82" s="424">
        <f t="shared" si="9"/>
        <v>103870.3</v>
      </c>
      <c r="N82" s="424">
        <f t="shared" si="10"/>
        <v>25967.58</v>
      </c>
      <c r="O82" s="424">
        <f t="shared" si="11"/>
        <v>45443.260000000009</v>
      </c>
      <c r="P82" s="424">
        <f t="shared" si="12"/>
        <v>36354.61</v>
      </c>
      <c r="Q82" s="424">
        <f t="shared" si="13"/>
        <v>9088.6500000000087</v>
      </c>
    </row>
    <row r="83" spans="1:17" ht="16.5" hidden="1" thickTop="1" x14ac:dyDescent="0.25">
      <c r="A83" s="421" t="s">
        <v>773</v>
      </c>
      <c r="B83" s="421" t="s">
        <v>774</v>
      </c>
      <c r="C83" s="422" t="s">
        <v>775</v>
      </c>
      <c r="D83" s="422" t="s">
        <v>776</v>
      </c>
      <c r="E83" s="422" t="s">
        <v>441</v>
      </c>
      <c r="F83" s="422" t="s">
        <v>230</v>
      </c>
      <c r="G83" s="423" t="s">
        <v>776</v>
      </c>
      <c r="H83" s="421" t="s">
        <v>777</v>
      </c>
      <c r="I83" s="424">
        <v>0</v>
      </c>
      <c r="J83" s="425">
        <v>0</v>
      </c>
      <c r="K83" s="424">
        <f t="shared" si="7"/>
        <v>0</v>
      </c>
      <c r="L83" s="424">
        <f t="shared" si="8"/>
        <v>0</v>
      </c>
      <c r="M83" s="424">
        <f t="shared" si="9"/>
        <v>0</v>
      </c>
      <c r="N83" s="424">
        <f t="shared" si="10"/>
        <v>0</v>
      </c>
      <c r="O83" s="424">
        <f t="shared" si="11"/>
        <v>0</v>
      </c>
      <c r="P83" s="424">
        <f t="shared" si="12"/>
        <v>0</v>
      </c>
      <c r="Q83" s="424">
        <f t="shared" si="13"/>
        <v>0</v>
      </c>
    </row>
    <row r="84" spans="1:17" ht="16.5" hidden="1" thickTop="1" x14ac:dyDescent="0.25">
      <c r="A84" s="421" t="s">
        <v>773</v>
      </c>
      <c r="B84" s="421" t="s">
        <v>778</v>
      </c>
      <c r="C84" s="422" t="s">
        <v>775</v>
      </c>
      <c r="D84" s="422" t="s">
        <v>779</v>
      </c>
      <c r="E84" s="422" t="s">
        <v>441</v>
      </c>
      <c r="F84" s="422" t="s">
        <v>230</v>
      </c>
      <c r="G84" s="423" t="s">
        <v>779</v>
      </c>
      <c r="H84" s="421" t="s">
        <v>780</v>
      </c>
      <c r="I84" s="424">
        <v>67475.229318031881</v>
      </c>
      <c r="J84" s="425">
        <v>3.6952991709998309E-5</v>
      </c>
      <c r="K84" s="424">
        <f t="shared" si="7"/>
        <v>501156.33</v>
      </c>
      <c r="L84" s="424">
        <f t="shared" si="8"/>
        <v>371226.91</v>
      </c>
      <c r="M84" s="424">
        <f t="shared" si="9"/>
        <v>296981.53000000003</v>
      </c>
      <c r="N84" s="424">
        <f t="shared" si="10"/>
        <v>74245.379999999946</v>
      </c>
      <c r="O84" s="424">
        <f t="shared" si="11"/>
        <v>129929.42000000004</v>
      </c>
      <c r="P84" s="424">
        <f t="shared" si="12"/>
        <v>103943.54</v>
      </c>
      <c r="Q84" s="424">
        <f t="shared" si="13"/>
        <v>25985.880000000048</v>
      </c>
    </row>
    <row r="85" spans="1:17" ht="16.5" hidden="1" thickTop="1" x14ac:dyDescent="0.25">
      <c r="A85" s="421" t="s">
        <v>781</v>
      </c>
      <c r="B85" s="421" t="s">
        <v>782</v>
      </c>
      <c r="C85" s="422" t="s">
        <v>783</v>
      </c>
      <c r="D85" s="422" t="s">
        <v>784</v>
      </c>
      <c r="E85" s="422" t="s">
        <v>441</v>
      </c>
      <c r="F85" s="422" t="s">
        <v>230</v>
      </c>
      <c r="G85" s="423" t="s">
        <v>784</v>
      </c>
      <c r="H85" s="421" t="s">
        <v>785</v>
      </c>
      <c r="I85" s="424">
        <v>37198.462112038193</v>
      </c>
      <c r="J85" s="425">
        <v>2.0371838316724194E-5</v>
      </c>
      <c r="K85" s="424">
        <f t="shared" si="7"/>
        <v>276282.78999999998</v>
      </c>
      <c r="L85" s="424">
        <f t="shared" si="8"/>
        <v>204653.92</v>
      </c>
      <c r="M85" s="424">
        <f t="shared" si="9"/>
        <v>163723.14000000001</v>
      </c>
      <c r="N85" s="424">
        <f t="shared" si="10"/>
        <v>40930.78</v>
      </c>
      <c r="O85" s="424">
        <f t="shared" si="11"/>
        <v>71628.869999999966</v>
      </c>
      <c r="P85" s="424">
        <f t="shared" si="12"/>
        <v>57303.1</v>
      </c>
      <c r="Q85" s="424">
        <f t="shared" si="13"/>
        <v>14325.769999999968</v>
      </c>
    </row>
    <row r="86" spans="1:17" ht="16.5" hidden="1" thickTop="1" x14ac:dyDescent="0.25">
      <c r="A86" s="421" t="s">
        <v>781</v>
      </c>
      <c r="B86" s="421" t="s">
        <v>786</v>
      </c>
      <c r="C86" s="422" t="s">
        <v>783</v>
      </c>
      <c r="D86" s="422" t="s">
        <v>787</v>
      </c>
      <c r="E86" s="422" t="s">
        <v>441</v>
      </c>
      <c r="F86" s="422" t="s">
        <v>230</v>
      </c>
      <c r="G86" s="423" t="s">
        <v>787</v>
      </c>
      <c r="H86" s="421" t="s">
        <v>788</v>
      </c>
      <c r="I86" s="424">
        <v>678846.20369898563</v>
      </c>
      <c r="J86" s="425">
        <v>3.7177195826066934E-4</v>
      </c>
      <c r="K86" s="424">
        <f t="shared" si="7"/>
        <v>5041969.84</v>
      </c>
      <c r="L86" s="424">
        <f t="shared" si="8"/>
        <v>3734792.47</v>
      </c>
      <c r="M86" s="424">
        <f t="shared" si="9"/>
        <v>2987833.98</v>
      </c>
      <c r="N86" s="424">
        <f t="shared" si="10"/>
        <v>746958.49000000022</v>
      </c>
      <c r="O86" s="424">
        <f t="shared" si="11"/>
        <v>1307177.3699999996</v>
      </c>
      <c r="P86" s="424">
        <f t="shared" si="12"/>
        <v>1045741.9</v>
      </c>
      <c r="Q86" s="424">
        <f t="shared" si="13"/>
        <v>261435.46999999962</v>
      </c>
    </row>
    <row r="87" spans="1:17" ht="16.5" hidden="1" thickTop="1" x14ac:dyDescent="0.25">
      <c r="A87" s="421" t="s">
        <v>789</v>
      </c>
      <c r="B87" s="421" t="s">
        <v>790</v>
      </c>
      <c r="C87" s="422" t="s">
        <v>791</v>
      </c>
      <c r="D87" s="422" t="s">
        <v>792</v>
      </c>
      <c r="E87" s="422" t="s">
        <v>441</v>
      </c>
      <c r="F87" s="422" t="s">
        <v>230</v>
      </c>
      <c r="G87" s="423" t="s">
        <v>792</v>
      </c>
      <c r="H87" s="421" t="s">
        <v>793</v>
      </c>
      <c r="I87" s="424">
        <v>814045.60259237152</v>
      </c>
      <c r="J87" s="425">
        <v>4.4581427448543129E-4</v>
      </c>
      <c r="K87" s="424">
        <f t="shared" si="7"/>
        <v>6046131.4500000002</v>
      </c>
      <c r="L87" s="424">
        <f t="shared" si="8"/>
        <v>4478615.8899999997</v>
      </c>
      <c r="M87" s="424">
        <f t="shared" si="9"/>
        <v>3582892.71</v>
      </c>
      <c r="N87" s="424">
        <f t="shared" si="10"/>
        <v>895723.1799999997</v>
      </c>
      <c r="O87" s="424">
        <f t="shared" si="11"/>
        <v>1567515.5600000005</v>
      </c>
      <c r="P87" s="424">
        <f t="shared" si="12"/>
        <v>1254012.45</v>
      </c>
      <c r="Q87" s="424">
        <f t="shared" si="13"/>
        <v>313503.11000000057</v>
      </c>
    </row>
    <row r="88" spans="1:17" ht="16.5" hidden="1" thickTop="1" x14ac:dyDescent="0.25">
      <c r="A88" s="421" t="s">
        <v>789</v>
      </c>
      <c r="B88" s="421" t="s">
        <v>794</v>
      </c>
      <c r="C88" s="422" t="s">
        <v>791</v>
      </c>
      <c r="D88" s="422" t="s">
        <v>795</v>
      </c>
      <c r="E88" s="422" t="s">
        <v>441</v>
      </c>
      <c r="F88" s="422" t="s">
        <v>230</v>
      </c>
      <c r="G88" s="423" t="s">
        <v>795</v>
      </c>
      <c r="H88" s="421" t="s">
        <v>796</v>
      </c>
      <c r="I88" s="424">
        <v>37778.710001355947</v>
      </c>
      <c r="J88" s="425">
        <v>2.068961264161964E-5</v>
      </c>
      <c r="K88" s="424">
        <f t="shared" si="7"/>
        <v>280592.45</v>
      </c>
      <c r="L88" s="424">
        <f t="shared" si="8"/>
        <v>207846.26</v>
      </c>
      <c r="M88" s="424">
        <f t="shared" si="9"/>
        <v>166277.01</v>
      </c>
      <c r="N88" s="424">
        <f t="shared" si="10"/>
        <v>41569.25</v>
      </c>
      <c r="O88" s="424">
        <f t="shared" si="11"/>
        <v>72746.19</v>
      </c>
      <c r="P88" s="424">
        <f t="shared" si="12"/>
        <v>58196.95</v>
      </c>
      <c r="Q88" s="424">
        <f t="shared" si="13"/>
        <v>14549.240000000005</v>
      </c>
    </row>
    <row r="89" spans="1:17" ht="16.5" hidden="1" thickTop="1" x14ac:dyDescent="0.25">
      <c r="A89" s="421" t="s">
        <v>789</v>
      </c>
      <c r="B89" s="427" t="s">
        <v>797</v>
      </c>
      <c r="C89" s="422" t="s">
        <v>791</v>
      </c>
      <c r="D89" s="422" t="s">
        <v>798</v>
      </c>
      <c r="E89" s="422" t="s">
        <v>441</v>
      </c>
      <c r="F89" s="422" t="s">
        <v>230</v>
      </c>
      <c r="G89" s="423" t="s">
        <v>798</v>
      </c>
      <c r="H89" s="429" t="s">
        <v>799</v>
      </c>
      <c r="I89" s="424">
        <v>318806.67253569793</v>
      </c>
      <c r="J89" s="425">
        <v>1.7459533589396056E-4</v>
      </c>
      <c r="K89" s="424">
        <f t="shared" si="7"/>
        <v>2367861.2599999998</v>
      </c>
      <c r="L89" s="424">
        <f t="shared" si="8"/>
        <v>1753971.3</v>
      </c>
      <c r="M89" s="424">
        <f t="shared" si="9"/>
        <v>1403177.04</v>
      </c>
      <c r="N89" s="424">
        <f t="shared" si="10"/>
        <v>350794.26</v>
      </c>
      <c r="O89" s="424">
        <f t="shared" si="11"/>
        <v>613889.95999999973</v>
      </c>
      <c r="P89" s="424">
        <f t="shared" si="12"/>
        <v>491111.97</v>
      </c>
      <c r="Q89" s="424">
        <f t="shared" si="13"/>
        <v>122777.98999999976</v>
      </c>
    </row>
    <row r="90" spans="1:17" ht="16.5" hidden="1" thickTop="1" x14ac:dyDescent="0.25">
      <c r="A90" s="421" t="s">
        <v>789</v>
      </c>
      <c r="B90" s="421" t="s">
        <v>800</v>
      </c>
      <c r="C90" s="422" t="s">
        <v>791</v>
      </c>
      <c r="D90" s="422" t="s">
        <v>801</v>
      </c>
      <c r="E90" s="422" t="s">
        <v>441</v>
      </c>
      <c r="F90" s="422" t="s">
        <v>230</v>
      </c>
      <c r="G90" s="423" t="s">
        <v>801</v>
      </c>
      <c r="H90" s="421" t="s">
        <v>802</v>
      </c>
      <c r="I90" s="424">
        <v>3044220.2907090182</v>
      </c>
      <c r="J90" s="425">
        <v>1.6671754702123952E-3</v>
      </c>
      <c r="K90" s="424">
        <f t="shared" si="7"/>
        <v>22610227.210000001</v>
      </c>
      <c r="L90" s="424">
        <f t="shared" si="8"/>
        <v>16748316.449999999</v>
      </c>
      <c r="M90" s="424">
        <f t="shared" si="9"/>
        <v>13398653.16</v>
      </c>
      <c r="N90" s="424">
        <f t="shared" si="10"/>
        <v>3349663.2899999991</v>
      </c>
      <c r="O90" s="424">
        <f t="shared" si="11"/>
        <v>5861910.7600000016</v>
      </c>
      <c r="P90" s="424">
        <f t="shared" si="12"/>
        <v>4689528.6100000003</v>
      </c>
      <c r="Q90" s="424">
        <f t="shared" si="13"/>
        <v>1172382.1500000013</v>
      </c>
    </row>
    <row r="91" spans="1:17" ht="16.5" hidden="1" thickTop="1" x14ac:dyDescent="0.25">
      <c r="A91" s="421" t="s">
        <v>789</v>
      </c>
      <c r="B91" s="421" t="s">
        <v>803</v>
      </c>
      <c r="C91" s="422" t="s">
        <v>791</v>
      </c>
      <c r="D91" s="422" t="s">
        <v>804</v>
      </c>
      <c r="E91" s="422" t="s">
        <v>441</v>
      </c>
      <c r="F91" s="422" t="s">
        <v>230</v>
      </c>
      <c r="G91" s="423" t="s">
        <v>804</v>
      </c>
      <c r="H91" s="421" t="s">
        <v>805</v>
      </c>
      <c r="I91" s="424">
        <v>95715.229746212237</v>
      </c>
      <c r="J91" s="425">
        <v>5.2418704272371499E-5</v>
      </c>
      <c r="K91" s="424">
        <f t="shared" si="7"/>
        <v>710902.26</v>
      </c>
      <c r="L91" s="424">
        <f t="shared" si="8"/>
        <v>526594.27</v>
      </c>
      <c r="M91" s="424">
        <f t="shared" si="9"/>
        <v>421275.42</v>
      </c>
      <c r="N91" s="424">
        <f t="shared" si="10"/>
        <v>105318.85000000003</v>
      </c>
      <c r="O91" s="424">
        <f t="shared" si="11"/>
        <v>184307.99</v>
      </c>
      <c r="P91" s="424">
        <f t="shared" si="12"/>
        <v>147446.39000000001</v>
      </c>
      <c r="Q91" s="424">
        <f t="shared" si="13"/>
        <v>36861.599999999977</v>
      </c>
    </row>
    <row r="92" spans="1:17" ht="16.5" hidden="1" thickTop="1" x14ac:dyDescent="0.25">
      <c r="A92" s="421" t="s">
        <v>789</v>
      </c>
      <c r="B92" s="421" t="s">
        <v>806</v>
      </c>
      <c r="C92" s="422" t="s">
        <v>791</v>
      </c>
      <c r="D92" s="422" t="s">
        <v>807</v>
      </c>
      <c r="E92" s="422" t="s">
        <v>441</v>
      </c>
      <c r="F92" s="422" t="s">
        <v>230</v>
      </c>
      <c r="G92" s="423" t="s">
        <v>807</v>
      </c>
      <c r="H92" s="421" t="s">
        <v>808</v>
      </c>
      <c r="I92" s="424">
        <v>83184.415436991141</v>
      </c>
      <c r="J92" s="425">
        <v>4.5556169947283536E-5</v>
      </c>
      <c r="K92" s="424">
        <f t="shared" si="7"/>
        <v>617832.6</v>
      </c>
      <c r="L92" s="424">
        <f t="shared" si="8"/>
        <v>457653.78</v>
      </c>
      <c r="M92" s="424">
        <f t="shared" si="9"/>
        <v>366123.02</v>
      </c>
      <c r="N92" s="424">
        <f t="shared" si="10"/>
        <v>91530.760000000009</v>
      </c>
      <c r="O92" s="424">
        <f t="shared" si="11"/>
        <v>160178.81999999995</v>
      </c>
      <c r="P92" s="424">
        <f t="shared" si="12"/>
        <v>128143.06</v>
      </c>
      <c r="Q92" s="424">
        <f t="shared" si="13"/>
        <v>32035.759999999951</v>
      </c>
    </row>
    <row r="93" spans="1:17" ht="16.5" hidden="1" thickTop="1" x14ac:dyDescent="0.25">
      <c r="A93" s="421" t="s">
        <v>789</v>
      </c>
      <c r="B93" s="421" t="s">
        <v>809</v>
      </c>
      <c r="C93" s="422" t="s">
        <v>791</v>
      </c>
      <c r="D93" s="422" t="s">
        <v>810</v>
      </c>
      <c r="E93" s="422" t="s">
        <v>441</v>
      </c>
      <c r="F93" s="422" t="s">
        <v>230</v>
      </c>
      <c r="G93" s="423" t="s">
        <v>810</v>
      </c>
      <c r="H93" s="421" t="s">
        <v>811</v>
      </c>
      <c r="I93" s="424">
        <v>47786.872058892775</v>
      </c>
      <c r="J93" s="425">
        <v>2.6170609642776113E-5</v>
      </c>
      <c r="K93" s="424">
        <f t="shared" si="7"/>
        <v>354925.71</v>
      </c>
      <c r="L93" s="424">
        <f t="shared" si="8"/>
        <v>262907.93</v>
      </c>
      <c r="M93" s="424">
        <f t="shared" si="9"/>
        <v>210326.34</v>
      </c>
      <c r="N93" s="424">
        <f t="shared" si="10"/>
        <v>52581.59</v>
      </c>
      <c r="O93" s="424">
        <f t="shared" si="11"/>
        <v>92017.780000000028</v>
      </c>
      <c r="P93" s="424">
        <f t="shared" si="12"/>
        <v>73614.22</v>
      </c>
      <c r="Q93" s="424">
        <f t="shared" si="13"/>
        <v>18403.560000000027</v>
      </c>
    </row>
    <row r="94" spans="1:17" ht="16.5" hidden="1" thickTop="1" x14ac:dyDescent="0.25">
      <c r="A94" s="421" t="s">
        <v>789</v>
      </c>
      <c r="B94" s="421" t="s">
        <v>812</v>
      </c>
      <c r="C94" s="422" t="s">
        <v>791</v>
      </c>
      <c r="D94" s="422" t="s">
        <v>813</v>
      </c>
      <c r="E94" s="422" t="s">
        <v>441</v>
      </c>
      <c r="F94" s="422" t="s">
        <v>230</v>
      </c>
      <c r="G94" s="423" t="s">
        <v>813</v>
      </c>
      <c r="H94" s="421" t="s">
        <v>814</v>
      </c>
      <c r="I94" s="424">
        <v>1150204.5465363488</v>
      </c>
      <c r="J94" s="425">
        <v>6.2991262871635106E-4</v>
      </c>
      <c r="K94" s="424">
        <f t="shared" si="7"/>
        <v>8542872.6099999994</v>
      </c>
      <c r="L94" s="424">
        <f t="shared" si="8"/>
        <v>6328053.79</v>
      </c>
      <c r="M94" s="424">
        <f t="shared" si="9"/>
        <v>5062443.03</v>
      </c>
      <c r="N94" s="424">
        <f t="shared" si="10"/>
        <v>1265610.7599999998</v>
      </c>
      <c r="O94" s="424">
        <f t="shared" si="11"/>
        <v>2214818.8199999994</v>
      </c>
      <c r="P94" s="424">
        <f t="shared" si="12"/>
        <v>1771855.06</v>
      </c>
      <c r="Q94" s="424">
        <f t="shared" si="13"/>
        <v>442963.75999999931</v>
      </c>
    </row>
    <row r="95" spans="1:17" ht="16.5" hidden="1" thickTop="1" x14ac:dyDescent="0.25">
      <c r="A95" s="421" t="s">
        <v>789</v>
      </c>
      <c r="B95" s="421" t="s">
        <v>815</v>
      </c>
      <c r="C95" s="422" t="s">
        <v>791</v>
      </c>
      <c r="D95" s="422" t="s">
        <v>816</v>
      </c>
      <c r="E95" s="422" t="s">
        <v>441</v>
      </c>
      <c r="F95" s="422" t="s">
        <v>230</v>
      </c>
      <c r="G95" s="423" t="s">
        <v>816</v>
      </c>
      <c r="H95" s="421" t="s">
        <v>817</v>
      </c>
      <c r="I95" s="424">
        <v>740456.69455097418</v>
      </c>
      <c r="J95" s="425">
        <v>4.055131100983563E-4</v>
      </c>
      <c r="K95" s="424">
        <f t="shared" si="7"/>
        <v>5499567.21</v>
      </c>
      <c r="L95" s="424">
        <f t="shared" si="8"/>
        <v>4073753.49</v>
      </c>
      <c r="M95" s="424">
        <f t="shared" si="9"/>
        <v>3259002.79</v>
      </c>
      <c r="N95" s="424">
        <f t="shared" si="10"/>
        <v>814750.70000000019</v>
      </c>
      <c r="O95" s="424">
        <f t="shared" si="11"/>
        <v>1425813.7199999997</v>
      </c>
      <c r="P95" s="424">
        <f t="shared" si="12"/>
        <v>1140650.98</v>
      </c>
      <c r="Q95" s="424">
        <f t="shared" si="13"/>
        <v>285162.73999999976</v>
      </c>
    </row>
    <row r="96" spans="1:17" ht="16.5" hidden="1" thickTop="1" x14ac:dyDescent="0.25">
      <c r="A96" s="421" t="s">
        <v>789</v>
      </c>
      <c r="B96" s="421" t="s">
        <v>818</v>
      </c>
      <c r="C96" s="422" t="s">
        <v>791</v>
      </c>
      <c r="D96" s="422" t="s">
        <v>819</v>
      </c>
      <c r="E96" s="422" t="s">
        <v>441</v>
      </c>
      <c r="F96" s="422" t="s">
        <v>230</v>
      </c>
      <c r="G96" s="423" t="s">
        <v>819</v>
      </c>
      <c r="H96" s="421" t="s">
        <v>820</v>
      </c>
      <c r="I96" s="424">
        <v>475494.21502697316</v>
      </c>
      <c r="J96" s="425">
        <v>2.6040569203887522E-4</v>
      </c>
      <c r="K96" s="424">
        <f t="shared" si="7"/>
        <v>3531620.98</v>
      </c>
      <c r="L96" s="424">
        <f t="shared" si="8"/>
        <v>2616015.54</v>
      </c>
      <c r="M96" s="424">
        <f t="shared" si="9"/>
        <v>2092812.43</v>
      </c>
      <c r="N96" s="424">
        <f t="shared" si="10"/>
        <v>523203.1100000001</v>
      </c>
      <c r="O96" s="424">
        <f t="shared" si="11"/>
        <v>915605.44</v>
      </c>
      <c r="P96" s="424">
        <f t="shared" si="12"/>
        <v>732484.35</v>
      </c>
      <c r="Q96" s="424">
        <f t="shared" si="13"/>
        <v>183121.08999999997</v>
      </c>
    </row>
    <row r="97" spans="1:17" ht="16.5" hidden="1" thickTop="1" x14ac:dyDescent="0.25">
      <c r="A97" s="421" t="s">
        <v>789</v>
      </c>
      <c r="B97" s="421" t="s">
        <v>821</v>
      </c>
      <c r="C97" s="422" t="s">
        <v>791</v>
      </c>
      <c r="D97" s="422" t="s">
        <v>822</v>
      </c>
      <c r="E97" s="422" t="s">
        <v>441</v>
      </c>
      <c r="F97" s="422" t="s">
        <v>230</v>
      </c>
      <c r="G97" s="423" t="s">
        <v>822</v>
      </c>
      <c r="H97" s="421" t="s">
        <v>823</v>
      </c>
      <c r="I97" s="424">
        <v>1080881.1810913181</v>
      </c>
      <c r="J97" s="425">
        <v>5.919475002612067E-4</v>
      </c>
      <c r="K97" s="424">
        <f t="shared" si="7"/>
        <v>8027989.6799999997</v>
      </c>
      <c r="L97" s="424">
        <f t="shared" si="8"/>
        <v>5946659.0199999996</v>
      </c>
      <c r="M97" s="424">
        <f t="shared" si="9"/>
        <v>4757327.22</v>
      </c>
      <c r="N97" s="424">
        <f t="shared" si="10"/>
        <v>1189331.7999999998</v>
      </c>
      <c r="O97" s="424">
        <f t="shared" si="11"/>
        <v>2081330.6600000001</v>
      </c>
      <c r="P97" s="424">
        <f t="shared" si="12"/>
        <v>1665064.53</v>
      </c>
      <c r="Q97" s="424">
        <f t="shared" si="13"/>
        <v>416266.13000000012</v>
      </c>
    </row>
    <row r="98" spans="1:17" ht="16.5" hidden="1" thickTop="1" x14ac:dyDescent="0.25">
      <c r="A98" s="421" t="s">
        <v>789</v>
      </c>
      <c r="B98" s="421" t="s">
        <v>824</v>
      </c>
      <c r="C98" s="422" t="s">
        <v>791</v>
      </c>
      <c r="D98" s="422" t="s">
        <v>825</v>
      </c>
      <c r="E98" s="422" t="s">
        <v>441</v>
      </c>
      <c r="F98" s="422" t="s">
        <v>230</v>
      </c>
      <c r="G98" s="423" t="s">
        <v>825</v>
      </c>
      <c r="H98" s="421" t="s">
        <v>826</v>
      </c>
      <c r="I98" s="424">
        <v>1006351.6747609177</v>
      </c>
      <c r="J98" s="425">
        <v>5.5113121467888324E-4</v>
      </c>
      <c r="K98" s="424">
        <f t="shared" si="7"/>
        <v>7474439.3799999999</v>
      </c>
      <c r="L98" s="424">
        <f t="shared" si="8"/>
        <v>5536621.7599999998</v>
      </c>
      <c r="M98" s="424">
        <f t="shared" si="9"/>
        <v>4429297.41</v>
      </c>
      <c r="N98" s="424">
        <f t="shared" si="10"/>
        <v>1107324.3499999996</v>
      </c>
      <c r="O98" s="424">
        <f t="shared" si="11"/>
        <v>1937817.62</v>
      </c>
      <c r="P98" s="424">
        <f t="shared" si="12"/>
        <v>1550254.1</v>
      </c>
      <c r="Q98" s="424">
        <f t="shared" si="13"/>
        <v>387563.52000000002</v>
      </c>
    </row>
    <row r="99" spans="1:17" ht="16.5" hidden="1" thickTop="1" x14ac:dyDescent="0.25">
      <c r="A99" s="421" t="s">
        <v>789</v>
      </c>
      <c r="B99" s="421" t="s">
        <v>827</v>
      </c>
      <c r="C99" s="422" t="s">
        <v>791</v>
      </c>
      <c r="D99" s="422" t="s">
        <v>828</v>
      </c>
      <c r="E99" s="422" t="s">
        <v>441</v>
      </c>
      <c r="F99" s="422" t="s">
        <v>230</v>
      </c>
      <c r="G99" s="423" t="s">
        <v>828</v>
      </c>
      <c r="H99" s="421" t="s">
        <v>829</v>
      </c>
      <c r="I99" s="424">
        <v>50822.6326188889</v>
      </c>
      <c r="J99" s="425">
        <v>2.7833152118598391E-5</v>
      </c>
      <c r="K99" s="424">
        <f t="shared" si="7"/>
        <v>377473.1</v>
      </c>
      <c r="L99" s="424">
        <f t="shared" si="8"/>
        <v>279609.7</v>
      </c>
      <c r="M99" s="424">
        <f t="shared" si="9"/>
        <v>223687.76</v>
      </c>
      <c r="N99" s="424">
        <f t="shared" si="10"/>
        <v>55921.94</v>
      </c>
      <c r="O99" s="424">
        <f t="shared" si="11"/>
        <v>97863.399999999965</v>
      </c>
      <c r="P99" s="424">
        <f t="shared" si="12"/>
        <v>78290.720000000001</v>
      </c>
      <c r="Q99" s="424">
        <f t="shared" si="13"/>
        <v>19572.679999999964</v>
      </c>
    </row>
    <row r="100" spans="1:17" ht="16.5" hidden="1" thickTop="1" x14ac:dyDescent="0.25">
      <c r="A100" s="421" t="s">
        <v>789</v>
      </c>
      <c r="B100" s="421" t="s">
        <v>830</v>
      </c>
      <c r="C100" s="422" t="s">
        <v>791</v>
      </c>
      <c r="D100" s="422" t="s">
        <v>831</v>
      </c>
      <c r="E100" s="422" t="s">
        <v>441</v>
      </c>
      <c r="F100" s="422" t="s">
        <v>230</v>
      </c>
      <c r="G100" s="423" t="s">
        <v>831</v>
      </c>
      <c r="H100" s="421" t="s">
        <v>832</v>
      </c>
      <c r="I100" s="424">
        <v>509459.40191104799</v>
      </c>
      <c r="J100" s="425">
        <v>2.7900681843801657E-4</v>
      </c>
      <c r="K100" s="424">
        <f t="shared" si="7"/>
        <v>3783889.38</v>
      </c>
      <c r="L100" s="424">
        <f t="shared" si="8"/>
        <v>2802881.02</v>
      </c>
      <c r="M100" s="424">
        <f t="shared" si="9"/>
        <v>2242304.8199999998</v>
      </c>
      <c r="N100" s="424">
        <f t="shared" si="10"/>
        <v>560576.20000000019</v>
      </c>
      <c r="O100" s="424">
        <f t="shared" si="11"/>
        <v>981008.35999999987</v>
      </c>
      <c r="P100" s="424">
        <f t="shared" si="12"/>
        <v>784806.69</v>
      </c>
      <c r="Q100" s="424">
        <f t="shared" si="13"/>
        <v>196201.66999999993</v>
      </c>
    </row>
    <row r="101" spans="1:17" ht="16.5" hidden="1" thickTop="1" x14ac:dyDescent="0.25">
      <c r="A101" s="421" t="s">
        <v>789</v>
      </c>
      <c r="B101" s="421" t="s">
        <v>833</v>
      </c>
      <c r="C101" s="422" t="s">
        <v>791</v>
      </c>
      <c r="D101" s="422" t="s">
        <v>822</v>
      </c>
      <c r="E101" s="422" t="s">
        <v>834</v>
      </c>
      <c r="F101" s="422" t="s">
        <v>835</v>
      </c>
      <c r="G101" s="423" t="s">
        <v>836</v>
      </c>
      <c r="H101" s="421" t="s">
        <v>837</v>
      </c>
      <c r="I101" s="424">
        <v>0</v>
      </c>
      <c r="J101" s="425">
        <v>0</v>
      </c>
      <c r="K101" s="424">
        <f t="shared" si="7"/>
        <v>0</v>
      </c>
      <c r="L101" s="424">
        <f t="shared" si="8"/>
        <v>0</v>
      </c>
      <c r="M101" s="424">
        <f t="shared" si="9"/>
        <v>0</v>
      </c>
      <c r="N101" s="424">
        <f t="shared" si="10"/>
        <v>0</v>
      </c>
      <c r="O101" s="424">
        <f t="shared" si="11"/>
        <v>0</v>
      </c>
      <c r="P101" s="424">
        <f t="shared" si="12"/>
        <v>0</v>
      </c>
      <c r="Q101" s="424">
        <f t="shared" si="13"/>
        <v>0</v>
      </c>
    </row>
    <row r="102" spans="1:17" ht="16.5" hidden="1" thickTop="1" x14ac:dyDescent="0.25">
      <c r="A102" s="421" t="s">
        <v>789</v>
      </c>
      <c r="B102" s="427" t="s">
        <v>838</v>
      </c>
      <c r="C102" s="422" t="s">
        <v>791</v>
      </c>
      <c r="D102" s="422" t="s">
        <v>822</v>
      </c>
      <c r="E102" s="422" t="s">
        <v>839</v>
      </c>
      <c r="F102" s="428" t="s">
        <v>840</v>
      </c>
      <c r="G102" s="423" t="s">
        <v>841</v>
      </c>
      <c r="H102" s="429" t="s">
        <v>842</v>
      </c>
      <c r="I102" s="424">
        <v>0</v>
      </c>
      <c r="J102" s="425">
        <v>0</v>
      </c>
      <c r="K102" s="424">
        <f t="shared" si="7"/>
        <v>0</v>
      </c>
      <c r="L102" s="424">
        <f t="shared" si="8"/>
        <v>0</v>
      </c>
      <c r="M102" s="424">
        <f t="shared" si="9"/>
        <v>0</v>
      </c>
      <c r="N102" s="424">
        <f t="shared" si="10"/>
        <v>0</v>
      </c>
      <c r="O102" s="424">
        <f t="shared" si="11"/>
        <v>0</v>
      </c>
      <c r="P102" s="424">
        <f t="shared" si="12"/>
        <v>0</v>
      </c>
      <c r="Q102" s="424">
        <f t="shared" si="13"/>
        <v>0</v>
      </c>
    </row>
    <row r="103" spans="1:17" ht="16.5" hidden="1" thickTop="1" x14ac:dyDescent="0.25">
      <c r="A103" s="421" t="s">
        <v>789</v>
      </c>
      <c r="B103" s="421" t="s">
        <v>843</v>
      </c>
      <c r="C103" s="422" t="s">
        <v>791</v>
      </c>
      <c r="D103" s="422" t="s">
        <v>822</v>
      </c>
      <c r="E103" s="422" t="s">
        <v>844</v>
      </c>
      <c r="F103" s="422" t="s">
        <v>845</v>
      </c>
      <c r="G103" s="423" t="s">
        <v>846</v>
      </c>
      <c r="H103" s="421" t="s">
        <v>847</v>
      </c>
      <c r="I103" s="424">
        <v>0</v>
      </c>
      <c r="J103" s="425">
        <v>0</v>
      </c>
      <c r="K103" s="424">
        <f t="shared" si="7"/>
        <v>0</v>
      </c>
      <c r="L103" s="424">
        <f t="shared" si="8"/>
        <v>0</v>
      </c>
      <c r="M103" s="424">
        <f t="shared" si="9"/>
        <v>0</v>
      </c>
      <c r="N103" s="424">
        <f t="shared" si="10"/>
        <v>0</v>
      </c>
      <c r="O103" s="424">
        <f t="shared" si="11"/>
        <v>0</v>
      </c>
      <c r="P103" s="424">
        <f t="shared" si="12"/>
        <v>0</v>
      </c>
      <c r="Q103" s="424">
        <f t="shared" si="13"/>
        <v>0</v>
      </c>
    </row>
    <row r="104" spans="1:17" ht="16.5" hidden="1" thickTop="1" x14ac:dyDescent="0.25">
      <c r="A104" s="421" t="s">
        <v>789</v>
      </c>
      <c r="B104" s="421" t="s">
        <v>848</v>
      </c>
      <c r="C104" s="422" t="s">
        <v>791</v>
      </c>
      <c r="D104" s="422" t="s">
        <v>801</v>
      </c>
      <c r="E104" s="422" t="s">
        <v>849</v>
      </c>
      <c r="F104" s="422" t="s">
        <v>850</v>
      </c>
      <c r="G104" s="423" t="s">
        <v>851</v>
      </c>
      <c r="H104" s="421" t="s">
        <v>852</v>
      </c>
      <c r="I104" s="424">
        <v>38348.816721532297</v>
      </c>
      <c r="J104" s="425">
        <v>2.1001833127824956E-5</v>
      </c>
      <c r="K104" s="424">
        <f t="shared" si="7"/>
        <v>284826.78000000003</v>
      </c>
      <c r="L104" s="424">
        <f t="shared" si="8"/>
        <v>210982.8</v>
      </c>
      <c r="M104" s="424">
        <f t="shared" si="9"/>
        <v>168786.24</v>
      </c>
      <c r="N104" s="424">
        <f t="shared" si="10"/>
        <v>42196.56</v>
      </c>
      <c r="O104" s="424">
        <f t="shared" si="11"/>
        <v>73843.98000000004</v>
      </c>
      <c r="P104" s="424">
        <f t="shared" si="12"/>
        <v>59075.18</v>
      </c>
      <c r="Q104" s="424">
        <f t="shared" si="13"/>
        <v>14768.800000000039</v>
      </c>
    </row>
    <row r="105" spans="1:17" ht="16.5" hidden="1" thickTop="1" x14ac:dyDescent="0.25">
      <c r="A105" s="421" t="s">
        <v>789</v>
      </c>
      <c r="B105" s="421" t="s">
        <v>853</v>
      </c>
      <c r="C105" s="422" t="s">
        <v>791</v>
      </c>
      <c r="D105" s="422" t="s">
        <v>801</v>
      </c>
      <c r="E105" s="422" t="s">
        <v>854</v>
      </c>
      <c r="F105" s="422" t="s">
        <v>855</v>
      </c>
      <c r="G105" s="423" t="s">
        <v>856</v>
      </c>
      <c r="H105" s="421" t="s">
        <v>857</v>
      </c>
      <c r="I105" s="424">
        <v>75762.300301086274</v>
      </c>
      <c r="J105" s="425">
        <v>4.1491428532400333E-5</v>
      </c>
      <c r="K105" s="424">
        <f t="shared" si="7"/>
        <v>562706.59</v>
      </c>
      <c r="L105" s="424">
        <f t="shared" si="8"/>
        <v>416819.7</v>
      </c>
      <c r="M105" s="424">
        <f t="shared" si="9"/>
        <v>333455.76</v>
      </c>
      <c r="N105" s="424">
        <f t="shared" si="10"/>
        <v>83363.94</v>
      </c>
      <c r="O105" s="424">
        <f t="shared" si="11"/>
        <v>145886.88999999996</v>
      </c>
      <c r="P105" s="424">
        <f t="shared" si="12"/>
        <v>116709.51</v>
      </c>
      <c r="Q105" s="424">
        <f t="shared" si="13"/>
        <v>29177.379999999961</v>
      </c>
    </row>
    <row r="106" spans="1:17" ht="16.5" hidden="1" thickTop="1" x14ac:dyDescent="0.25">
      <c r="A106" s="421" t="s">
        <v>789</v>
      </c>
      <c r="B106" s="421" t="s">
        <v>858</v>
      </c>
      <c r="C106" s="422" t="s">
        <v>791</v>
      </c>
      <c r="D106" s="422" t="s">
        <v>801</v>
      </c>
      <c r="E106" s="422" t="s">
        <v>859</v>
      </c>
      <c r="F106" s="422" t="s">
        <v>860</v>
      </c>
      <c r="G106" s="423" t="s">
        <v>861</v>
      </c>
      <c r="H106" s="421" t="s">
        <v>862</v>
      </c>
      <c r="I106" s="424">
        <v>25948.735082219591</v>
      </c>
      <c r="J106" s="425">
        <v>1.4210894902760319E-5</v>
      </c>
      <c r="K106" s="424">
        <f t="shared" si="7"/>
        <v>192728.1</v>
      </c>
      <c r="L106" s="424">
        <f t="shared" si="8"/>
        <v>142761.56</v>
      </c>
      <c r="M106" s="424">
        <f t="shared" si="9"/>
        <v>114209.25</v>
      </c>
      <c r="N106" s="424">
        <f t="shared" si="10"/>
        <v>28552.309999999998</v>
      </c>
      <c r="O106" s="424">
        <f t="shared" si="11"/>
        <v>49966.540000000008</v>
      </c>
      <c r="P106" s="424">
        <f t="shared" si="12"/>
        <v>39973.230000000003</v>
      </c>
      <c r="Q106" s="424">
        <f t="shared" si="13"/>
        <v>9993.3100000000049</v>
      </c>
    </row>
    <row r="107" spans="1:17" ht="16.5" hidden="1" thickTop="1" x14ac:dyDescent="0.25">
      <c r="A107" s="421" t="s">
        <v>789</v>
      </c>
      <c r="B107" s="421" t="s">
        <v>863</v>
      </c>
      <c r="C107" s="422" t="s">
        <v>791</v>
      </c>
      <c r="D107" s="422" t="s">
        <v>822</v>
      </c>
      <c r="E107" s="422" t="s">
        <v>864</v>
      </c>
      <c r="F107" s="422" t="s">
        <v>865</v>
      </c>
      <c r="G107" s="423" t="s">
        <v>866</v>
      </c>
      <c r="H107" s="421" t="s">
        <v>867</v>
      </c>
      <c r="I107" s="424">
        <v>33975.004927680049</v>
      </c>
      <c r="J107" s="425">
        <v>1.8606503277258258E-5</v>
      </c>
      <c r="K107" s="424">
        <f t="shared" si="7"/>
        <v>252341.32</v>
      </c>
      <c r="L107" s="424">
        <f t="shared" si="8"/>
        <v>186919.5</v>
      </c>
      <c r="M107" s="424">
        <f t="shared" si="9"/>
        <v>149535.6</v>
      </c>
      <c r="N107" s="424">
        <f t="shared" si="10"/>
        <v>37383.899999999994</v>
      </c>
      <c r="O107" s="424">
        <f t="shared" si="11"/>
        <v>65421.820000000007</v>
      </c>
      <c r="P107" s="424">
        <f t="shared" si="12"/>
        <v>52337.46</v>
      </c>
      <c r="Q107" s="424">
        <f t="shared" si="13"/>
        <v>13084.360000000008</v>
      </c>
    </row>
    <row r="108" spans="1:17" ht="16.5" hidden="1" thickTop="1" x14ac:dyDescent="0.25">
      <c r="A108" s="421" t="s">
        <v>789</v>
      </c>
      <c r="B108" s="427" t="s">
        <v>868</v>
      </c>
      <c r="C108" s="422" t="s">
        <v>791</v>
      </c>
      <c r="D108" s="422" t="s">
        <v>792</v>
      </c>
      <c r="E108" s="422" t="s">
        <v>869</v>
      </c>
      <c r="F108" s="428" t="s">
        <v>870</v>
      </c>
      <c r="G108" s="423" t="s">
        <v>871</v>
      </c>
      <c r="H108" s="429" t="s">
        <v>872</v>
      </c>
      <c r="I108" s="424">
        <v>134593.13887361658</v>
      </c>
      <c r="J108" s="425">
        <v>7.3710296286318353E-5</v>
      </c>
      <c r="K108" s="424">
        <f t="shared" si="7"/>
        <v>999658.75</v>
      </c>
      <c r="L108" s="424">
        <f t="shared" si="8"/>
        <v>740487.96</v>
      </c>
      <c r="M108" s="424">
        <f t="shared" si="9"/>
        <v>592390.37</v>
      </c>
      <c r="N108" s="424">
        <f t="shared" si="10"/>
        <v>148097.58999999997</v>
      </c>
      <c r="O108" s="424">
        <f t="shared" si="11"/>
        <v>259170.79000000004</v>
      </c>
      <c r="P108" s="424">
        <f t="shared" si="12"/>
        <v>207336.63</v>
      </c>
      <c r="Q108" s="424">
        <f t="shared" si="13"/>
        <v>51834.160000000033</v>
      </c>
    </row>
    <row r="109" spans="1:17" ht="16.5" hidden="1" thickTop="1" x14ac:dyDescent="0.25">
      <c r="A109" s="421" t="s">
        <v>789</v>
      </c>
      <c r="B109" s="421" t="s">
        <v>873</v>
      </c>
      <c r="C109" s="422" t="s">
        <v>791</v>
      </c>
      <c r="D109" s="422" t="s">
        <v>801</v>
      </c>
      <c r="E109" s="422" t="s">
        <v>874</v>
      </c>
      <c r="F109" s="422" t="s">
        <v>875</v>
      </c>
      <c r="G109" s="423" t="s">
        <v>876</v>
      </c>
      <c r="H109" s="421" t="s">
        <v>877</v>
      </c>
      <c r="I109" s="424">
        <v>23503.192748574733</v>
      </c>
      <c r="J109" s="425">
        <v>1.2871587033858002E-5</v>
      </c>
      <c r="K109" s="424">
        <f t="shared" si="7"/>
        <v>174564.41</v>
      </c>
      <c r="L109" s="424">
        <f t="shared" si="8"/>
        <v>129306.97</v>
      </c>
      <c r="M109" s="424">
        <f t="shared" si="9"/>
        <v>103445.58</v>
      </c>
      <c r="N109" s="424">
        <f t="shared" si="10"/>
        <v>25861.39</v>
      </c>
      <c r="O109" s="424">
        <f t="shared" si="11"/>
        <v>45257.440000000002</v>
      </c>
      <c r="P109" s="424">
        <f t="shared" si="12"/>
        <v>36205.949999999997</v>
      </c>
      <c r="Q109" s="424">
        <f t="shared" si="13"/>
        <v>9051.4900000000052</v>
      </c>
    </row>
    <row r="110" spans="1:17" ht="16.5" hidden="1" thickTop="1" x14ac:dyDescent="0.25">
      <c r="A110" s="421" t="s">
        <v>789</v>
      </c>
      <c r="B110" s="421" t="s">
        <v>878</v>
      </c>
      <c r="C110" s="422" t="s">
        <v>791</v>
      </c>
      <c r="D110" s="422" t="s">
        <v>801</v>
      </c>
      <c r="E110" s="422" t="s">
        <v>879</v>
      </c>
      <c r="F110" s="422" t="s">
        <v>880</v>
      </c>
      <c r="G110" s="423" t="s">
        <v>881</v>
      </c>
      <c r="H110" s="421" t="s">
        <v>882</v>
      </c>
      <c r="I110" s="424">
        <v>48894.74131995369</v>
      </c>
      <c r="J110" s="425">
        <v>2.6777337237976824E-5</v>
      </c>
      <c r="K110" s="424">
        <f t="shared" si="7"/>
        <v>363154.14</v>
      </c>
      <c r="L110" s="424">
        <f t="shared" si="8"/>
        <v>269003.07</v>
      </c>
      <c r="M110" s="424">
        <f t="shared" si="9"/>
        <v>215202.46</v>
      </c>
      <c r="N110" s="424">
        <f t="shared" si="10"/>
        <v>53800.610000000015</v>
      </c>
      <c r="O110" s="424">
        <f t="shared" si="11"/>
        <v>94151.07</v>
      </c>
      <c r="P110" s="424">
        <f t="shared" si="12"/>
        <v>75320.86</v>
      </c>
      <c r="Q110" s="424">
        <f t="shared" si="13"/>
        <v>18830.210000000006</v>
      </c>
    </row>
    <row r="111" spans="1:17" ht="16.5" hidden="1" thickTop="1" x14ac:dyDescent="0.25">
      <c r="A111" s="421" t="s">
        <v>789</v>
      </c>
      <c r="B111" s="421" t="s">
        <v>883</v>
      </c>
      <c r="C111" s="422" t="s">
        <v>791</v>
      </c>
      <c r="D111" s="422" t="s">
        <v>801</v>
      </c>
      <c r="E111" s="422" t="s">
        <v>884</v>
      </c>
      <c r="F111" s="422" t="s">
        <v>885</v>
      </c>
      <c r="G111" s="423" t="s">
        <v>886</v>
      </c>
      <c r="H111" s="421" t="s">
        <v>887</v>
      </c>
      <c r="I111" s="424">
        <v>26440.870298906164</v>
      </c>
      <c r="J111" s="425">
        <v>1.4480414084335848E-5</v>
      </c>
      <c r="K111" s="424">
        <f t="shared" si="7"/>
        <v>196383.32</v>
      </c>
      <c r="L111" s="424">
        <f t="shared" si="8"/>
        <v>145469.13</v>
      </c>
      <c r="M111" s="424">
        <f t="shared" si="9"/>
        <v>116375.3</v>
      </c>
      <c r="N111" s="424">
        <f t="shared" si="10"/>
        <v>29093.83</v>
      </c>
      <c r="O111" s="424">
        <f t="shared" si="11"/>
        <v>50914.19</v>
      </c>
      <c r="P111" s="424">
        <f t="shared" si="12"/>
        <v>40731.35</v>
      </c>
      <c r="Q111" s="424">
        <f t="shared" si="13"/>
        <v>10182.840000000004</v>
      </c>
    </row>
    <row r="112" spans="1:17" ht="16.5" hidden="1" thickTop="1" x14ac:dyDescent="0.25">
      <c r="A112" s="421" t="s">
        <v>789</v>
      </c>
      <c r="B112" s="421" t="s">
        <v>888</v>
      </c>
      <c r="C112" s="422" t="s">
        <v>791</v>
      </c>
      <c r="D112" s="422" t="s">
        <v>813</v>
      </c>
      <c r="E112" s="422" t="s">
        <v>889</v>
      </c>
      <c r="F112" s="422" t="s">
        <v>890</v>
      </c>
      <c r="G112" s="423" t="s">
        <v>891</v>
      </c>
      <c r="H112" s="421" t="s">
        <v>892</v>
      </c>
      <c r="I112" s="424">
        <v>27220.100583717409</v>
      </c>
      <c r="J112" s="425">
        <v>1.490716165593861E-5</v>
      </c>
      <c r="K112" s="424">
        <f t="shared" si="7"/>
        <v>202170.87</v>
      </c>
      <c r="L112" s="424">
        <f t="shared" si="8"/>
        <v>149756.20000000001</v>
      </c>
      <c r="M112" s="424">
        <f t="shared" si="9"/>
        <v>119804.96</v>
      </c>
      <c r="N112" s="424">
        <f t="shared" si="10"/>
        <v>29951.240000000005</v>
      </c>
      <c r="O112" s="424">
        <f t="shared" si="11"/>
        <v>52414.669999999984</v>
      </c>
      <c r="P112" s="424">
        <f t="shared" si="12"/>
        <v>41931.74</v>
      </c>
      <c r="Q112" s="424">
        <f t="shared" si="13"/>
        <v>10482.929999999986</v>
      </c>
    </row>
    <row r="113" spans="1:17" ht="16.5" hidden="1" thickTop="1" x14ac:dyDescent="0.25">
      <c r="A113" s="421" t="s">
        <v>789</v>
      </c>
      <c r="B113" s="427" t="s">
        <v>893</v>
      </c>
      <c r="C113" s="422" t="s">
        <v>791</v>
      </c>
      <c r="D113" s="422" t="s">
        <v>801</v>
      </c>
      <c r="E113" s="422" t="s">
        <v>894</v>
      </c>
      <c r="F113" s="428" t="s">
        <v>895</v>
      </c>
      <c r="G113" s="423" t="s">
        <v>896</v>
      </c>
      <c r="H113" s="429" t="s">
        <v>897</v>
      </c>
      <c r="I113" s="424">
        <v>13422.085852536302</v>
      </c>
      <c r="J113" s="425">
        <v>7.3506415947387333E-6</v>
      </c>
      <c r="K113" s="424">
        <f t="shared" si="7"/>
        <v>99689.37</v>
      </c>
      <c r="L113" s="424">
        <f t="shared" si="8"/>
        <v>73843.98</v>
      </c>
      <c r="M113" s="424">
        <f t="shared" si="9"/>
        <v>59075.18</v>
      </c>
      <c r="N113" s="424">
        <f t="shared" si="10"/>
        <v>14768.799999999996</v>
      </c>
      <c r="O113" s="424">
        <f t="shared" si="11"/>
        <v>25845.39</v>
      </c>
      <c r="P113" s="424">
        <f t="shared" si="12"/>
        <v>20676.310000000001</v>
      </c>
      <c r="Q113" s="424">
        <f t="shared" si="13"/>
        <v>5169.0799999999981</v>
      </c>
    </row>
    <row r="114" spans="1:17" ht="16.5" hidden="1" thickTop="1" x14ac:dyDescent="0.25">
      <c r="A114" s="421" t="s">
        <v>789</v>
      </c>
      <c r="B114" s="421" t="s">
        <v>898</v>
      </c>
      <c r="C114" s="422" t="s">
        <v>791</v>
      </c>
      <c r="D114" s="422" t="s">
        <v>813</v>
      </c>
      <c r="E114" s="422" t="s">
        <v>899</v>
      </c>
      <c r="F114" s="422" t="s">
        <v>900</v>
      </c>
      <c r="G114" s="423" t="s">
        <v>901</v>
      </c>
      <c r="H114" s="421" t="s">
        <v>902</v>
      </c>
      <c r="I114" s="424">
        <v>46258.599013522995</v>
      </c>
      <c r="J114" s="425">
        <v>2.533364677881929E-5</v>
      </c>
      <c r="K114" s="424">
        <f t="shared" si="7"/>
        <v>343574.82</v>
      </c>
      <c r="L114" s="424">
        <f t="shared" si="8"/>
        <v>254499.87</v>
      </c>
      <c r="M114" s="424">
        <f t="shared" si="9"/>
        <v>203599.9</v>
      </c>
      <c r="N114" s="424">
        <f t="shared" si="10"/>
        <v>50899.97</v>
      </c>
      <c r="O114" s="424">
        <f t="shared" si="11"/>
        <v>89074.950000000012</v>
      </c>
      <c r="P114" s="424">
        <f t="shared" si="12"/>
        <v>71259.960000000006</v>
      </c>
      <c r="Q114" s="424">
        <f t="shared" si="13"/>
        <v>17814.990000000005</v>
      </c>
    </row>
    <row r="115" spans="1:17" ht="16.5" hidden="1" thickTop="1" x14ac:dyDescent="0.25">
      <c r="A115" s="421" t="s">
        <v>789</v>
      </c>
      <c r="B115" s="421" t="s">
        <v>903</v>
      </c>
      <c r="C115" s="422" t="s">
        <v>791</v>
      </c>
      <c r="D115" s="422" t="s">
        <v>801</v>
      </c>
      <c r="E115" s="422" t="s">
        <v>904</v>
      </c>
      <c r="F115" s="422" t="s">
        <v>905</v>
      </c>
      <c r="G115" s="423" t="s">
        <v>906</v>
      </c>
      <c r="H115" s="421" t="s">
        <v>907</v>
      </c>
      <c r="I115" s="424">
        <v>27797.539481792955</v>
      </c>
      <c r="J115" s="425">
        <v>1.5223397629188039E-5</v>
      </c>
      <c r="K115" s="424">
        <f t="shared" si="7"/>
        <v>206459.66</v>
      </c>
      <c r="L115" s="424">
        <f t="shared" si="8"/>
        <v>152933.07999999999</v>
      </c>
      <c r="M115" s="424">
        <f t="shared" si="9"/>
        <v>122346.46</v>
      </c>
      <c r="N115" s="424">
        <f t="shared" si="10"/>
        <v>30586.619999999981</v>
      </c>
      <c r="O115" s="424">
        <f t="shared" si="11"/>
        <v>53526.580000000016</v>
      </c>
      <c r="P115" s="424">
        <f t="shared" si="12"/>
        <v>42821.26</v>
      </c>
      <c r="Q115" s="424">
        <f t="shared" si="13"/>
        <v>10705.320000000014</v>
      </c>
    </row>
    <row r="116" spans="1:17" ht="16.5" hidden="1" thickTop="1" x14ac:dyDescent="0.25">
      <c r="A116" s="421" t="s">
        <v>908</v>
      </c>
      <c r="B116" s="421" t="s">
        <v>909</v>
      </c>
      <c r="C116" s="422" t="s">
        <v>910</v>
      </c>
      <c r="D116" s="422" t="s">
        <v>911</v>
      </c>
      <c r="E116" s="422" t="s">
        <v>441</v>
      </c>
      <c r="F116" s="422" t="s">
        <v>230</v>
      </c>
      <c r="G116" s="423" t="s">
        <v>911</v>
      </c>
      <c r="H116" s="421" t="s">
        <v>912</v>
      </c>
      <c r="I116" s="424">
        <v>112125.79011451374</v>
      </c>
      <c r="J116" s="425">
        <v>6.1405992013003371E-5</v>
      </c>
      <c r="K116" s="424">
        <f t="shared" si="7"/>
        <v>832787.82</v>
      </c>
      <c r="L116" s="424">
        <f t="shared" si="8"/>
        <v>616879.87</v>
      </c>
      <c r="M116" s="424">
        <f t="shared" si="9"/>
        <v>493503.9</v>
      </c>
      <c r="N116" s="424">
        <f t="shared" si="10"/>
        <v>123375.96999999997</v>
      </c>
      <c r="O116" s="424">
        <f t="shared" si="11"/>
        <v>215907.94999999995</v>
      </c>
      <c r="P116" s="424">
        <f t="shared" si="12"/>
        <v>172726.36</v>
      </c>
      <c r="Q116" s="424">
        <f t="shared" si="13"/>
        <v>43181.589999999967</v>
      </c>
    </row>
    <row r="117" spans="1:17" ht="16.5" hidden="1" thickTop="1" x14ac:dyDescent="0.25">
      <c r="A117" s="421" t="s">
        <v>908</v>
      </c>
      <c r="B117" s="421" t="s">
        <v>913</v>
      </c>
      <c r="C117" s="422" t="s">
        <v>910</v>
      </c>
      <c r="D117" s="422" t="s">
        <v>914</v>
      </c>
      <c r="E117" s="422" t="s">
        <v>441</v>
      </c>
      <c r="F117" s="422" t="s">
        <v>230</v>
      </c>
      <c r="G117" s="423" t="s">
        <v>914</v>
      </c>
      <c r="H117" s="421" t="s">
        <v>915</v>
      </c>
      <c r="I117" s="424">
        <v>166471.31025680326</v>
      </c>
      <c r="J117" s="425">
        <v>9.1168463005553187E-5</v>
      </c>
      <c r="K117" s="424">
        <f t="shared" si="7"/>
        <v>1236426.3400000001</v>
      </c>
      <c r="L117" s="424">
        <f t="shared" si="8"/>
        <v>915871.36</v>
      </c>
      <c r="M117" s="424">
        <f t="shared" si="9"/>
        <v>732697.09</v>
      </c>
      <c r="N117" s="424">
        <f t="shared" si="10"/>
        <v>183174.27000000002</v>
      </c>
      <c r="O117" s="424">
        <f t="shared" si="11"/>
        <v>320554.9800000001</v>
      </c>
      <c r="P117" s="424">
        <f t="shared" si="12"/>
        <v>256443.98</v>
      </c>
      <c r="Q117" s="424">
        <f t="shared" si="13"/>
        <v>64111.000000000087</v>
      </c>
    </row>
    <row r="118" spans="1:17" ht="16.5" hidden="1" thickTop="1" x14ac:dyDescent="0.25">
      <c r="A118" s="421" t="s">
        <v>908</v>
      </c>
      <c r="B118" s="421" t="s">
        <v>916</v>
      </c>
      <c r="C118" s="422" t="s">
        <v>910</v>
      </c>
      <c r="D118" s="422" t="s">
        <v>917</v>
      </c>
      <c r="E118" s="422" t="s">
        <v>441</v>
      </c>
      <c r="F118" s="422" t="s">
        <v>230</v>
      </c>
      <c r="G118" s="423" t="s">
        <v>917</v>
      </c>
      <c r="H118" s="421" t="s">
        <v>918</v>
      </c>
      <c r="I118" s="424">
        <v>903180.98098801868</v>
      </c>
      <c r="J118" s="425">
        <v>4.9462950538145555E-4</v>
      </c>
      <c r="K118" s="424">
        <f t="shared" si="7"/>
        <v>6708163.4199999999</v>
      </c>
      <c r="L118" s="424">
        <f t="shared" si="8"/>
        <v>4969009.9400000004</v>
      </c>
      <c r="M118" s="424">
        <f t="shared" si="9"/>
        <v>3975207.95</v>
      </c>
      <c r="N118" s="424">
        <f t="shared" si="10"/>
        <v>993801.99000000022</v>
      </c>
      <c r="O118" s="424">
        <f t="shared" si="11"/>
        <v>1739153.4799999995</v>
      </c>
      <c r="P118" s="424">
        <f t="shared" si="12"/>
        <v>1391322.78</v>
      </c>
      <c r="Q118" s="424">
        <f t="shared" si="13"/>
        <v>347830.69999999949</v>
      </c>
    </row>
    <row r="119" spans="1:17" ht="16.5" hidden="1" thickTop="1" x14ac:dyDescent="0.25">
      <c r="A119" s="421" t="s">
        <v>908</v>
      </c>
      <c r="B119" s="421" t="s">
        <v>919</v>
      </c>
      <c r="C119" s="422" t="s">
        <v>910</v>
      </c>
      <c r="D119" s="422" t="s">
        <v>920</v>
      </c>
      <c r="E119" s="422" t="s">
        <v>441</v>
      </c>
      <c r="F119" s="422" t="s">
        <v>230</v>
      </c>
      <c r="G119" s="423" t="s">
        <v>920</v>
      </c>
      <c r="H119" s="421" t="s">
        <v>921</v>
      </c>
      <c r="I119" s="424">
        <v>135510.53994825669</v>
      </c>
      <c r="J119" s="425">
        <v>7.421271346442285E-5</v>
      </c>
      <c r="K119" s="424">
        <f t="shared" si="7"/>
        <v>1006472.53</v>
      </c>
      <c r="L119" s="424">
        <f t="shared" si="8"/>
        <v>745535.21</v>
      </c>
      <c r="M119" s="424">
        <f t="shared" si="9"/>
        <v>596428.17000000004</v>
      </c>
      <c r="N119" s="424">
        <f t="shared" si="10"/>
        <v>149107.03999999992</v>
      </c>
      <c r="O119" s="424">
        <f t="shared" si="11"/>
        <v>260937.32000000007</v>
      </c>
      <c r="P119" s="424">
        <f t="shared" si="12"/>
        <v>208749.86</v>
      </c>
      <c r="Q119" s="424">
        <f t="shared" si="13"/>
        <v>52187.460000000079</v>
      </c>
    </row>
    <row r="120" spans="1:17" ht="16.5" hidden="1" thickTop="1" x14ac:dyDescent="0.25">
      <c r="A120" s="421" t="s">
        <v>908</v>
      </c>
      <c r="B120" s="421" t="s">
        <v>922</v>
      </c>
      <c r="C120" s="422" t="s">
        <v>910</v>
      </c>
      <c r="D120" s="422" t="s">
        <v>923</v>
      </c>
      <c r="E120" s="422" t="s">
        <v>441</v>
      </c>
      <c r="F120" s="422" t="s">
        <v>230</v>
      </c>
      <c r="G120" s="423" t="s">
        <v>923</v>
      </c>
      <c r="H120" s="421" t="s">
        <v>924</v>
      </c>
      <c r="I120" s="424">
        <v>240894.3407410068</v>
      </c>
      <c r="J120" s="425">
        <v>1.3192643680292097E-4</v>
      </c>
      <c r="K120" s="424">
        <f t="shared" si="7"/>
        <v>1789185.82</v>
      </c>
      <c r="L120" s="424">
        <f t="shared" si="8"/>
        <v>1325322.83</v>
      </c>
      <c r="M120" s="424">
        <f t="shared" si="9"/>
        <v>1060258.26</v>
      </c>
      <c r="N120" s="424">
        <f t="shared" si="10"/>
        <v>265064.57000000007</v>
      </c>
      <c r="O120" s="424">
        <f t="shared" si="11"/>
        <v>463862.99</v>
      </c>
      <c r="P120" s="424">
        <f t="shared" si="12"/>
        <v>371090.39</v>
      </c>
      <c r="Q120" s="424">
        <f t="shared" si="13"/>
        <v>92772.599999999977</v>
      </c>
    </row>
    <row r="121" spans="1:17" ht="16.5" hidden="1" thickTop="1" x14ac:dyDescent="0.25">
      <c r="A121" s="421" t="s">
        <v>925</v>
      </c>
      <c r="B121" s="421" t="s">
        <v>926</v>
      </c>
      <c r="C121" s="422" t="s">
        <v>927</v>
      </c>
      <c r="D121" s="422" t="s">
        <v>928</v>
      </c>
      <c r="E121" s="422" t="s">
        <v>441</v>
      </c>
      <c r="F121" s="422" t="s">
        <v>230</v>
      </c>
      <c r="G121" s="423" t="s">
        <v>928</v>
      </c>
      <c r="H121" s="421" t="s">
        <v>929</v>
      </c>
      <c r="I121" s="424">
        <v>686.2374142729858</v>
      </c>
      <c r="J121" s="425">
        <v>3.758197747086957E-7</v>
      </c>
      <c r="K121" s="424">
        <f t="shared" si="7"/>
        <v>5096.87</v>
      </c>
      <c r="L121" s="424">
        <f t="shared" si="8"/>
        <v>3775.46</v>
      </c>
      <c r="M121" s="424">
        <f t="shared" si="9"/>
        <v>3020.37</v>
      </c>
      <c r="N121" s="424">
        <f t="shared" si="10"/>
        <v>755.09000000000015</v>
      </c>
      <c r="O121" s="424">
        <f t="shared" si="11"/>
        <v>1321.4099999999999</v>
      </c>
      <c r="P121" s="424">
        <f t="shared" si="12"/>
        <v>1057.1300000000001</v>
      </c>
      <c r="Q121" s="424">
        <f t="shared" si="13"/>
        <v>264.27999999999975</v>
      </c>
    </row>
    <row r="122" spans="1:17" ht="16.5" hidden="1" thickTop="1" x14ac:dyDescent="0.25">
      <c r="A122" s="421" t="s">
        <v>925</v>
      </c>
      <c r="B122" s="421" t="s">
        <v>930</v>
      </c>
      <c r="C122" s="422" t="s">
        <v>927</v>
      </c>
      <c r="D122" s="422" t="s">
        <v>931</v>
      </c>
      <c r="E122" s="422" t="s">
        <v>441</v>
      </c>
      <c r="F122" s="422" t="s">
        <v>230</v>
      </c>
      <c r="G122" s="423" t="s">
        <v>931</v>
      </c>
      <c r="H122" s="421" t="s">
        <v>932</v>
      </c>
      <c r="I122" s="424">
        <v>213420.65058661354</v>
      </c>
      <c r="J122" s="425">
        <v>1.1688039613319258E-4</v>
      </c>
      <c r="K122" s="424">
        <f t="shared" si="7"/>
        <v>1585131.48</v>
      </c>
      <c r="L122" s="424">
        <f t="shared" si="8"/>
        <v>1174171.47</v>
      </c>
      <c r="M122" s="424">
        <f t="shared" si="9"/>
        <v>939337.18</v>
      </c>
      <c r="N122" s="424">
        <f t="shared" si="10"/>
        <v>234834.28999999992</v>
      </c>
      <c r="O122" s="424">
        <f t="shared" si="11"/>
        <v>410960.01</v>
      </c>
      <c r="P122" s="424">
        <f t="shared" si="12"/>
        <v>328768.01</v>
      </c>
      <c r="Q122" s="424">
        <f t="shared" si="13"/>
        <v>82192</v>
      </c>
    </row>
    <row r="123" spans="1:17" ht="16.5" hidden="1" thickTop="1" x14ac:dyDescent="0.25">
      <c r="A123" s="421" t="s">
        <v>925</v>
      </c>
      <c r="B123" s="421" t="s">
        <v>933</v>
      </c>
      <c r="C123" s="422" t="s">
        <v>927</v>
      </c>
      <c r="D123" s="422" t="s">
        <v>934</v>
      </c>
      <c r="E123" s="422" t="s">
        <v>441</v>
      </c>
      <c r="F123" s="422" t="s">
        <v>230</v>
      </c>
      <c r="G123" s="423" t="s">
        <v>934</v>
      </c>
      <c r="H123" s="421" t="s">
        <v>935</v>
      </c>
      <c r="I123" s="424">
        <v>44298.153813514487</v>
      </c>
      <c r="J123" s="425">
        <v>2.4260003666287317E-5</v>
      </c>
      <c r="K123" s="424">
        <f t="shared" si="7"/>
        <v>329014.07</v>
      </c>
      <c r="L123" s="424">
        <f t="shared" si="8"/>
        <v>243714.13</v>
      </c>
      <c r="M123" s="424">
        <f t="shared" si="9"/>
        <v>194971.3</v>
      </c>
      <c r="N123" s="424">
        <f t="shared" si="10"/>
        <v>48742.830000000016</v>
      </c>
      <c r="O123" s="424">
        <f t="shared" si="11"/>
        <v>85299.94</v>
      </c>
      <c r="P123" s="424">
        <f t="shared" si="12"/>
        <v>68239.95</v>
      </c>
      <c r="Q123" s="424">
        <f t="shared" si="13"/>
        <v>17059.990000000005</v>
      </c>
    </row>
    <row r="124" spans="1:17" ht="16.5" hidden="1" thickTop="1" x14ac:dyDescent="0.25">
      <c r="A124" s="421" t="s">
        <v>925</v>
      </c>
      <c r="B124" s="421" t="s">
        <v>936</v>
      </c>
      <c r="C124" s="422" t="s">
        <v>927</v>
      </c>
      <c r="D124" s="422" t="s">
        <v>937</v>
      </c>
      <c r="E124" s="422" t="s">
        <v>441</v>
      </c>
      <c r="F124" s="422" t="s">
        <v>230</v>
      </c>
      <c r="G124" s="423" t="s">
        <v>937</v>
      </c>
      <c r="H124" s="421" t="s">
        <v>938</v>
      </c>
      <c r="I124" s="424">
        <v>274918.81482541747</v>
      </c>
      <c r="J124" s="425">
        <v>1.5056003199756938E-4</v>
      </c>
      <c r="K124" s="424">
        <f t="shared" si="7"/>
        <v>2041894.57</v>
      </c>
      <c r="L124" s="424">
        <f t="shared" si="8"/>
        <v>1512514.5</v>
      </c>
      <c r="M124" s="424">
        <f t="shared" si="9"/>
        <v>1210011.6000000001</v>
      </c>
      <c r="N124" s="424">
        <f t="shared" si="10"/>
        <v>302502.89999999991</v>
      </c>
      <c r="O124" s="424">
        <f t="shared" si="11"/>
        <v>529380.07000000007</v>
      </c>
      <c r="P124" s="424">
        <f t="shared" si="12"/>
        <v>423504.06</v>
      </c>
      <c r="Q124" s="424">
        <f t="shared" si="13"/>
        <v>105876.01000000007</v>
      </c>
    </row>
    <row r="125" spans="1:17" ht="16.5" hidden="1" thickTop="1" x14ac:dyDescent="0.25">
      <c r="A125" s="421" t="s">
        <v>925</v>
      </c>
      <c r="B125" s="421" t="s">
        <v>939</v>
      </c>
      <c r="C125" s="422" t="s">
        <v>927</v>
      </c>
      <c r="D125" s="422" t="s">
        <v>940</v>
      </c>
      <c r="E125" s="422" t="s">
        <v>441</v>
      </c>
      <c r="F125" s="422" t="s">
        <v>230</v>
      </c>
      <c r="G125" s="423" t="s">
        <v>940</v>
      </c>
      <c r="H125" s="421" t="s">
        <v>941</v>
      </c>
      <c r="I125" s="424">
        <v>181730.73004879832</v>
      </c>
      <c r="J125" s="425">
        <v>9.9525325498235197E-5</v>
      </c>
      <c r="K125" s="424">
        <f t="shared" si="7"/>
        <v>1349762.08</v>
      </c>
      <c r="L125" s="424">
        <f t="shared" si="8"/>
        <v>999823.76</v>
      </c>
      <c r="M125" s="424">
        <f t="shared" si="9"/>
        <v>799859.01</v>
      </c>
      <c r="N125" s="424">
        <f t="shared" si="10"/>
        <v>199964.75</v>
      </c>
      <c r="O125" s="424">
        <f t="shared" si="11"/>
        <v>349938.32000000007</v>
      </c>
      <c r="P125" s="424">
        <f t="shared" si="12"/>
        <v>279950.65999999997</v>
      </c>
      <c r="Q125" s="424">
        <f t="shared" si="13"/>
        <v>69987.660000000091</v>
      </c>
    </row>
    <row r="126" spans="1:17" ht="16.5" hidden="1" thickTop="1" x14ac:dyDescent="0.25">
      <c r="A126" s="421" t="s">
        <v>942</v>
      </c>
      <c r="B126" s="421" t="s">
        <v>943</v>
      </c>
      <c r="C126" s="422" t="s">
        <v>944</v>
      </c>
      <c r="D126" s="422" t="s">
        <v>945</v>
      </c>
      <c r="E126" s="422" t="s">
        <v>441</v>
      </c>
      <c r="F126" s="422" t="s">
        <v>230</v>
      </c>
      <c r="G126" s="423" t="s">
        <v>945</v>
      </c>
      <c r="H126" s="421" t="s">
        <v>946</v>
      </c>
      <c r="I126" s="424">
        <v>925125.26885167242</v>
      </c>
      <c r="J126" s="425">
        <v>5.0664735394163386E-4</v>
      </c>
      <c r="K126" s="424">
        <f t="shared" si="7"/>
        <v>6871149.4299999997</v>
      </c>
      <c r="L126" s="424">
        <f t="shared" si="8"/>
        <v>5089740.32</v>
      </c>
      <c r="M126" s="424">
        <f t="shared" si="9"/>
        <v>4071792.26</v>
      </c>
      <c r="N126" s="424">
        <f t="shared" si="10"/>
        <v>1017948.0600000005</v>
      </c>
      <c r="O126" s="424">
        <f t="shared" si="11"/>
        <v>1781409.1099999994</v>
      </c>
      <c r="P126" s="424">
        <f t="shared" si="12"/>
        <v>1425127.29</v>
      </c>
      <c r="Q126" s="424">
        <f t="shared" si="13"/>
        <v>356281.81999999937</v>
      </c>
    </row>
    <row r="127" spans="1:17" ht="16.5" hidden="1" thickTop="1" x14ac:dyDescent="0.25">
      <c r="A127" s="421" t="s">
        <v>942</v>
      </c>
      <c r="B127" s="421" t="s">
        <v>947</v>
      </c>
      <c r="C127" s="422" t="s">
        <v>944</v>
      </c>
      <c r="D127" s="422" t="s">
        <v>948</v>
      </c>
      <c r="E127" s="422" t="s">
        <v>441</v>
      </c>
      <c r="F127" s="422" t="s">
        <v>230</v>
      </c>
      <c r="G127" s="423" t="s">
        <v>948</v>
      </c>
      <c r="H127" s="421" t="s">
        <v>949</v>
      </c>
      <c r="I127" s="424">
        <v>106791.55614956585</v>
      </c>
      <c r="J127" s="425">
        <v>5.8484684364579652E-5</v>
      </c>
      <c r="K127" s="424">
        <f t="shared" si="7"/>
        <v>793169.06</v>
      </c>
      <c r="L127" s="424">
        <f t="shared" si="8"/>
        <v>587532.64</v>
      </c>
      <c r="M127" s="424">
        <f t="shared" si="9"/>
        <v>470026.11</v>
      </c>
      <c r="N127" s="424">
        <f t="shared" si="10"/>
        <v>117506.53000000003</v>
      </c>
      <c r="O127" s="424">
        <f t="shared" si="11"/>
        <v>205636.42000000004</v>
      </c>
      <c r="P127" s="424">
        <f t="shared" si="12"/>
        <v>164509.14000000001</v>
      </c>
      <c r="Q127" s="424">
        <f t="shared" si="13"/>
        <v>41127.280000000028</v>
      </c>
    </row>
    <row r="128" spans="1:17" ht="16.5" hidden="1" thickTop="1" x14ac:dyDescent="0.25">
      <c r="A128" s="421" t="s">
        <v>942</v>
      </c>
      <c r="B128" s="421" t="s">
        <v>950</v>
      </c>
      <c r="C128" s="422" t="s">
        <v>944</v>
      </c>
      <c r="D128" s="422" t="s">
        <v>951</v>
      </c>
      <c r="E128" s="422" t="s">
        <v>441</v>
      </c>
      <c r="F128" s="422" t="s">
        <v>230</v>
      </c>
      <c r="G128" s="423" t="s">
        <v>951</v>
      </c>
      <c r="H128" s="421" t="s">
        <v>952</v>
      </c>
      <c r="I128" s="424">
        <v>4107752.7024702742</v>
      </c>
      <c r="J128" s="425">
        <v>2.2496218700592437E-3</v>
      </c>
      <c r="K128" s="424">
        <f t="shared" si="7"/>
        <v>30509363.010000002</v>
      </c>
      <c r="L128" s="424">
        <f t="shared" si="8"/>
        <v>22599528.16</v>
      </c>
      <c r="M128" s="424">
        <f t="shared" si="9"/>
        <v>18079622.530000001</v>
      </c>
      <c r="N128" s="424">
        <f t="shared" si="10"/>
        <v>4519905.629999999</v>
      </c>
      <c r="O128" s="424">
        <f t="shared" si="11"/>
        <v>7909834.8500000015</v>
      </c>
      <c r="P128" s="424">
        <f t="shared" si="12"/>
        <v>6327867.8799999999</v>
      </c>
      <c r="Q128" s="424">
        <f t="shared" si="13"/>
        <v>1581966.9700000016</v>
      </c>
    </row>
    <row r="129" spans="1:17" ht="16.5" hidden="1" thickTop="1" x14ac:dyDescent="0.25">
      <c r="A129" s="421" t="s">
        <v>942</v>
      </c>
      <c r="B129" s="421" t="s">
        <v>953</v>
      </c>
      <c r="C129" s="422" t="s">
        <v>944</v>
      </c>
      <c r="D129" s="422" t="s">
        <v>954</v>
      </c>
      <c r="E129" s="422" t="s">
        <v>441</v>
      </c>
      <c r="F129" s="422" t="s">
        <v>230</v>
      </c>
      <c r="G129" s="423" t="s">
        <v>954</v>
      </c>
      <c r="H129" s="421" t="s">
        <v>955</v>
      </c>
      <c r="I129" s="424">
        <v>597463.79244251794</v>
      </c>
      <c r="J129" s="425">
        <v>3.2720266077335787E-4</v>
      </c>
      <c r="K129" s="424">
        <f t="shared" si="7"/>
        <v>4437521.21</v>
      </c>
      <c r="L129" s="424">
        <f t="shared" si="8"/>
        <v>3287052.75</v>
      </c>
      <c r="M129" s="424">
        <f t="shared" si="9"/>
        <v>2629642.2000000002</v>
      </c>
      <c r="N129" s="424">
        <f t="shared" si="10"/>
        <v>657410.54999999981</v>
      </c>
      <c r="O129" s="424">
        <f t="shared" si="11"/>
        <v>1150468.46</v>
      </c>
      <c r="P129" s="424">
        <f t="shared" si="12"/>
        <v>920374.77</v>
      </c>
      <c r="Q129" s="424">
        <f t="shared" si="13"/>
        <v>230093.68999999994</v>
      </c>
    </row>
    <row r="130" spans="1:17" ht="16.5" hidden="1" thickTop="1" x14ac:dyDescent="0.25">
      <c r="A130" s="421" t="s">
        <v>942</v>
      </c>
      <c r="B130" s="421" t="s">
        <v>956</v>
      </c>
      <c r="C130" s="422" t="s">
        <v>944</v>
      </c>
      <c r="D130" s="422" t="s">
        <v>957</v>
      </c>
      <c r="E130" s="422" t="s">
        <v>441</v>
      </c>
      <c r="F130" s="422" t="s">
        <v>230</v>
      </c>
      <c r="G130" s="423" t="s">
        <v>957</v>
      </c>
      <c r="H130" s="421" t="s">
        <v>958</v>
      </c>
      <c r="I130" s="424">
        <v>218663.227334795</v>
      </c>
      <c r="J130" s="425">
        <v>1.1975150745912042E-4</v>
      </c>
      <c r="K130" s="424">
        <f t="shared" si="7"/>
        <v>1624069.48</v>
      </c>
      <c r="L130" s="424">
        <f t="shared" si="8"/>
        <v>1203014.43</v>
      </c>
      <c r="M130" s="424">
        <f t="shared" si="9"/>
        <v>962411.54</v>
      </c>
      <c r="N130" s="424">
        <f t="shared" si="10"/>
        <v>240602.8899999999</v>
      </c>
      <c r="O130" s="424">
        <f t="shared" si="11"/>
        <v>421055.05000000005</v>
      </c>
      <c r="P130" s="424">
        <f t="shared" si="12"/>
        <v>336844.04</v>
      </c>
      <c r="Q130" s="424">
        <f t="shared" si="13"/>
        <v>84211.010000000068</v>
      </c>
    </row>
    <row r="131" spans="1:17" ht="16.5" hidden="1" thickTop="1" x14ac:dyDescent="0.25">
      <c r="A131" s="421" t="s">
        <v>942</v>
      </c>
      <c r="B131" s="421" t="s">
        <v>959</v>
      </c>
      <c r="C131" s="422" t="s">
        <v>944</v>
      </c>
      <c r="D131" s="422" t="s">
        <v>960</v>
      </c>
      <c r="E131" s="422" t="s">
        <v>441</v>
      </c>
      <c r="F131" s="422" t="s">
        <v>230</v>
      </c>
      <c r="G131" s="423" t="s">
        <v>960</v>
      </c>
      <c r="H131" s="421" t="s">
        <v>961</v>
      </c>
      <c r="I131" s="424">
        <v>0</v>
      </c>
      <c r="J131" s="425">
        <v>0</v>
      </c>
      <c r="K131" s="424">
        <f t="shared" si="7"/>
        <v>0</v>
      </c>
      <c r="L131" s="424">
        <f t="shared" si="8"/>
        <v>0</v>
      </c>
      <c r="M131" s="424">
        <f t="shared" si="9"/>
        <v>0</v>
      </c>
      <c r="N131" s="424">
        <f t="shared" si="10"/>
        <v>0</v>
      </c>
      <c r="O131" s="424">
        <f t="shared" si="11"/>
        <v>0</v>
      </c>
      <c r="P131" s="424">
        <f t="shared" si="12"/>
        <v>0</v>
      </c>
      <c r="Q131" s="424">
        <f t="shared" si="13"/>
        <v>0</v>
      </c>
    </row>
    <row r="132" spans="1:17" ht="16.5" hidden="1" thickTop="1" x14ac:dyDescent="0.25">
      <c r="A132" s="421" t="s">
        <v>942</v>
      </c>
      <c r="B132" s="421" t="s">
        <v>962</v>
      </c>
      <c r="C132" s="422" t="s">
        <v>944</v>
      </c>
      <c r="D132" s="422" t="s">
        <v>963</v>
      </c>
      <c r="E132" s="422" t="s">
        <v>441</v>
      </c>
      <c r="F132" s="422" t="s">
        <v>230</v>
      </c>
      <c r="G132" s="423" t="s">
        <v>963</v>
      </c>
      <c r="H132" s="421" t="s">
        <v>964</v>
      </c>
      <c r="I132" s="424">
        <v>406516.79723197734</v>
      </c>
      <c r="J132" s="425">
        <v>2.2263002274930965E-4</v>
      </c>
      <c r="K132" s="424">
        <f t="shared" si="7"/>
        <v>3019307.5</v>
      </c>
      <c r="L132" s="424">
        <f t="shared" si="8"/>
        <v>2236524.0699999998</v>
      </c>
      <c r="M132" s="424">
        <f t="shared" si="9"/>
        <v>1789219.26</v>
      </c>
      <c r="N132" s="424">
        <f t="shared" si="10"/>
        <v>447304.80999999982</v>
      </c>
      <c r="O132" s="424">
        <f t="shared" si="11"/>
        <v>782783.43000000017</v>
      </c>
      <c r="P132" s="424">
        <f t="shared" si="12"/>
        <v>626226.74</v>
      </c>
      <c r="Q132" s="424">
        <f t="shared" si="13"/>
        <v>156556.69000000018</v>
      </c>
    </row>
    <row r="133" spans="1:17" ht="16.5" hidden="1" thickTop="1" x14ac:dyDescent="0.25">
      <c r="A133" s="421" t="s">
        <v>942</v>
      </c>
      <c r="B133" s="421" t="s">
        <v>965</v>
      </c>
      <c r="C133" s="422" t="s">
        <v>944</v>
      </c>
      <c r="D133" s="422" t="s">
        <v>966</v>
      </c>
      <c r="E133" s="422" t="s">
        <v>441</v>
      </c>
      <c r="F133" s="422" t="s">
        <v>230</v>
      </c>
      <c r="G133" s="423" t="s">
        <v>966</v>
      </c>
      <c r="H133" s="421" t="s">
        <v>967</v>
      </c>
      <c r="I133" s="424">
        <v>51380.963882749078</v>
      </c>
      <c r="J133" s="425">
        <v>2.8138923744325112E-5</v>
      </c>
      <c r="K133" s="424">
        <f t="shared" si="7"/>
        <v>381619.97</v>
      </c>
      <c r="L133" s="424">
        <f t="shared" si="8"/>
        <v>282681.46000000002</v>
      </c>
      <c r="M133" s="424">
        <f t="shared" si="9"/>
        <v>226145.17</v>
      </c>
      <c r="N133" s="424">
        <f t="shared" si="10"/>
        <v>56536.290000000008</v>
      </c>
      <c r="O133" s="424">
        <f t="shared" si="11"/>
        <v>98938.509999999951</v>
      </c>
      <c r="P133" s="424">
        <f t="shared" si="12"/>
        <v>79150.81</v>
      </c>
      <c r="Q133" s="424">
        <f t="shared" si="13"/>
        <v>19787.699999999953</v>
      </c>
    </row>
    <row r="134" spans="1:17" ht="16.5" hidden="1" thickTop="1" x14ac:dyDescent="0.25">
      <c r="A134" s="421" t="s">
        <v>942</v>
      </c>
      <c r="B134" s="421" t="s">
        <v>968</v>
      </c>
      <c r="C134" s="422" t="s">
        <v>944</v>
      </c>
      <c r="D134" s="422" t="s">
        <v>969</v>
      </c>
      <c r="E134" s="422" t="s">
        <v>441</v>
      </c>
      <c r="F134" s="422" t="s">
        <v>230</v>
      </c>
      <c r="G134" s="423" t="s">
        <v>969</v>
      </c>
      <c r="H134" s="421" t="s">
        <v>970</v>
      </c>
      <c r="I134" s="424">
        <v>50257.148926522226</v>
      </c>
      <c r="J134" s="425">
        <v>2.7523463446068296E-5</v>
      </c>
      <c r="K134" s="424">
        <f t="shared" si="7"/>
        <v>373273.1</v>
      </c>
      <c r="L134" s="424">
        <f t="shared" si="8"/>
        <v>276498.59000000003</v>
      </c>
      <c r="M134" s="424">
        <f t="shared" si="9"/>
        <v>221198.87</v>
      </c>
      <c r="N134" s="424">
        <f t="shared" si="10"/>
        <v>55299.72000000003</v>
      </c>
      <c r="O134" s="424">
        <f t="shared" si="11"/>
        <v>96774.509999999951</v>
      </c>
      <c r="P134" s="424">
        <f t="shared" si="12"/>
        <v>77419.61</v>
      </c>
      <c r="Q134" s="424">
        <f t="shared" si="13"/>
        <v>19354.899999999951</v>
      </c>
    </row>
    <row r="135" spans="1:17" ht="16.5" hidden="1" thickTop="1" x14ac:dyDescent="0.25">
      <c r="A135" s="421" t="s">
        <v>942</v>
      </c>
      <c r="B135" s="421" t="s">
        <v>971</v>
      </c>
      <c r="C135" s="422" t="s">
        <v>944</v>
      </c>
      <c r="D135" s="422" t="s">
        <v>972</v>
      </c>
      <c r="E135" s="422" t="s">
        <v>441</v>
      </c>
      <c r="F135" s="422" t="s">
        <v>230</v>
      </c>
      <c r="G135" s="423" t="s">
        <v>972</v>
      </c>
      <c r="H135" s="421" t="s">
        <v>973</v>
      </c>
      <c r="I135" s="424">
        <v>494819.80323606631</v>
      </c>
      <c r="J135" s="425">
        <v>2.7098940265533715E-4</v>
      </c>
      <c r="K135" s="424">
        <f t="shared" si="7"/>
        <v>3675157.22</v>
      </c>
      <c r="L135" s="424">
        <f t="shared" si="8"/>
        <v>2722338.68</v>
      </c>
      <c r="M135" s="424">
        <f t="shared" si="9"/>
        <v>2177870.94</v>
      </c>
      <c r="N135" s="424">
        <f t="shared" si="10"/>
        <v>544467.74000000022</v>
      </c>
      <c r="O135" s="424">
        <f t="shared" si="11"/>
        <v>952818.54</v>
      </c>
      <c r="P135" s="424">
        <f t="shared" si="12"/>
        <v>762254.83</v>
      </c>
      <c r="Q135" s="424">
        <f t="shared" si="13"/>
        <v>190563.71000000008</v>
      </c>
    </row>
    <row r="136" spans="1:17" ht="16.5" hidden="1" thickTop="1" x14ac:dyDescent="0.25">
      <c r="A136" s="421" t="s">
        <v>942</v>
      </c>
      <c r="B136" s="421" t="s">
        <v>974</v>
      </c>
      <c r="C136" s="422" t="s">
        <v>944</v>
      </c>
      <c r="D136" s="422" t="s">
        <v>975</v>
      </c>
      <c r="E136" s="422" t="s">
        <v>441</v>
      </c>
      <c r="F136" s="422" t="s">
        <v>230</v>
      </c>
      <c r="G136" s="423" t="s">
        <v>975</v>
      </c>
      <c r="H136" s="421" t="s">
        <v>976</v>
      </c>
      <c r="I136" s="424">
        <v>312052.42966724472</v>
      </c>
      <c r="J136" s="425">
        <v>1.708963565314915E-4</v>
      </c>
      <c r="K136" s="424">
        <f t="shared" si="7"/>
        <v>2317695.7200000002</v>
      </c>
      <c r="L136" s="424">
        <f t="shared" si="8"/>
        <v>1716811.64</v>
      </c>
      <c r="M136" s="424">
        <f t="shared" si="9"/>
        <v>1373449.31</v>
      </c>
      <c r="N136" s="424">
        <f t="shared" si="10"/>
        <v>343362.32999999984</v>
      </c>
      <c r="O136" s="424">
        <f t="shared" si="11"/>
        <v>600884.08000000031</v>
      </c>
      <c r="P136" s="424">
        <f t="shared" si="12"/>
        <v>480707.26</v>
      </c>
      <c r="Q136" s="424">
        <f t="shared" si="13"/>
        <v>120176.8200000003</v>
      </c>
    </row>
    <row r="137" spans="1:17" ht="16.5" hidden="1" thickTop="1" x14ac:dyDescent="0.25">
      <c r="A137" s="421" t="s">
        <v>942</v>
      </c>
      <c r="B137" s="421" t="s">
        <v>977</v>
      </c>
      <c r="C137" s="422" t="s">
        <v>944</v>
      </c>
      <c r="D137" s="422" t="s">
        <v>978</v>
      </c>
      <c r="E137" s="422" t="s">
        <v>441</v>
      </c>
      <c r="F137" s="422" t="s">
        <v>230</v>
      </c>
      <c r="G137" s="423" t="s">
        <v>978</v>
      </c>
      <c r="H137" s="421" t="s">
        <v>979</v>
      </c>
      <c r="I137" s="424">
        <v>25378.239118660564</v>
      </c>
      <c r="J137" s="425">
        <v>1.3898461246364423E-5</v>
      </c>
      <c r="K137" s="424">
        <f t="shared" ref="K137:K200" si="14">ROUND(J137*13561996091,2)</f>
        <v>188490.88</v>
      </c>
      <c r="L137" s="424">
        <f t="shared" ref="L137:L200" si="15">ROUND(K137*(10045923031/13561996091),2)</f>
        <v>139622.87</v>
      </c>
      <c r="M137" s="424">
        <f t="shared" ref="M137:M200" si="16">ROUND(L137*0.8,2)</f>
        <v>111698.3</v>
      </c>
      <c r="N137" s="424">
        <f t="shared" ref="N137:N200" si="17">L137-M137</f>
        <v>27924.569999999992</v>
      </c>
      <c r="O137" s="424">
        <f t="shared" ref="O137:O200" si="18">K137-L137</f>
        <v>48868.010000000009</v>
      </c>
      <c r="P137" s="424">
        <f t="shared" ref="P137:P200" si="19">ROUND(O137*0.8,2)</f>
        <v>39094.410000000003</v>
      </c>
      <c r="Q137" s="424">
        <f t="shared" ref="Q137:Q200" si="20">O137-P137</f>
        <v>9773.6000000000058</v>
      </c>
    </row>
    <row r="138" spans="1:17" ht="16.5" hidden="1" thickTop="1" x14ac:dyDescent="0.25">
      <c r="A138" s="421" t="s">
        <v>942</v>
      </c>
      <c r="B138" s="421" t="s">
        <v>980</v>
      </c>
      <c r="C138" s="422" t="s">
        <v>944</v>
      </c>
      <c r="D138" s="422" t="s">
        <v>981</v>
      </c>
      <c r="E138" s="422" t="s">
        <v>441</v>
      </c>
      <c r="F138" s="422" t="s">
        <v>230</v>
      </c>
      <c r="G138" s="423" t="s">
        <v>981</v>
      </c>
      <c r="H138" s="421" t="s">
        <v>982</v>
      </c>
      <c r="I138" s="424">
        <v>5236480.9599325387</v>
      </c>
      <c r="J138" s="425">
        <v>2.8677729510174447E-3</v>
      </c>
      <c r="K138" s="424">
        <f t="shared" si="14"/>
        <v>38892725.549999997</v>
      </c>
      <c r="L138" s="424">
        <f t="shared" si="15"/>
        <v>28809426.34</v>
      </c>
      <c r="M138" s="424">
        <f t="shared" si="16"/>
        <v>23047541.07</v>
      </c>
      <c r="N138" s="424">
        <f t="shared" si="17"/>
        <v>5761885.2699999996</v>
      </c>
      <c r="O138" s="424">
        <f t="shared" si="18"/>
        <v>10083299.209999997</v>
      </c>
      <c r="P138" s="424">
        <f t="shared" si="19"/>
        <v>8066639.3700000001</v>
      </c>
      <c r="Q138" s="424">
        <f t="shared" si="20"/>
        <v>2016659.8399999971</v>
      </c>
    </row>
    <row r="139" spans="1:17" ht="16.5" hidden="1" thickTop="1" x14ac:dyDescent="0.25">
      <c r="A139" s="421" t="s">
        <v>942</v>
      </c>
      <c r="B139" s="421" t="s">
        <v>983</v>
      </c>
      <c r="C139" s="422" t="s">
        <v>944</v>
      </c>
      <c r="D139" s="422" t="s">
        <v>984</v>
      </c>
      <c r="E139" s="422" t="s">
        <v>441</v>
      </c>
      <c r="F139" s="422" t="s">
        <v>230</v>
      </c>
      <c r="G139" s="423" t="s">
        <v>984</v>
      </c>
      <c r="H139" s="421" t="s">
        <v>985</v>
      </c>
      <c r="I139" s="424">
        <v>396930.6905367354</v>
      </c>
      <c r="J139" s="425">
        <v>2.1738016550805727E-4</v>
      </c>
      <c r="K139" s="424">
        <f t="shared" si="14"/>
        <v>2948108.95</v>
      </c>
      <c r="L139" s="424">
        <f t="shared" si="15"/>
        <v>2183784.41</v>
      </c>
      <c r="M139" s="424">
        <f t="shared" si="16"/>
        <v>1747027.53</v>
      </c>
      <c r="N139" s="424">
        <f t="shared" si="17"/>
        <v>436756.88000000012</v>
      </c>
      <c r="O139" s="424">
        <f t="shared" si="18"/>
        <v>764324.54</v>
      </c>
      <c r="P139" s="424">
        <f t="shared" si="19"/>
        <v>611459.63</v>
      </c>
      <c r="Q139" s="424">
        <f t="shared" si="20"/>
        <v>152864.91000000003</v>
      </c>
    </row>
    <row r="140" spans="1:17" ht="16.5" hidden="1" thickTop="1" x14ac:dyDescent="0.25">
      <c r="A140" s="421" t="s">
        <v>942</v>
      </c>
      <c r="B140" s="421" t="s">
        <v>986</v>
      </c>
      <c r="C140" s="422" t="s">
        <v>944</v>
      </c>
      <c r="D140" s="422" t="s">
        <v>987</v>
      </c>
      <c r="E140" s="422" t="s">
        <v>441</v>
      </c>
      <c r="F140" s="422" t="s">
        <v>230</v>
      </c>
      <c r="G140" s="423" t="s">
        <v>987</v>
      </c>
      <c r="H140" s="421" t="s">
        <v>988</v>
      </c>
      <c r="I140" s="424">
        <v>0</v>
      </c>
      <c r="J140" s="425">
        <v>0</v>
      </c>
      <c r="K140" s="424">
        <f t="shared" si="14"/>
        <v>0</v>
      </c>
      <c r="L140" s="424">
        <f t="shared" si="15"/>
        <v>0</v>
      </c>
      <c r="M140" s="424">
        <f t="shared" si="16"/>
        <v>0</v>
      </c>
      <c r="N140" s="424">
        <f t="shared" si="17"/>
        <v>0</v>
      </c>
      <c r="O140" s="424">
        <f t="shared" si="18"/>
        <v>0</v>
      </c>
      <c r="P140" s="424">
        <f t="shared" si="19"/>
        <v>0</v>
      </c>
      <c r="Q140" s="424">
        <f t="shared" si="20"/>
        <v>0</v>
      </c>
    </row>
    <row r="141" spans="1:17" ht="16.5" hidden="1" thickTop="1" x14ac:dyDescent="0.25">
      <c r="A141" s="421" t="s">
        <v>942</v>
      </c>
      <c r="B141" s="421" t="s">
        <v>989</v>
      </c>
      <c r="C141" s="422" t="s">
        <v>944</v>
      </c>
      <c r="D141" s="422" t="s">
        <v>990</v>
      </c>
      <c r="E141" s="422" t="s">
        <v>441</v>
      </c>
      <c r="F141" s="422" t="s">
        <v>230</v>
      </c>
      <c r="G141" s="423" t="s">
        <v>990</v>
      </c>
      <c r="H141" s="421" t="s">
        <v>991</v>
      </c>
      <c r="I141" s="424">
        <v>2375872.1085430034</v>
      </c>
      <c r="J141" s="425">
        <v>1.3011527818186099E-3</v>
      </c>
      <c r="K141" s="424">
        <f t="shared" si="14"/>
        <v>17646228.940000001</v>
      </c>
      <c r="L141" s="424">
        <f t="shared" si="15"/>
        <v>13071280.699999999</v>
      </c>
      <c r="M141" s="424">
        <f t="shared" si="16"/>
        <v>10457024.560000001</v>
      </c>
      <c r="N141" s="424">
        <f t="shared" si="17"/>
        <v>2614256.1399999987</v>
      </c>
      <c r="O141" s="424">
        <f t="shared" si="18"/>
        <v>4574948.2400000021</v>
      </c>
      <c r="P141" s="424">
        <f t="shared" si="19"/>
        <v>3659958.59</v>
      </c>
      <c r="Q141" s="424">
        <f t="shared" si="20"/>
        <v>914989.65000000224</v>
      </c>
    </row>
    <row r="142" spans="1:17" ht="16.5" hidden="1" thickTop="1" x14ac:dyDescent="0.25">
      <c r="A142" s="421" t="s">
        <v>942</v>
      </c>
      <c r="B142" s="421" t="s">
        <v>992</v>
      </c>
      <c r="C142" s="422" t="s">
        <v>944</v>
      </c>
      <c r="D142" s="422" t="s">
        <v>993</v>
      </c>
      <c r="E142" s="422" t="s">
        <v>441</v>
      </c>
      <c r="F142" s="422" t="s">
        <v>230</v>
      </c>
      <c r="G142" s="423" t="s">
        <v>993</v>
      </c>
      <c r="H142" s="421" t="s">
        <v>994</v>
      </c>
      <c r="I142" s="424">
        <v>7145179.1797170639</v>
      </c>
      <c r="J142" s="425">
        <v>3.9130766899665367E-3</v>
      </c>
      <c r="K142" s="424">
        <f t="shared" si="14"/>
        <v>53069130.770000003</v>
      </c>
      <c r="L142" s="424">
        <f t="shared" si="15"/>
        <v>39310467.240000002</v>
      </c>
      <c r="M142" s="424">
        <f t="shared" si="16"/>
        <v>31448373.789999999</v>
      </c>
      <c r="N142" s="424">
        <f t="shared" si="17"/>
        <v>7862093.450000003</v>
      </c>
      <c r="O142" s="424">
        <f t="shared" si="18"/>
        <v>13758663.530000001</v>
      </c>
      <c r="P142" s="424">
        <f t="shared" si="19"/>
        <v>11006930.82</v>
      </c>
      <c r="Q142" s="424">
        <f t="shared" si="20"/>
        <v>2751732.7100000009</v>
      </c>
    </row>
    <row r="143" spans="1:17" ht="16.5" hidden="1" thickTop="1" x14ac:dyDescent="0.25">
      <c r="A143" s="421" t="s">
        <v>942</v>
      </c>
      <c r="B143" s="421" t="s">
        <v>995</v>
      </c>
      <c r="C143" s="422" t="s">
        <v>944</v>
      </c>
      <c r="D143" s="422" t="s">
        <v>996</v>
      </c>
      <c r="E143" s="422" t="s">
        <v>441</v>
      </c>
      <c r="F143" s="422" t="s">
        <v>230</v>
      </c>
      <c r="G143" s="423" t="s">
        <v>996</v>
      </c>
      <c r="H143" s="421" t="s">
        <v>997</v>
      </c>
      <c r="I143" s="424">
        <v>457922.11993956071</v>
      </c>
      <c r="J143" s="425">
        <v>2.5078228666989297E-4</v>
      </c>
      <c r="K143" s="424">
        <f t="shared" si="14"/>
        <v>3401108.39</v>
      </c>
      <c r="L143" s="424">
        <f t="shared" si="15"/>
        <v>2519339.5499999998</v>
      </c>
      <c r="M143" s="424">
        <f t="shared" si="16"/>
        <v>2015471.64</v>
      </c>
      <c r="N143" s="424">
        <f t="shared" si="17"/>
        <v>503867.90999999992</v>
      </c>
      <c r="O143" s="424">
        <f t="shared" si="18"/>
        <v>881768.84000000032</v>
      </c>
      <c r="P143" s="424">
        <f t="shared" si="19"/>
        <v>705415.07</v>
      </c>
      <c r="Q143" s="424">
        <f t="shared" si="20"/>
        <v>176353.77000000037</v>
      </c>
    </row>
    <row r="144" spans="1:17" ht="16.5" hidden="1" thickTop="1" x14ac:dyDescent="0.25">
      <c r="A144" s="421" t="s">
        <v>942</v>
      </c>
      <c r="B144" s="421" t="s">
        <v>998</v>
      </c>
      <c r="C144" s="422" t="s">
        <v>944</v>
      </c>
      <c r="D144" s="422" t="s">
        <v>999</v>
      </c>
      <c r="E144" s="422" t="s">
        <v>441</v>
      </c>
      <c r="F144" s="422" t="s">
        <v>230</v>
      </c>
      <c r="G144" s="423" t="s">
        <v>999</v>
      </c>
      <c r="H144" s="421" t="s">
        <v>1000</v>
      </c>
      <c r="I144" s="424">
        <v>95378.485280852168</v>
      </c>
      <c r="J144" s="425">
        <v>5.2234285255754491E-5</v>
      </c>
      <c r="K144" s="424">
        <f t="shared" si="14"/>
        <v>708401.17</v>
      </c>
      <c r="L144" s="424">
        <f t="shared" si="15"/>
        <v>524741.61</v>
      </c>
      <c r="M144" s="424">
        <f t="shared" si="16"/>
        <v>419793.29</v>
      </c>
      <c r="N144" s="424">
        <f t="shared" si="17"/>
        <v>104948.32</v>
      </c>
      <c r="O144" s="424">
        <f t="shared" si="18"/>
        <v>183659.56000000006</v>
      </c>
      <c r="P144" s="424">
        <f t="shared" si="19"/>
        <v>146927.65</v>
      </c>
      <c r="Q144" s="424">
        <f t="shared" si="20"/>
        <v>36731.910000000062</v>
      </c>
    </row>
    <row r="145" spans="1:17" ht="16.5" hidden="1" thickTop="1" x14ac:dyDescent="0.25">
      <c r="A145" s="421" t="s">
        <v>942</v>
      </c>
      <c r="B145" s="421" t="s">
        <v>1001</v>
      </c>
      <c r="C145" s="422" t="s">
        <v>944</v>
      </c>
      <c r="D145" s="422" t="s">
        <v>951</v>
      </c>
      <c r="E145" s="422" t="s">
        <v>1002</v>
      </c>
      <c r="F145" s="422" t="s">
        <v>1003</v>
      </c>
      <c r="G145" s="423" t="s">
        <v>1004</v>
      </c>
      <c r="H145" s="421" t="s">
        <v>1005</v>
      </c>
      <c r="I145" s="424">
        <v>0</v>
      </c>
      <c r="J145" s="425">
        <v>0</v>
      </c>
      <c r="K145" s="424">
        <f t="shared" si="14"/>
        <v>0</v>
      </c>
      <c r="L145" s="424">
        <f t="shared" si="15"/>
        <v>0</v>
      </c>
      <c r="M145" s="424">
        <f t="shared" si="16"/>
        <v>0</v>
      </c>
      <c r="N145" s="424">
        <f t="shared" si="17"/>
        <v>0</v>
      </c>
      <c r="O145" s="424">
        <f t="shared" si="18"/>
        <v>0</v>
      </c>
      <c r="P145" s="424">
        <f t="shared" si="19"/>
        <v>0</v>
      </c>
      <c r="Q145" s="424">
        <f t="shared" si="20"/>
        <v>0</v>
      </c>
    </row>
    <row r="146" spans="1:17" ht="16.5" hidden="1" thickTop="1" x14ac:dyDescent="0.25">
      <c r="A146" s="421" t="s">
        <v>942</v>
      </c>
      <c r="B146" s="421" t="s">
        <v>1006</v>
      </c>
      <c r="C146" s="422" t="s">
        <v>944</v>
      </c>
      <c r="D146" s="422" t="s">
        <v>945</v>
      </c>
      <c r="E146" s="422" t="s">
        <v>1007</v>
      </c>
      <c r="F146" s="422" t="s">
        <v>1008</v>
      </c>
      <c r="G146" s="423" t="s">
        <v>1009</v>
      </c>
      <c r="H146" s="421" t="s">
        <v>1010</v>
      </c>
      <c r="I146" s="424">
        <v>40244.550968064665</v>
      </c>
      <c r="J146" s="425">
        <v>2.2040037111783104E-5</v>
      </c>
      <c r="K146" s="424">
        <f t="shared" si="14"/>
        <v>298906.90000000002</v>
      </c>
      <c r="L146" s="424">
        <f t="shared" si="15"/>
        <v>221412.52</v>
      </c>
      <c r="M146" s="424">
        <f t="shared" si="16"/>
        <v>177130.02</v>
      </c>
      <c r="N146" s="424">
        <f t="shared" si="17"/>
        <v>44282.5</v>
      </c>
      <c r="O146" s="424">
        <f t="shared" si="18"/>
        <v>77494.380000000034</v>
      </c>
      <c r="P146" s="424">
        <f t="shared" si="19"/>
        <v>61995.5</v>
      </c>
      <c r="Q146" s="424">
        <f t="shared" si="20"/>
        <v>15498.880000000034</v>
      </c>
    </row>
    <row r="147" spans="1:17" ht="16.5" hidden="1" thickTop="1" x14ac:dyDescent="0.25">
      <c r="A147" s="421" t="s">
        <v>942</v>
      </c>
      <c r="B147" s="421" t="s">
        <v>1011</v>
      </c>
      <c r="C147" s="422" t="s">
        <v>944</v>
      </c>
      <c r="D147" s="422" t="s">
        <v>993</v>
      </c>
      <c r="E147" s="422" t="s">
        <v>1012</v>
      </c>
      <c r="F147" s="422" t="s">
        <v>1013</v>
      </c>
      <c r="G147" s="423" t="s">
        <v>1014</v>
      </c>
      <c r="H147" s="421" t="s">
        <v>1015</v>
      </c>
      <c r="I147" s="424">
        <v>224365.10744013998</v>
      </c>
      <c r="J147" s="425">
        <v>1.228741575100171E-4</v>
      </c>
      <c r="K147" s="424">
        <f t="shared" si="14"/>
        <v>1666418.84</v>
      </c>
      <c r="L147" s="424">
        <f t="shared" si="15"/>
        <v>1234384.33</v>
      </c>
      <c r="M147" s="424">
        <f t="shared" si="16"/>
        <v>987507.46</v>
      </c>
      <c r="N147" s="424">
        <f t="shared" si="17"/>
        <v>246876.87000000011</v>
      </c>
      <c r="O147" s="424">
        <f t="shared" si="18"/>
        <v>432034.51</v>
      </c>
      <c r="P147" s="424">
        <f t="shared" si="19"/>
        <v>345627.61</v>
      </c>
      <c r="Q147" s="424">
        <f t="shared" si="20"/>
        <v>86406.900000000023</v>
      </c>
    </row>
    <row r="148" spans="1:17" ht="16.5" hidden="1" thickTop="1" x14ac:dyDescent="0.25">
      <c r="A148" s="421" t="s">
        <v>942</v>
      </c>
      <c r="B148" s="421" t="s">
        <v>1016</v>
      </c>
      <c r="C148" s="422" t="s">
        <v>944</v>
      </c>
      <c r="D148" s="422" t="s">
        <v>993</v>
      </c>
      <c r="E148" s="422" t="s">
        <v>1017</v>
      </c>
      <c r="F148" s="422" t="s">
        <v>1018</v>
      </c>
      <c r="G148" s="423" t="s">
        <v>1019</v>
      </c>
      <c r="H148" s="421" t="s">
        <v>1020</v>
      </c>
      <c r="I148" s="424">
        <v>160130.73635082389</v>
      </c>
      <c r="J148" s="425">
        <v>8.7696030568459231E-5</v>
      </c>
      <c r="K148" s="424">
        <f t="shared" si="14"/>
        <v>1189333.22</v>
      </c>
      <c r="L148" s="424">
        <f t="shared" si="15"/>
        <v>880987.57</v>
      </c>
      <c r="M148" s="424">
        <f t="shared" si="16"/>
        <v>704790.06</v>
      </c>
      <c r="N148" s="424">
        <f t="shared" si="17"/>
        <v>176197.50999999989</v>
      </c>
      <c r="O148" s="424">
        <f t="shared" si="18"/>
        <v>308345.65000000002</v>
      </c>
      <c r="P148" s="424">
        <f t="shared" si="19"/>
        <v>246676.52</v>
      </c>
      <c r="Q148" s="424">
        <f t="shared" si="20"/>
        <v>61669.130000000034</v>
      </c>
    </row>
    <row r="149" spans="1:17" ht="16.5" hidden="1" thickTop="1" x14ac:dyDescent="0.25">
      <c r="A149" s="421" t="s">
        <v>942</v>
      </c>
      <c r="B149" s="421" t="s">
        <v>1021</v>
      </c>
      <c r="C149" s="422" t="s">
        <v>944</v>
      </c>
      <c r="D149" s="422" t="s">
        <v>945</v>
      </c>
      <c r="E149" s="422" t="s">
        <v>1022</v>
      </c>
      <c r="F149" s="422" t="s">
        <v>1023</v>
      </c>
      <c r="G149" s="423" t="s">
        <v>1024</v>
      </c>
      <c r="H149" s="421" t="s">
        <v>1025</v>
      </c>
      <c r="I149" s="424">
        <v>308806.78091636597</v>
      </c>
      <c r="J149" s="425">
        <v>1.6911886822064057E-4</v>
      </c>
      <c r="K149" s="424">
        <f t="shared" si="14"/>
        <v>2293589.4300000002</v>
      </c>
      <c r="L149" s="424">
        <f t="shared" si="15"/>
        <v>1698955.13</v>
      </c>
      <c r="M149" s="424">
        <f t="shared" si="16"/>
        <v>1359164.1</v>
      </c>
      <c r="N149" s="424">
        <f t="shared" si="17"/>
        <v>339791.0299999998</v>
      </c>
      <c r="O149" s="424">
        <f t="shared" si="18"/>
        <v>594634.30000000028</v>
      </c>
      <c r="P149" s="424">
        <f t="shared" si="19"/>
        <v>475707.44</v>
      </c>
      <c r="Q149" s="424">
        <f t="shared" si="20"/>
        <v>118926.86000000028</v>
      </c>
    </row>
    <row r="150" spans="1:17" ht="16.5" hidden="1" thickTop="1" x14ac:dyDescent="0.25">
      <c r="A150" s="421" t="s">
        <v>942</v>
      </c>
      <c r="B150" s="421" t="s">
        <v>1026</v>
      </c>
      <c r="C150" s="422" t="s">
        <v>944</v>
      </c>
      <c r="D150" s="422" t="s">
        <v>951</v>
      </c>
      <c r="E150" s="422" t="s">
        <v>1027</v>
      </c>
      <c r="F150" s="422" t="s">
        <v>1028</v>
      </c>
      <c r="G150" s="423" t="s">
        <v>1029</v>
      </c>
      <c r="H150" s="421" t="s">
        <v>1030</v>
      </c>
      <c r="I150" s="424">
        <v>0</v>
      </c>
      <c r="J150" s="425">
        <v>0</v>
      </c>
      <c r="K150" s="424">
        <f t="shared" si="14"/>
        <v>0</v>
      </c>
      <c r="L150" s="424">
        <f t="shared" si="15"/>
        <v>0</v>
      </c>
      <c r="M150" s="424">
        <f t="shared" si="16"/>
        <v>0</v>
      </c>
      <c r="N150" s="424">
        <f t="shared" si="17"/>
        <v>0</v>
      </c>
      <c r="O150" s="424">
        <f t="shared" si="18"/>
        <v>0</v>
      </c>
      <c r="P150" s="424">
        <f t="shared" si="19"/>
        <v>0</v>
      </c>
      <c r="Q150" s="424">
        <f t="shared" si="20"/>
        <v>0</v>
      </c>
    </row>
    <row r="151" spans="1:17" ht="16.5" hidden="1" thickTop="1" x14ac:dyDescent="0.25">
      <c r="A151" s="421" t="s">
        <v>942</v>
      </c>
      <c r="B151" s="421" t="s">
        <v>1031</v>
      </c>
      <c r="C151" s="422" t="s">
        <v>944</v>
      </c>
      <c r="D151" s="422" t="s">
        <v>945</v>
      </c>
      <c r="E151" s="422" t="s">
        <v>1032</v>
      </c>
      <c r="F151" s="422" t="s">
        <v>1033</v>
      </c>
      <c r="G151" s="423" t="s">
        <v>1034</v>
      </c>
      <c r="H151" s="421" t="s">
        <v>1035</v>
      </c>
      <c r="I151" s="424">
        <v>127509.81559909492</v>
      </c>
      <c r="J151" s="425">
        <v>6.9831095150017994E-5</v>
      </c>
      <c r="K151" s="424">
        <f t="shared" si="14"/>
        <v>947049.04</v>
      </c>
      <c r="L151" s="424">
        <f t="shared" si="15"/>
        <v>701517.81</v>
      </c>
      <c r="M151" s="424">
        <f t="shared" si="16"/>
        <v>561214.25</v>
      </c>
      <c r="N151" s="424">
        <f t="shared" si="17"/>
        <v>140303.56000000006</v>
      </c>
      <c r="O151" s="424">
        <f t="shared" si="18"/>
        <v>245531.22999999998</v>
      </c>
      <c r="P151" s="424">
        <f t="shared" si="19"/>
        <v>196424.98</v>
      </c>
      <c r="Q151" s="424">
        <f t="shared" si="20"/>
        <v>49106.249999999971</v>
      </c>
    </row>
    <row r="152" spans="1:17" ht="16.5" hidden="1" thickTop="1" x14ac:dyDescent="0.25">
      <c r="A152" s="421" t="s">
        <v>942</v>
      </c>
      <c r="B152" s="421" t="s">
        <v>1036</v>
      </c>
      <c r="C152" s="422" t="s">
        <v>944</v>
      </c>
      <c r="D152" s="422" t="s">
        <v>993</v>
      </c>
      <c r="E152" s="422" t="s">
        <v>1037</v>
      </c>
      <c r="F152" s="422" t="s">
        <v>1038</v>
      </c>
      <c r="G152" s="423" t="s">
        <v>1039</v>
      </c>
      <c r="H152" s="421" t="s">
        <v>1040</v>
      </c>
      <c r="I152" s="424">
        <v>95986.047106725688</v>
      </c>
      <c r="J152" s="425">
        <v>5.2567018131829595E-5</v>
      </c>
      <c r="K152" s="424">
        <f t="shared" si="14"/>
        <v>712913.69</v>
      </c>
      <c r="L152" s="424">
        <f t="shared" si="15"/>
        <v>528084.21</v>
      </c>
      <c r="M152" s="424">
        <f t="shared" si="16"/>
        <v>422467.37</v>
      </c>
      <c r="N152" s="424">
        <f t="shared" si="17"/>
        <v>105616.83999999997</v>
      </c>
      <c r="O152" s="424">
        <f t="shared" si="18"/>
        <v>184829.47999999998</v>
      </c>
      <c r="P152" s="424">
        <f t="shared" si="19"/>
        <v>147863.57999999999</v>
      </c>
      <c r="Q152" s="424">
        <f t="shared" si="20"/>
        <v>36965.899999999994</v>
      </c>
    </row>
    <row r="153" spans="1:17" ht="16.5" hidden="1" thickTop="1" x14ac:dyDescent="0.25">
      <c r="A153" s="421" t="s">
        <v>942</v>
      </c>
      <c r="B153" s="421" t="s">
        <v>1041</v>
      </c>
      <c r="C153" s="422" t="s">
        <v>944</v>
      </c>
      <c r="D153" s="422" t="s">
        <v>945</v>
      </c>
      <c r="E153" s="422" t="s">
        <v>1042</v>
      </c>
      <c r="F153" s="422" t="s">
        <v>1043</v>
      </c>
      <c r="G153" s="423" t="s">
        <v>1044</v>
      </c>
      <c r="H153" s="421" t="s">
        <v>1045</v>
      </c>
      <c r="I153" s="424">
        <v>281344.94768277358</v>
      </c>
      <c r="J153" s="425">
        <v>1.5407932102563601E-4</v>
      </c>
      <c r="K153" s="424">
        <f t="shared" si="14"/>
        <v>2089623.15</v>
      </c>
      <c r="L153" s="424">
        <f t="shared" si="15"/>
        <v>1547869</v>
      </c>
      <c r="M153" s="424">
        <f t="shared" si="16"/>
        <v>1238295.2</v>
      </c>
      <c r="N153" s="424">
        <f t="shared" si="17"/>
        <v>309573.80000000005</v>
      </c>
      <c r="O153" s="424">
        <f t="shared" si="18"/>
        <v>541754.14999999991</v>
      </c>
      <c r="P153" s="424">
        <f t="shared" si="19"/>
        <v>433403.32</v>
      </c>
      <c r="Q153" s="424">
        <f t="shared" si="20"/>
        <v>108350.8299999999</v>
      </c>
    </row>
    <row r="154" spans="1:17" ht="16.5" hidden="1" thickTop="1" x14ac:dyDescent="0.25">
      <c r="A154" s="421" t="s">
        <v>942</v>
      </c>
      <c r="B154" s="421" t="s">
        <v>1046</v>
      </c>
      <c r="C154" s="422" t="s">
        <v>944</v>
      </c>
      <c r="D154" s="422" t="s">
        <v>945</v>
      </c>
      <c r="E154" s="422" t="s">
        <v>1047</v>
      </c>
      <c r="F154" s="422" t="s">
        <v>1048</v>
      </c>
      <c r="G154" s="423" t="s">
        <v>1049</v>
      </c>
      <c r="H154" s="421" t="s">
        <v>1050</v>
      </c>
      <c r="I154" s="424">
        <v>135281.2406549975</v>
      </c>
      <c r="J154" s="425">
        <v>7.4087137086712774E-5</v>
      </c>
      <c r="K154" s="424">
        <f t="shared" si="14"/>
        <v>1004769.46</v>
      </c>
      <c r="L154" s="424">
        <f t="shared" si="15"/>
        <v>744273.67</v>
      </c>
      <c r="M154" s="424">
        <f t="shared" si="16"/>
        <v>595418.93999999994</v>
      </c>
      <c r="N154" s="424">
        <f t="shared" si="17"/>
        <v>148854.7300000001</v>
      </c>
      <c r="O154" s="424">
        <f t="shared" si="18"/>
        <v>260495.78999999992</v>
      </c>
      <c r="P154" s="424">
        <f t="shared" si="19"/>
        <v>208396.63</v>
      </c>
      <c r="Q154" s="424">
        <f t="shared" si="20"/>
        <v>52099.159999999916</v>
      </c>
    </row>
    <row r="155" spans="1:17" ht="16.5" hidden="1" thickTop="1" x14ac:dyDescent="0.25">
      <c r="A155" s="421" t="s">
        <v>942</v>
      </c>
      <c r="B155" s="421" t="s">
        <v>1051</v>
      </c>
      <c r="C155" s="422" t="s">
        <v>944</v>
      </c>
      <c r="D155" s="422" t="s">
        <v>993</v>
      </c>
      <c r="E155" s="422" t="s">
        <v>1052</v>
      </c>
      <c r="F155" s="422" t="s">
        <v>1053</v>
      </c>
      <c r="G155" s="423" t="s">
        <v>1054</v>
      </c>
      <c r="H155" s="421" t="s">
        <v>1055</v>
      </c>
      <c r="I155" s="424">
        <v>158107.91796648371</v>
      </c>
      <c r="J155" s="425">
        <v>8.6588228612943997E-5</v>
      </c>
      <c r="K155" s="424">
        <f t="shared" si="14"/>
        <v>1174309.22</v>
      </c>
      <c r="L155" s="424">
        <f t="shared" si="15"/>
        <v>869858.68</v>
      </c>
      <c r="M155" s="424">
        <f t="shared" si="16"/>
        <v>695886.94</v>
      </c>
      <c r="N155" s="424">
        <f t="shared" si="17"/>
        <v>173971.74000000011</v>
      </c>
      <c r="O155" s="424">
        <f t="shared" si="18"/>
        <v>304450.53999999992</v>
      </c>
      <c r="P155" s="424">
        <f t="shared" si="19"/>
        <v>243560.43</v>
      </c>
      <c r="Q155" s="424">
        <f t="shared" si="20"/>
        <v>60890.109999999928</v>
      </c>
    </row>
    <row r="156" spans="1:17" ht="16.5" hidden="1" thickTop="1" x14ac:dyDescent="0.25">
      <c r="A156" s="421" t="s">
        <v>942</v>
      </c>
      <c r="B156" s="421" t="s">
        <v>1056</v>
      </c>
      <c r="C156" s="422" t="s">
        <v>944</v>
      </c>
      <c r="D156" s="422" t="s">
        <v>957</v>
      </c>
      <c r="E156" s="422" t="s">
        <v>1057</v>
      </c>
      <c r="F156" s="422" t="s">
        <v>1058</v>
      </c>
      <c r="G156" s="423" t="s">
        <v>1059</v>
      </c>
      <c r="H156" s="421" t="s">
        <v>1060</v>
      </c>
      <c r="I156" s="424">
        <v>103020.98268393303</v>
      </c>
      <c r="J156" s="425">
        <v>5.6419719614912123E-5</v>
      </c>
      <c r="K156" s="424">
        <f t="shared" si="14"/>
        <v>765164.02</v>
      </c>
      <c r="L156" s="424">
        <f t="shared" si="15"/>
        <v>566788.16</v>
      </c>
      <c r="M156" s="424">
        <f t="shared" si="16"/>
        <v>453430.53</v>
      </c>
      <c r="N156" s="424">
        <f t="shared" si="17"/>
        <v>113357.63</v>
      </c>
      <c r="O156" s="424">
        <f t="shared" si="18"/>
        <v>198375.86</v>
      </c>
      <c r="P156" s="424">
        <f t="shared" si="19"/>
        <v>158700.69</v>
      </c>
      <c r="Q156" s="424">
        <f t="shared" si="20"/>
        <v>39675.169999999984</v>
      </c>
    </row>
    <row r="157" spans="1:17" ht="16.5" hidden="1" thickTop="1" x14ac:dyDescent="0.25">
      <c r="A157" s="421" t="s">
        <v>942</v>
      </c>
      <c r="B157" s="421" t="s">
        <v>1061</v>
      </c>
      <c r="C157" s="422" t="s">
        <v>944</v>
      </c>
      <c r="D157" s="422" t="s">
        <v>993</v>
      </c>
      <c r="E157" s="422" t="s">
        <v>1062</v>
      </c>
      <c r="F157" s="422" t="s">
        <v>1063</v>
      </c>
      <c r="G157" s="423" t="s">
        <v>1064</v>
      </c>
      <c r="H157" s="421" t="s">
        <v>1065</v>
      </c>
      <c r="I157" s="424">
        <v>142263.372194405</v>
      </c>
      <c r="J157" s="425">
        <v>7.7910920295773959E-5</v>
      </c>
      <c r="K157" s="424">
        <f t="shared" si="14"/>
        <v>1056627.6000000001</v>
      </c>
      <c r="L157" s="424">
        <f t="shared" si="15"/>
        <v>782687.11</v>
      </c>
      <c r="M157" s="424">
        <f t="shared" si="16"/>
        <v>626149.68999999994</v>
      </c>
      <c r="N157" s="424">
        <f t="shared" si="17"/>
        <v>156537.42000000004</v>
      </c>
      <c r="O157" s="424">
        <f t="shared" si="18"/>
        <v>273940.49000000011</v>
      </c>
      <c r="P157" s="424">
        <f t="shared" si="19"/>
        <v>219152.39</v>
      </c>
      <c r="Q157" s="424">
        <f t="shared" si="20"/>
        <v>54788.100000000093</v>
      </c>
    </row>
    <row r="158" spans="1:17" ht="16.5" hidden="1" thickTop="1" x14ac:dyDescent="0.25">
      <c r="A158" s="421" t="s">
        <v>942</v>
      </c>
      <c r="B158" s="421" t="s">
        <v>1066</v>
      </c>
      <c r="C158" s="422" t="s">
        <v>944</v>
      </c>
      <c r="D158" s="422" t="s">
        <v>993</v>
      </c>
      <c r="E158" s="422" t="s">
        <v>1067</v>
      </c>
      <c r="F158" s="422" t="s">
        <v>1068</v>
      </c>
      <c r="G158" s="423" t="s">
        <v>1069</v>
      </c>
      <c r="H158" s="421" t="s">
        <v>1070</v>
      </c>
      <c r="I158" s="424">
        <v>115840.45142812582</v>
      </c>
      <c r="J158" s="425">
        <v>6.3440336321495788E-5</v>
      </c>
      <c r="K158" s="424">
        <f t="shared" si="14"/>
        <v>860377.59</v>
      </c>
      <c r="L158" s="424">
        <f t="shared" si="15"/>
        <v>637316.73</v>
      </c>
      <c r="M158" s="424">
        <f t="shared" si="16"/>
        <v>509853.38</v>
      </c>
      <c r="N158" s="424">
        <f t="shared" si="17"/>
        <v>127463.34999999998</v>
      </c>
      <c r="O158" s="424">
        <f t="shared" si="18"/>
        <v>223060.86</v>
      </c>
      <c r="P158" s="424">
        <f t="shared" si="19"/>
        <v>178448.69</v>
      </c>
      <c r="Q158" s="424">
        <f t="shared" si="20"/>
        <v>44612.169999999984</v>
      </c>
    </row>
    <row r="159" spans="1:17" ht="16.5" hidden="1" thickTop="1" x14ac:dyDescent="0.25">
      <c r="A159" s="421" t="s">
        <v>942</v>
      </c>
      <c r="B159" s="421" t="s">
        <v>1071</v>
      </c>
      <c r="C159" s="422" t="s">
        <v>944</v>
      </c>
      <c r="D159" s="422">
        <v>77354</v>
      </c>
      <c r="E159" s="422" t="s">
        <v>1072</v>
      </c>
      <c r="F159" s="422" t="s">
        <v>1073</v>
      </c>
      <c r="G159" s="423" t="s">
        <v>1074</v>
      </c>
      <c r="H159" s="421" t="s">
        <v>1075</v>
      </c>
      <c r="I159" s="424">
        <v>108322.2097651278</v>
      </c>
      <c r="J159" s="425">
        <v>5.9322950954236497E-5</v>
      </c>
      <c r="K159" s="424">
        <f t="shared" si="14"/>
        <v>804537.63</v>
      </c>
      <c r="L159" s="424">
        <f t="shared" si="15"/>
        <v>595953.80000000005</v>
      </c>
      <c r="M159" s="424">
        <f t="shared" si="16"/>
        <v>476763.04</v>
      </c>
      <c r="N159" s="424">
        <f t="shared" si="17"/>
        <v>119190.76000000007</v>
      </c>
      <c r="O159" s="424">
        <f t="shared" si="18"/>
        <v>208583.82999999996</v>
      </c>
      <c r="P159" s="424">
        <f t="shared" si="19"/>
        <v>166867.06</v>
      </c>
      <c r="Q159" s="424">
        <f t="shared" si="20"/>
        <v>41716.76999999996</v>
      </c>
    </row>
    <row r="160" spans="1:17" ht="16.5" hidden="1" thickTop="1" x14ac:dyDescent="0.25">
      <c r="A160" s="421" t="s">
        <v>942</v>
      </c>
      <c r="B160" s="421" t="s">
        <v>1076</v>
      </c>
      <c r="C160" s="422" t="s">
        <v>944</v>
      </c>
      <c r="D160" s="422" t="s">
        <v>945</v>
      </c>
      <c r="E160" s="422" t="s">
        <v>1077</v>
      </c>
      <c r="F160" s="422" t="s">
        <v>1078</v>
      </c>
      <c r="G160" s="423" t="s">
        <v>1079</v>
      </c>
      <c r="H160" s="421" t="s">
        <v>1080</v>
      </c>
      <c r="I160" s="424">
        <v>36431.37588545568</v>
      </c>
      <c r="J160" s="425">
        <v>1.9951741471433706E-5</v>
      </c>
      <c r="K160" s="424">
        <f t="shared" si="14"/>
        <v>270585.44</v>
      </c>
      <c r="L160" s="424">
        <f t="shared" si="15"/>
        <v>200433.66</v>
      </c>
      <c r="M160" s="424">
        <f t="shared" si="16"/>
        <v>160346.93</v>
      </c>
      <c r="N160" s="424">
        <f t="shared" si="17"/>
        <v>40086.73000000001</v>
      </c>
      <c r="O160" s="424">
        <f t="shared" si="18"/>
        <v>70151.78</v>
      </c>
      <c r="P160" s="424">
        <f t="shared" si="19"/>
        <v>56121.42</v>
      </c>
      <c r="Q160" s="424">
        <f t="shared" si="20"/>
        <v>14030.36</v>
      </c>
    </row>
    <row r="161" spans="1:17" ht="16.5" hidden="1" thickTop="1" x14ac:dyDescent="0.25">
      <c r="A161" s="421" t="s">
        <v>942</v>
      </c>
      <c r="B161" s="421" t="s">
        <v>1081</v>
      </c>
      <c r="C161" s="422" t="s">
        <v>944</v>
      </c>
      <c r="D161" s="422" t="s">
        <v>993</v>
      </c>
      <c r="E161" s="422" t="s">
        <v>1082</v>
      </c>
      <c r="F161" s="422" t="s">
        <v>1083</v>
      </c>
      <c r="G161" s="423" t="s">
        <v>1084</v>
      </c>
      <c r="H161" s="421" t="s">
        <v>1085</v>
      </c>
      <c r="I161" s="424">
        <v>108749.92574389892</v>
      </c>
      <c r="J161" s="425">
        <v>5.9557190766053466E-5</v>
      </c>
      <c r="K161" s="424">
        <f t="shared" si="14"/>
        <v>807714.39</v>
      </c>
      <c r="L161" s="424">
        <f t="shared" si="15"/>
        <v>598306.96</v>
      </c>
      <c r="M161" s="424">
        <f t="shared" si="16"/>
        <v>478645.57</v>
      </c>
      <c r="N161" s="424">
        <f t="shared" si="17"/>
        <v>119661.38999999996</v>
      </c>
      <c r="O161" s="424">
        <f t="shared" si="18"/>
        <v>209407.43000000005</v>
      </c>
      <c r="P161" s="424">
        <f t="shared" si="19"/>
        <v>167525.94</v>
      </c>
      <c r="Q161" s="424">
        <f t="shared" si="20"/>
        <v>41881.490000000049</v>
      </c>
    </row>
    <row r="162" spans="1:17" ht="16.5" hidden="1" thickTop="1" x14ac:dyDescent="0.25">
      <c r="A162" s="421" t="s">
        <v>942</v>
      </c>
      <c r="B162" s="421" t="s">
        <v>1086</v>
      </c>
      <c r="C162" s="422" t="s">
        <v>944</v>
      </c>
      <c r="D162" s="422" t="s">
        <v>1087</v>
      </c>
      <c r="E162" s="422" t="s">
        <v>1088</v>
      </c>
      <c r="F162" s="422" t="s">
        <v>1089</v>
      </c>
      <c r="G162" s="423" t="s">
        <v>1090</v>
      </c>
      <c r="H162" s="421" t="s">
        <v>1091</v>
      </c>
      <c r="I162" s="424">
        <v>151981.5419776389</v>
      </c>
      <c r="J162" s="425">
        <v>8.3233102244109034E-5</v>
      </c>
      <c r="K162" s="424">
        <f t="shared" si="14"/>
        <v>1128807.01</v>
      </c>
      <c r="L162" s="424">
        <f t="shared" si="15"/>
        <v>836153.34</v>
      </c>
      <c r="M162" s="424">
        <f t="shared" si="16"/>
        <v>668922.67000000004</v>
      </c>
      <c r="N162" s="424">
        <f t="shared" si="17"/>
        <v>167230.66999999993</v>
      </c>
      <c r="O162" s="424">
        <f t="shared" si="18"/>
        <v>292653.67000000004</v>
      </c>
      <c r="P162" s="424">
        <f t="shared" si="19"/>
        <v>234122.94</v>
      </c>
      <c r="Q162" s="424">
        <f t="shared" si="20"/>
        <v>58530.73000000004</v>
      </c>
    </row>
    <row r="163" spans="1:17" ht="16.5" hidden="1" thickTop="1" x14ac:dyDescent="0.25">
      <c r="A163" s="421" t="s">
        <v>942</v>
      </c>
      <c r="B163" s="421" t="s">
        <v>1092</v>
      </c>
      <c r="C163" s="422" t="s">
        <v>944</v>
      </c>
      <c r="D163" s="422" t="s">
        <v>993</v>
      </c>
      <c r="E163" s="422" t="s">
        <v>1093</v>
      </c>
      <c r="F163" s="422" t="s">
        <v>1094</v>
      </c>
      <c r="G163" s="423" t="s">
        <v>1095</v>
      </c>
      <c r="H163" s="421" t="s">
        <v>1096</v>
      </c>
      <c r="I163" s="424">
        <v>51685.872934668019</v>
      </c>
      <c r="J163" s="425">
        <v>2.8305908010725421E-5</v>
      </c>
      <c r="K163" s="424">
        <f t="shared" si="14"/>
        <v>383884.61</v>
      </c>
      <c r="L163" s="424">
        <f t="shared" si="15"/>
        <v>284358.96999999997</v>
      </c>
      <c r="M163" s="424">
        <f t="shared" si="16"/>
        <v>227487.18</v>
      </c>
      <c r="N163" s="424">
        <f t="shared" si="17"/>
        <v>56871.789999999979</v>
      </c>
      <c r="O163" s="424">
        <f t="shared" si="18"/>
        <v>99525.640000000014</v>
      </c>
      <c r="P163" s="424">
        <f t="shared" si="19"/>
        <v>79620.509999999995</v>
      </c>
      <c r="Q163" s="424">
        <f t="shared" si="20"/>
        <v>19905.130000000019</v>
      </c>
    </row>
    <row r="164" spans="1:17" ht="16.5" hidden="1" thickTop="1" x14ac:dyDescent="0.25">
      <c r="A164" s="421" t="s">
        <v>942</v>
      </c>
      <c r="B164" s="421" t="s">
        <v>1097</v>
      </c>
      <c r="C164" s="422" t="s">
        <v>944</v>
      </c>
      <c r="D164" s="422" t="s">
        <v>945</v>
      </c>
      <c r="E164" s="422" t="s">
        <v>1098</v>
      </c>
      <c r="F164" s="422" t="s">
        <v>1099</v>
      </c>
      <c r="G164" s="423" t="s">
        <v>1100</v>
      </c>
      <c r="H164" s="421" t="s">
        <v>1101</v>
      </c>
      <c r="I164" s="424">
        <v>48321.865883806888</v>
      </c>
      <c r="J164" s="425">
        <v>2.6463600456986925E-5</v>
      </c>
      <c r="K164" s="424">
        <f t="shared" si="14"/>
        <v>358899.25</v>
      </c>
      <c r="L164" s="424">
        <f t="shared" si="15"/>
        <v>265851.3</v>
      </c>
      <c r="M164" s="424">
        <f t="shared" si="16"/>
        <v>212681.04</v>
      </c>
      <c r="N164" s="424">
        <f t="shared" si="17"/>
        <v>53170.25999999998</v>
      </c>
      <c r="O164" s="424">
        <f t="shared" si="18"/>
        <v>93047.950000000012</v>
      </c>
      <c r="P164" s="424">
        <f t="shared" si="19"/>
        <v>74438.36</v>
      </c>
      <c r="Q164" s="424">
        <f t="shared" si="20"/>
        <v>18609.590000000011</v>
      </c>
    </row>
    <row r="165" spans="1:17" ht="16.5" hidden="1" thickTop="1" x14ac:dyDescent="0.25">
      <c r="A165" s="421" t="s">
        <v>942</v>
      </c>
      <c r="B165" s="421" t="s">
        <v>1102</v>
      </c>
      <c r="C165" s="422" t="s">
        <v>944</v>
      </c>
      <c r="D165" s="422" t="s">
        <v>951</v>
      </c>
      <c r="E165" s="422" t="s">
        <v>1103</v>
      </c>
      <c r="F165" s="422" t="s">
        <v>1104</v>
      </c>
      <c r="G165" s="423" t="s">
        <v>1105</v>
      </c>
      <c r="H165" s="421" t="s">
        <v>1106</v>
      </c>
      <c r="I165" s="424">
        <v>119338.36173208611</v>
      </c>
      <c r="J165" s="425">
        <v>6.535597635371157E-5</v>
      </c>
      <c r="K165" s="424">
        <f t="shared" si="14"/>
        <v>886357.5</v>
      </c>
      <c r="L165" s="424">
        <f t="shared" si="15"/>
        <v>656561.11</v>
      </c>
      <c r="M165" s="424">
        <f t="shared" si="16"/>
        <v>525248.89</v>
      </c>
      <c r="N165" s="424">
        <f t="shared" si="17"/>
        <v>131312.21999999997</v>
      </c>
      <c r="O165" s="424">
        <f t="shared" si="18"/>
        <v>229796.39</v>
      </c>
      <c r="P165" s="424">
        <f t="shared" si="19"/>
        <v>183837.11</v>
      </c>
      <c r="Q165" s="424">
        <f t="shared" si="20"/>
        <v>45959.280000000028</v>
      </c>
    </row>
    <row r="166" spans="1:17" ht="16.5" hidden="1" thickTop="1" x14ac:dyDescent="0.25">
      <c r="A166" s="421" t="s">
        <v>1107</v>
      </c>
      <c r="B166" s="421" t="s">
        <v>1108</v>
      </c>
      <c r="C166" s="422" t="s">
        <v>1109</v>
      </c>
      <c r="D166" s="422" t="s">
        <v>1110</v>
      </c>
      <c r="E166" s="422" t="s">
        <v>441</v>
      </c>
      <c r="F166" s="422" t="s">
        <v>230</v>
      </c>
      <c r="G166" s="423" t="s">
        <v>1110</v>
      </c>
      <c r="H166" s="421" t="s">
        <v>1111</v>
      </c>
      <c r="I166" s="424">
        <v>88585.856535651241</v>
      </c>
      <c r="J166" s="425">
        <v>4.8514283764134108E-5</v>
      </c>
      <c r="K166" s="424">
        <f t="shared" si="14"/>
        <v>657950.53</v>
      </c>
      <c r="L166" s="424">
        <f t="shared" si="15"/>
        <v>487370.76</v>
      </c>
      <c r="M166" s="424">
        <f t="shared" si="16"/>
        <v>389896.61</v>
      </c>
      <c r="N166" s="424">
        <f t="shared" si="17"/>
        <v>97474.150000000023</v>
      </c>
      <c r="O166" s="424">
        <f t="shared" si="18"/>
        <v>170579.77000000002</v>
      </c>
      <c r="P166" s="424">
        <f t="shared" si="19"/>
        <v>136463.82</v>
      </c>
      <c r="Q166" s="424">
        <f t="shared" si="20"/>
        <v>34115.950000000012</v>
      </c>
    </row>
    <row r="167" spans="1:17" ht="16.5" hidden="1" thickTop="1" x14ac:dyDescent="0.25">
      <c r="A167" s="421" t="s">
        <v>1107</v>
      </c>
      <c r="B167" s="421" t="s">
        <v>1112</v>
      </c>
      <c r="C167" s="422" t="s">
        <v>1109</v>
      </c>
      <c r="D167" s="422" t="s">
        <v>1113</v>
      </c>
      <c r="E167" s="422" t="s">
        <v>441</v>
      </c>
      <c r="F167" s="422" t="s">
        <v>230</v>
      </c>
      <c r="G167" s="423" t="s">
        <v>1113</v>
      </c>
      <c r="H167" s="421" t="s">
        <v>1114</v>
      </c>
      <c r="I167" s="424">
        <v>1602160.1167652919</v>
      </c>
      <c r="J167" s="425">
        <v>8.7742731831066327E-4</v>
      </c>
      <c r="K167" s="424">
        <f t="shared" si="14"/>
        <v>11899665.859999999</v>
      </c>
      <c r="L167" s="424">
        <f t="shared" si="15"/>
        <v>8814567.3000000007</v>
      </c>
      <c r="M167" s="424">
        <f t="shared" si="16"/>
        <v>7051653.8399999999</v>
      </c>
      <c r="N167" s="424">
        <f t="shared" si="17"/>
        <v>1762913.4600000009</v>
      </c>
      <c r="O167" s="424">
        <f t="shared" si="18"/>
        <v>3085098.5599999987</v>
      </c>
      <c r="P167" s="424">
        <f t="shared" si="19"/>
        <v>2468078.85</v>
      </c>
      <c r="Q167" s="424">
        <f t="shared" si="20"/>
        <v>617019.70999999857</v>
      </c>
    </row>
    <row r="168" spans="1:17" ht="16.5" hidden="1" thickTop="1" x14ac:dyDescent="0.25">
      <c r="A168" s="421" t="s">
        <v>1107</v>
      </c>
      <c r="B168" s="421" t="s">
        <v>1115</v>
      </c>
      <c r="C168" s="422" t="s">
        <v>1109</v>
      </c>
      <c r="D168" s="422" t="s">
        <v>1113</v>
      </c>
      <c r="E168" s="422" t="s">
        <v>1116</v>
      </c>
      <c r="F168" s="422" t="s">
        <v>1117</v>
      </c>
      <c r="G168" s="423" t="s">
        <v>1118</v>
      </c>
      <c r="H168" s="421" t="s">
        <v>1119</v>
      </c>
      <c r="I168" s="424">
        <v>55669.858691771871</v>
      </c>
      <c r="J168" s="425">
        <v>3.0487748578633906E-5</v>
      </c>
      <c r="K168" s="424">
        <f t="shared" si="14"/>
        <v>413474.73</v>
      </c>
      <c r="L168" s="424">
        <f t="shared" si="15"/>
        <v>306277.58</v>
      </c>
      <c r="M168" s="424">
        <f t="shared" si="16"/>
        <v>245022.06</v>
      </c>
      <c r="N168" s="424">
        <f t="shared" si="17"/>
        <v>61255.520000000019</v>
      </c>
      <c r="O168" s="424">
        <f t="shared" si="18"/>
        <v>107197.14999999997</v>
      </c>
      <c r="P168" s="424">
        <f t="shared" si="19"/>
        <v>85757.72</v>
      </c>
      <c r="Q168" s="424">
        <f t="shared" si="20"/>
        <v>21439.429999999964</v>
      </c>
    </row>
    <row r="169" spans="1:17" ht="16.5" hidden="1" thickTop="1" x14ac:dyDescent="0.25">
      <c r="A169" s="421" t="s">
        <v>1120</v>
      </c>
      <c r="B169" s="421" t="s">
        <v>1121</v>
      </c>
      <c r="C169" s="422" t="s">
        <v>1122</v>
      </c>
      <c r="D169" s="422" t="s">
        <v>1123</v>
      </c>
      <c r="E169" s="422" t="s">
        <v>441</v>
      </c>
      <c r="F169" s="422" t="s">
        <v>230</v>
      </c>
      <c r="G169" s="423" t="s">
        <v>1123</v>
      </c>
      <c r="H169" s="421" t="s">
        <v>1124</v>
      </c>
      <c r="I169" s="424">
        <v>364801.61414364591</v>
      </c>
      <c r="J169" s="425">
        <v>1.9978458998199593E-4</v>
      </c>
      <c r="K169" s="424">
        <f t="shared" si="14"/>
        <v>2709477.83</v>
      </c>
      <c r="L169" s="424">
        <f t="shared" si="15"/>
        <v>2007020.61</v>
      </c>
      <c r="M169" s="424">
        <f t="shared" si="16"/>
        <v>1605616.49</v>
      </c>
      <c r="N169" s="424">
        <f t="shared" si="17"/>
        <v>401404.12000000011</v>
      </c>
      <c r="O169" s="424">
        <f t="shared" si="18"/>
        <v>702457.22</v>
      </c>
      <c r="P169" s="424">
        <f t="shared" si="19"/>
        <v>561965.78</v>
      </c>
      <c r="Q169" s="424">
        <f t="shared" si="20"/>
        <v>140491.43999999994</v>
      </c>
    </row>
    <row r="170" spans="1:17" ht="16.5" hidden="1" thickTop="1" x14ac:dyDescent="0.25">
      <c r="A170" s="421" t="s">
        <v>1120</v>
      </c>
      <c r="B170" s="421" t="s">
        <v>1125</v>
      </c>
      <c r="C170" s="422" t="s">
        <v>1122</v>
      </c>
      <c r="D170" s="422" t="s">
        <v>1126</v>
      </c>
      <c r="E170" s="422" t="s">
        <v>441</v>
      </c>
      <c r="F170" s="422" t="s">
        <v>230</v>
      </c>
      <c r="G170" s="423" t="s">
        <v>1126</v>
      </c>
      <c r="H170" s="421" t="s">
        <v>1127</v>
      </c>
      <c r="I170" s="424">
        <v>275729.99641598389</v>
      </c>
      <c r="J170" s="425">
        <v>1.5100427778812789E-4</v>
      </c>
      <c r="K170" s="424">
        <f t="shared" si="14"/>
        <v>2047919.43</v>
      </c>
      <c r="L170" s="424">
        <f t="shared" si="15"/>
        <v>1516977.36</v>
      </c>
      <c r="M170" s="424">
        <f t="shared" si="16"/>
        <v>1213581.8899999999</v>
      </c>
      <c r="N170" s="424">
        <f t="shared" si="17"/>
        <v>303395.4700000002</v>
      </c>
      <c r="O170" s="424">
        <f t="shared" si="18"/>
        <v>530942.06999999983</v>
      </c>
      <c r="P170" s="424">
        <f t="shared" si="19"/>
        <v>424753.66</v>
      </c>
      <c r="Q170" s="424">
        <f t="shared" si="20"/>
        <v>106188.40999999986</v>
      </c>
    </row>
    <row r="171" spans="1:17" ht="16.5" hidden="1" thickTop="1" x14ac:dyDescent="0.25">
      <c r="A171" s="421" t="s">
        <v>1120</v>
      </c>
      <c r="B171" s="421" t="s">
        <v>1128</v>
      </c>
      <c r="C171" s="422" t="s">
        <v>1122</v>
      </c>
      <c r="D171" s="422" t="s">
        <v>1129</v>
      </c>
      <c r="E171" s="422" t="s">
        <v>441</v>
      </c>
      <c r="F171" s="422" t="s">
        <v>230</v>
      </c>
      <c r="G171" s="423" t="s">
        <v>1129</v>
      </c>
      <c r="H171" s="421" t="s">
        <v>1130</v>
      </c>
      <c r="I171" s="424">
        <v>270809.19411163038</v>
      </c>
      <c r="J171" s="425">
        <v>1.4830938710606357E-4</v>
      </c>
      <c r="K171" s="424">
        <f t="shared" si="14"/>
        <v>2011371.33</v>
      </c>
      <c r="L171" s="424">
        <f t="shared" si="15"/>
        <v>1489904.69</v>
      </c>
      <c r="M171" s="424">
        <f t="shared" si="16"/>
        <v>1191923.75</v>
      </c>
      <c r="N171" s="424">
        <f t="shared" si="17"/>
        <v>297980.93999999994</v>
      </c>
      <c r="O171" s="424">
        <f t="shared" si="18"/>
        <v>521466.64000000013</v>
      </c>
      <c r="P171" s="424">
        <f t="shared" si="19"/>
        <v>417173.31</v>
      </c>
      <c r="Q171" s="424">
        <f t="shared" si="20"/>
        <v>104293.33000000013</v>
      </c>
    </row>
    <row r="172" spans="1:17" ht="16.5" hidden="1" thickTop="1" x14ac:dyDescent="0.25">
      <c r="A172" s="421" t="s">
        <v>1120</v>
      </c>
      <c r="B172" s="421" t="s">
        <v>1131</v>
      </c>
      <c r="C172" s="422" t="s">
        <v>1122</v>
      </c>
      <c r="D172" s="422" t="s">
        <v>1132</v>
      </c>
      <c r="E172" s="422" t="s">
        <v>441</v>
      </c>
      <c r="F172" s="422" t="s">
        <v>230</v>
      </c>
      <c r="G172" s="423" t="s">
        <v>1132</v>
      </c>
      <c r="H172" s="421" t="s">
        <v>1133</v>
      </c>
      <c r="I172" s="424">
        <v>575500.54230208183</v>
      </c>
      <c r="J172" s="425">
        <v>3.1517442747104786E-4</v>
      </c>
      <c r="K172" s="424">
        <f t="shared" si="14"/>
        <v>4274394.3499999996</v>
      </c>
      <c r="L172" s="424">
        <f t="shared" si="15"/>
        <v>3166218.04</v>
      </c>
      <c r="M172" s="424">
        <f t="shared" si="16"/>
        <v>2532974.4300000002</v>
      </c>
      <c r="N172" s="424">
        <f t="shared" si="17"/>
        <v>633243.60999999987</v>
      </c>
      <c r="O172" s="424">
        <f t="shared" si="18"/>
        <v>1108176.3099999996</v>
      </c>
      <c r="P172" s="424">
        <f t="shared" si="19"/>
        <v>886541.05</v>
      </c>
      <c r="Q172" s="424">
        <f t="shared" si="20"/>
        <v>221635.25999999954</v>
      </c>
    </row>
    <row r="173" spans="1:17" ht="16.5" hidden="1" thickTop="1" x14ac:dyDescent="0.25">
      <c r="A173" s="421" t="s">
        <v>1120</v>
      </c>
      <c r="B173" s="421" t="s">
        <v>1134</v>
      </c>
      <c r="C173" s="422" t="s">
        <v>1122</v>
      </c>
      <c r="D173" s="422" t="s">
        <v>1135</v>
      </c>
      <c r="E173" s="422" t="s">
        <v>441</v>
      </c>
      <c r="F173" s="422" t="s">
        <v>230</v>
      </c>
      <c r="G173" s="423" t="s">
        <v>1135</v>
      </c>
      <c r="H173" s="421" t="s">
        <v>1136</v>
      </c>
      <c r="I173" s="424">
        <v>61736.267976113981</v>
      </c>
      <c r="J173" s="425">
        <v>3.3810034019668243E-5</v>
      </c>
      <c r="K173" s="424">
        <f t="shared" si="14"/>
        <v>458531.55</v>
      </c>
      <c r="L173" s="424">
        <f t="shared" si="15"/>
        <v>339653</v>
      </c>
      <c r="M173" s="424">
        <f t="shared" si="16"/>
        <v>271722.40000000002</v>
      </c>
      <c r="N173" s="424">
        <f t="shared" si="17"/>
        <v>67930.599999999977</v>
      </c>
      <c r="O173" s="424">
        <f t="shared" si="18"/>
        <v>118878.54999999999</v>
      </c>
      <c r="P173" s="424">
        <f t="shared" si="19"/>
        <v>95102.84</v>
      </c>
      <c r="Q173" s="424">
        <f t="shared" si="20"/>
        <v>23775.709999999992</v>
      </c>
    </row>
    <row r="174" spans="1:17" ht="16.5" hidden="1" thickTop="1" x14ac:dyDescent="0.25">
      <c r="A174" s="421" t="s">
        <v>1120</v>
      </c>
      <c r="B174" s="421" t="s">
        <v>1137</v>
      </c>
      <c r="C174" s="422" t="s">
        <v>1122</v>
      </c>
      <c r="D174" s="422" t="s">
        <v>1138</v>
      </c>
      <c r="E174" s="422" t="s">
        <v>441</v>
      </c>
      <c r="F174" s="422" t="s">
        <v>230</v>
      </c>
      <c r="G174" s="423" t="s">
        <v>1138</v>
      </c>
      <c r="H174" s="421" t="s">
        <v>1139</v>
      </c>
      <c r="I174" s="424">
        <v>31091.232769792205</v>
      </c>
      <c r="J174" s="425">
        <v>1.7027197660649175E-5</v>
      </c>
      <c r="K174" s="424">
        <f t="shared" si="14"/>
        <v>230922.79</v>
      </c>
      <c r="L174" s="424">
        <f t="shared" si="15"/>
        <v>171053.92</v>
      </c>
      <c r="M174" s="424">
        <f t="shared" si="16"/>
        <v>136843.14000000001</v>
      </c>
      <c r="N174" s="424">
        <f t="shared" si="17"/>
        <v>34210.78</v>
      </c>
      <c r="O174" s="424">
        <f t="shared" si="18"/>
        <v>59868.869999999995</v>
      </c>
      <c r="P174" s="424">
        <f t="shared" si="19"/>
        <v>47895.1</v>
      </c>
      <c r="Q174" s="424">
        <f t="shared" si="20"/>
        <v>11973.769999999997</v>
      </c>
    </row>
    <row r="175" spans="1:17" ht="16.5" hidden="1" thickTop="1" x14ac:dyDescent="0.25">
      <c r="A175" s="421" t="s">
        <v>1120</v>
      </c>
      <c r="B175" s="421" t="s">
        <v>1140</v>
      </c>
      <c r="C175" s="422" t="s">
        <v>1122</v>
      </c>
      <c r="D175" s="422" t="s">
        <v>1141</v>
      </c>
      <c r="E175" s="422" t="s">
        <v>441</v>
      </c>
      <c r="F175" s="422" t="s">
        <v>230</v>
      </c>
      <c r="G175" s="423" t="s">
        <v>1141</v>
      </c>
      <c r="H175" s="421" t="s">
        <v>1142</v>
      </c>
      <c r="I175" s="424">
        <v>0</v>
      </c>
      <c r="J175" s="425">
        <v>0</v>
      </c>
      <c r="K175" s="424">
        <f t="shared" si="14"/>
        <v>0</v>
      </c>
      <c r="L175" s="424">
        <f t="shared" si="15"/>
        <v>0</v>
      </c>
      <c r="M175" s="424">
        <f t="shared" si="16"/>
        <v>0</v>
      </c>
      <c r="N175" s="424">
        <f t="shared" si="17"/>
        <v>0</v>
      </c>
      <c r="O175" s="424">
        <f t="shared" si="18"/>
        <v>0</v>
      </c>
      <c r="P175" s="424">
        <f t="shared" si="19"/>
        <v>0</v>
      </c>
      <c r="Q175" s="424">
        <f t="shared" si="20"/>
        <v>0</v>
      </c>
    </row>
    <row r="176" spans="1:17" ht="16.5" hidden="1" thickTop="1" x14ac:dyDescent="0.25">
      <c r="A176" s="421" t="s">
        <v>1120</v>
      </c>
      <c r="B176" s="421" t="s">
        <v>1143</v>
      </c>
      <c r="C176" s="422" t="s">
        <v>1122</v>
      </c>
      <c r="D176" s="422" t="s">
        <v>1144</v>
      </c>
      <c r="E176" s="422" t="s">
        <v>441</v>
      </c>
      <c r="F176" s="422" t="s">
        <v>230</v>
      </c>
      <c r="G176" s="423" t="s">
        <v>1144</v>
      </c>
      <c r="H176" s="421" t="s">
        <v>1145</v>
      </c>
      <c r="I176" s="424">
        <v>499103.59922066482</v>
      </c>
      <c r="J176" s="425">
        <v>2.7333543510466875E-4</v>
      </c>
      <c r="K176" s="424">
        <f t="shared" si="14"/>
        <v>3706974.1</v>
      </c>
      <c r="L176" s="424">
        <f t="shared" si="15"/>
        <v>2745906.74</v>
      </c>
      <c r="M176" s="424">
        <f t="shared" si="16"/>
        <v>2196725.39</v>
      </c>
      <c r="N176" s="424">
        <f t="shared" si="17"/>
        <v>549181.35000000009</v>
      </c>
      <c r="O176" s="424">
        <f t="shared" si="18"/>
        <v>961067.35999999987</v>
      </c>
      <c r="P176" s="424">
        <f t="shared" si="19"/>
        <v>768853.89</v>
      </c>
      <c r="Q176" s="424">
        <f t="shared" si="20"/>
        <v>192213.46999999986</v>
      </c>
    </row>
    <row r="177" spans="1:17" ht="16.5" hidden="1" thickTop="1" x14ac:dyDescent="0.25">
      <c r="A177" s="421" t="s">
        <v>1120</v>
      </c>
      <c r="B177" s="421" t="s">
        <v>1146</v>
      </c>
      <c r="C177" s="422" t="s">
        <v>1122</v>
      </c>
      <c r="D177" s="422" t="s">
        <v>1147</v>
      </c>
      <c r="E177" s="422" t="s">
        <v>441</v>
      </c>
      <c r="F177" s="422" t="s">
        <v>230</v>
      </c>
      <c r="G177" s="423" t="s">
        <v>1147</v>
      </c>
      <c r="H177" s="421" t="s">
        <v>1148</v>
      </c>
      <c r="I177" s="424">
        <v>0</v>
      </c>
      <c r="J177" s="425">
        <v>0</v>
      </c>
      <c r="K177" s="424">
        <f t="shared" si="14"/>
        <v>0</v>
      </c>
      <c r="L177" s="424">
        <f t="shared" si="15"/>
        <v>0</v>
      </c>
      <c r="M177" s="424">
        <f t="shared" si="16"/>
        <v>0</v>
      </c>
      <c r="N177" s="424">
        <f t="shared" si="17"/>
        <v>0</v>
      </c>
      <c r="O177" s="424">
        <f t="shared" si="18"/>
        <v>0</v>
      </c>
      <c r="P177" s="424">
        <f t="shared" si="19"/>
        <v>0</v>
      </c>
      <c r="Q177" s="424">
        <f t="shared" si="20"/>
        <v>0</v>
      </c>
    </row>
    <row r="178" spans="1:17" ht="16.5" hidden="1" thickTop="1" x14ac:dyDescent="0.25">
      <c r="A178" s="421" t="s">
        <v>1120</v>
      </c>
      <c r="B178" s="421" t="s">
        <v>1149</v>
      </c>
      <c r="C178" s="422" t="s">
        <v>1122</v>
      </c>
      <c r="D178" s="422" t="s">
        <v>1150</v>
      </c>
      <c r="E178" s="422" t="s">
        <v>441</v>
      </c>
      <c r="F178" s="422" t="s">
        <v>230</v>
      </c>
      <c r="G178" s="423" t="s">
        <v>1150</v>
      </c>
      <c r="H178" s="421" t="s">
        <v>1151</v>
      </c>
      <c r="I178" s="424">
        <v>216109.82095461054</v>
      </c>
      <c r="J178" s="425">
        <v>1.1835312755359266E-4</v>
      </c>
      <c r="K178" s="424">
        <f t="shared" si="14"/>
        <v>1605104.65</v>
      </c>
      <c r="L178" s="424">
        <f t="shared" si="15"/>
        <v>1188966.4099999999</v>
      </c>
      <c r="M178" s="424">
        <f t="shared" si="16"/>
        <v>951173.13</v>
      </c>
      <c r="N178" s="424">
        <f t="shared" si="17"/>
        <v>237793.27999999991</v>
      </c>
      <c r="O178" s="424">
        <f t="shared" si="18"/>
        <v>416138.23999999999</v>
      </c>
      <c r="P178" s="424">
        <f t="shared" si="19"/>
        <v>332910.59000000003</v>
      </c>
      <c r="Q178" s="424">
        <f t="shared" si="20"/>
        <v>83227.649999999965</v>
      </c>
    </row>
    <row r="179" spans="1:17" ht="16.5" hidden="1" thickTop="1" x14ac:dyDescent="0.25">
      <c r="A179" s="421" t="s">
        <v>1120</v>
      </c>
      <c r="B179" s="421" t="s">
        <v>1152</v>
      </c>
      <c r="C179" s="422" t="s">
        <v>1122</v>
      </c>
      <c r="D179" s="422" t="s">
        <v>1153</v>
      </c>
      <c r="E179" s="422" t="s">
        <v>441</v>
      </c>
      <c r="F179" s="422" t="s">
        <v>230</v>
      </c>
      <c r="G179" s="423" t="s">
        <v>1153</v>
      </c>
      <c r="H179" s="421" t="s">
        <v>829</v>
      </c>
      <c r="I179" s="424">
        <v>99263.446561018631</v>
      </c>
      <c r="J179" s="425">
        <v>5.4361894801222033E-5</v>
      </c>
      <c r="K179" s="424">
        <f t="shared" si="14"/>
        <v>737255.8</v>
      </c>
      <c r="L179" s="424">
        <f t="shared" si="15"/>
        <v>546115.41</v>
      </c>
      <c r="M179" s="424">
        <f t="shared" si="16"/>
        <v>436892.33</v>
      </c>
      <c r="N179" s="424">
        <f t="shared" si="17"/>
        <v>109223.08000000002</v>
      </c>
      <c r="O179" s="424">
        <f t="shared" si="18"/>
        <v>191140.39</v>
      </c>
      <c r="P179" s="424">
        <f t="shared" si="19"/>
        <v>152912.31</v>
      </c>
      <c r="Q179" s="424">
        <f t="shared" si="20"/>
        <v>38228.080000000016</v>
      </c>
    </row>
    <row r="180" spans="1:17" ht="16.5" hidden="1" thickTop="1" x14ac:dyDescent="0.25">
      <c r="A180" s="421" t="s">
        <v>1120</v>
      </c>
      <c r="B180" s="421" t="s">
        <v>1154</v>
      </c>
      <c r="C180" s="422" t="s">
        <v>1122</v>
      </c>
      <c r="D180" s="422" t="s">
        <v>1155</v>
      </c>
      <c r="E180" s="422" t="s">
        <v>441</v>
      </c>
      <c r="F180" s="422" t="s">
        <v>230</v>
      </c>
      <c r="G180" s="423" t="s">
        <v>1155</v>
      </c>
      <c r="H180" s="421" t="s">
        <v>1156</v>
      </c>
      <c r="I180" s="424">
        <v>251890.94662028551</v>
      </c>
      <c r="J180" s="425">
        <v>1.3794875773464859E-4</v>
      </c>
      <c r="K180" s="424">
        <f t="shared" si="14"/>
        <v>1870860.51</v>
      </c>
      <c r="L180" s="424">
        <f t="shared" si="15"/>
        <v>1385822.6</v>
      </c>
      <c r="M180" s="424">
        <f t="shared" si="16"/>
        <v>1108658.08</v>
      </c>
      <c r="N180" s="424">
        <f t="shared" si="17"/>
        <v>277164.52</v>
      </c>
      <c r="O180" s="424">
        <f t="shared" si="18"/>
        <v>485037.90999999992</v>
      </c>
      <c r="P180" s="424">
        <f t="shared" si="19"/>
        <v>388030.33</v>
      </c>
      <c r="Q180" s="424">
        <f t="shared" si="20"/>
        <v>97007.5799999999</v>
      </c>
    </row>
    <row r="181" spans="1:17" ht="16.5" hidden="1" thickTop="1" x14ac:dyDescent="0.25">
      <c r="A181" s="421" t="s">
        <v>1120</v>
      </c>
      <c r="B181" s="421" t="s">
        <v>1157</v>
      </c>
      <c r="C181" s="422" t="s">
        <v>1122</v>
      </c>
      <c r="D181" s="422" t="s">
        <v>1158</v>
      </c>
      <c r="E181" s="422" t="s">
        <v>441</v>
      </c>
      <c r="F181" s="422" t="s">
        <v>230</v>
      </c>
      <c r="G181" s="423" t="s">
        <v>1158</v>
      </c>
      <c r="H181" s="421" t="s">
        <v>1159</v>
      </c>
      <c r="I181" s="424">
        <v>111285.36419417616</v>
      </c>
      <c r="J181" s="425">
        <v>6.0945730486203305E-5</v>
      </c>
      <c r="K181" s="424">
        <f t="shared" si="14"/>
        <v>826545.76</v>
      </c>
      <c r="L181" s="424">
        <f t="shared" si="15"/>
        <v>612256.12</v>
      </c>
      <c r="M181" s="424">
        <f t="shared" si="16"/>
        <v>489804.9</v>
      </c>
      <c r="N181" s="424">
        <f t="shared" si="17"/>
        <v>122451.21999999997</v>
      </c>
      <c r="O181" s="424">
        <f t="shared" si="18"/>
        <v>214289.64</v>
      </c>
      <c r="P181" s="424">
        <f t="shared" si="19"/>
        <v>171431.71</v>
      </c>
      <c r="Q181" s="424">
        <f t="shared" si="20"/>
        <v>42857.930000000022</v>
      </c>
    </row>
    <row r="182" spans="1:17" ht="16.5" hidden="1" thickTop="1" x14ac:dyDescent="0.25">
      <c r="A182" s="421" t="s">
        <v>1120</v>
      </c>
      <c r="B182" s="421" t="s">
        <v>1160</v>
      </c>
      <c r="C182" s="422" t="s">
        <v>1122</v>
      </c>
      <c r="D182" s="422" t="s">
        <v>1161</v>
      </c>
      <c r="E182" s="422" t="s">
        <v>441</v>
      </c>
      <c r="F182" s="422" t="s">
        <v>230</v>
      </c>
      <c r="G182" s="423" t="s">
        <v>1161</v>
      </c>
      <c r="H182" s="421" t="s">
        <v>1162</v>
      </c>
      <c r="I182" s="424">
        <v>277934.69735695928</v>
      </c>
      <c r="J182" s="425">
        <v>1.5221168821738176E-4</v>
      </c>
      <c r="K182" s="424">
        <f t="shared" si="14"/>
        <v>2064294.32</v>
      </c>
      <c r="L182" s="424">
        <f t="shared" si="15"/>
        <v>1529106.9</v>
      </c>
      <c r="M182" s="424">
        <f t="shared" si="16"/>
        <v>1223285.52</v>
      </c>
      <c r="N182" s="424">
        <f t="shared" si="17"/>
        <v>305821.37999999989</v>
      </c>
      <c r="O182" s="424">
        <f t="shared" si="18"/>
        <v>535187.42000000016</v>
      </c>
      <c r="P182" s="424">
        <f t="shared" si="19"/>
        <v>428149.94</v>
      </c>
      <c r="Q182" s="424">
        <f t="shared" si="20"/>
        <v>107037.48000000016</v>
      </c>
    </row>
    <row r="183" spans="1:17" ht="16.5" hidden="1" thickTop="1" x14ac:dyDescent="0.25">
      <c r="A183" s="421" t="s">
        <v>1120</v>
      </c>
      <c r="B183" s="427" t="s">
        <v>1163</v>
      </c>
      <c r="C183" s="422" t="s">
        <v>1122</v>
      </c>
      <c r="D183" s="422" t="s">
        <v>1164</v>
      </c>
      <c r="E183" s="422" t="s">
        <v>441</v>
      </c>
      <c r="F183" s="422" t="s">
        <v>230</v>
      </c>
      <c r="G183" s="423" t="s">
        <v>1164</v>
      </c>
      <c r="H183" s="429" t="s">
        <v>1165</v>
      </c>
      <c r="I183" s="424">
        <v>0</v>
      </c>
      <c r="J183" s="425">
        <v>0</v>
      </c>
      <c r="K183" s="424">
        <f t="shared" si="14"/>
        <v>0</v>
      </c>
      <c r="L183" s="424">
        <f t="shared" si="15"/>
        <v>0</v>
      </c>
      <c r="M183" s="424">
        <f t="shared" si="16"/>
        <v>0</v>
      </c>
      <c r="N183" s="424">
        <f t="shared" si="17"/>
        <v>0</v>
      </c>
      <c r="O183" s="424">
        <f t="shared" si="18"/>
        <v>0</v>
      </c>
      <c r="P183" s="424">
        <f t="shared" si="19"/>
        <v>0</v>
      </c>
      <c r="Q183" s="424">
        <f t="shared" si="20"/>
        <v>0</v>
      </c>
    </row>
    <row r="184" spans="1:17" ht="16.5" hidden="1" thickTop="1" x14ac:dyDescent="0.25">
      <c r="A184" s="421" t="s">
        <v>1120</v>
      </c>
      <c r="B184" s="421" t="s">
        <v>1166</v>
      </c>
      <c r="C184" s="422" t="s">
        <v>1122</v>
      </c>
      <c r="D184" s="422" t="s">
        <v>1167</v>
      </c>
      <c r="E184" s="422" t="s">
        <v>441</v>
      </c>
      <c r="F184" s="422" t="s">
        <v>230</v>
      </c>
      <c r="G184" s="423" t="s">
        <v>1167</v>
      </c>
      <c r="H184" s="421" t="s">
        <v>1168</v>
      </c>
      <c r="I184" s="424">
        <v>174077.65794879841</v>
      </c>
      <c r="J184" s="425">
        <v>9.5334099877728259E-5</v>
      </c>
      <c r="K184" s="424">
        <f t="shared" si="14"/>
        <v>1292920.69</v>
      </c>
      <c r="L184" s="424">
        <f t="shared" si="15"/>
        <v>957719.03</v>
      </c>
      <c r="M184" s="424">
        <f t="shared" si="16"/>
        <v>766175.22</v>
      </c>
      <c r="N184" s="424">
        <f t="shared" si="17"/>
        <v>191543.81000000006</v>
      </c>
      <c r="O184" s="424">
        <f t="shared" si="18"/>
        <v>335201.65999999992</v>
      </c>
      <c r="P184" s="424">
        <f t="shared" si="19"/>
        <v>268161.33</v>
      </c>
      <c r="Q184" s="424">
        <f t="shared" si="20"/>
        <v>67040.3299999999</v>
      </c>
    </row>
    <row r="185" spans="1:17" ht="16.5" hidden="1" thickTop="1" x14ac:dyDescent="0.25">
      <c r="A185" s="421" t="s">
        <v>1120</v>
      </c>
      <c r="B185" s="421" t="s">
        <v>1169</v>
      </c>
      <c r="C185" s="422" t="s">
        <v>1122</v>
      </c>
      <c r="D185" s="422" t="s">
        <v>1126</v>
      </c>
      <c r="E185" s="422" t="s">
        <v>1170</v>
      </c>
      <c r="F185" s="422" t="s">
        <v>1171</v>
      </c>
      <c r="G185" s="423" t="s">
        <v>1172</v>
      </c>
      <c r="H185" s="421" t="s">
        <v>1173</v>
      </c>
      <c r="I185" s="424">
        <v>23968.010450957689</v>
      </c>
      <c r="J185" s="425">
        <v>1.3126145704890598E-5</v>
      </c>
      <c r="K185" s="424">
        <f t="shared" si="14"/>
        <v>178016.74</v>
      </c>
      <c r="L185" s="424">
        <f t="shared" si="15"/>
        <v>131864.25</v>
      </c>
      <c r="M185" s="424">
        <f t="shared" si="16"/>
        <v>105491.4</v>
      </c>
      <c r="N185" s="424">
        <f t="shared" si="17"/>
        <v>26372.850000000006</v>
      </c>
      <c r="O185" s="424">
        <f t="shared" si="18"/>
        <v>46152.489999999991</v>
      </c>
      <c r="P185" s="424">
        <f t="shared" si="19"/>
        <v>36921.99</v>
      </c>
      <c r="Q185" s="424">
        <f t="shared" si="20"/>
        <v>9230.4999999999927</v>
      </c>
    </row>
    <row r="186" spans="1:17" ht="16.5" hidden="1" thickTop="1" x14ac:dyDescent="0.25">
      <c r="A186" s="421" t="s">
        <v>1120</v>
      </c>
      <c r="B186" s="421" t="s">
        <v>1174</v>
      </c>
      <c r="C186" s="422" t="s">
        <v>1122</v>
      </c>
      <c r="D186" s="422" t="s">
        <v>1129</v>
      </c>
      <c r="E186" s="422" t="s">
        <v>1175</v>
      </c>
      <c r="F186" s="422" t="s">
        <v>1176</v>
      </c>
      <c r="G186" s="423" t="s">
        <v>1177</v>
      </c>
      <c r="H186" s="421" t="s">
        <v>1178</v>
      </c>
      <c r="I186" s="424">
        <v>0</v>
      </c>
      <c r="J186" s="425">
        <v>0</v>
      </c>
      <c r="K186" s="424">
        <f t="shared" si="14"/>
        <v>0</v>
      </c>
      <c r="L186" s="424">
        <f t="shared" si="15"/>
        <v>0</v>
      </c>
      <c r="M186" s="424">
        <f t="shared" si="16"/>
        <v>0</v>
      </c>
      <c r="N186" s="424">
        <f t="shared" si="17"/>
        <v>0</v>
      </c>
      <c r="O186" s="424">
        <f t="shared" si="18"/>
        <v>0</v>
      </c>
      <c r="P186" s="424">
        <f t="shared" si="19"/>
        <v>0</v>
      </c>
      <c r="Q186" s="424">
        <f t="shared" si="20"/>
        <v>0</v>
      </c>
    </row>
    <row r="187" spans="1:17" ht="16.5" hidden="1" thickTop="1" x14ac:dyDescent="0.25">
      <c r="A187" s="421" t="s">
        <v>1120</v>
      </c>
      <c r="B187" s="421" t="s">
        <v>1179</v>
      </c>
      <c r="C187" s="422" t="s">
        <v>1122</v>
      </c>
      <c r="D187" s="422" t="s">
        <v>1126</v>
      </c>
      <c r="E187" s="422" t="s">
        <v>1180</v>
      </c>
      <c r="F187" s="422" t="s">
        <v>1181</v>
      </c>
      <c r="G187" s="423" t="s">
        <v>1182</v>
      </c>
      <c r="H187" s="421" t="s">
        <v>1183</v>
      </c>
      <c r="I187" s="424">
        <v>0</v>
      </c>
      <c r="J187" s="425">
        <v>0</v>
      </c>
      <c r="K187" s="424">
        <f t="shared" si="14"/>
        <v>0</v>
      </c>
      <c r="L187" s="424">
        <f t="shared" si="15"/>
        <v>0</v>
      </c>
      <c r="M187" s="424">
        <f t="shared" si="16"/>
        <v>0</v>
      </c>
      <c r="N187" s="424">
        <f t="shared" si="17"/>
        <v>0</v>
      </c>
      <c r="O187" s="424">
        <f t="shared" si="18"/>
        <v>0</v>
      </c>
      <c r="P187" s="424">
        <f t="shared" si="19"/>
        <v>0</v>
      </c>
      <c r="Q187" s="424">
        <f t="shared" si="20"/>
        <v>0</v>
      </c>
    </row>
    <row r="188" spans="1:17" ht="16.5" hidden="1" thickTop="1" x14ac:dyDescent="0.25">
      <c r="A188" s="421" t="s">
        <v>1120</v>
      </c>
      <c r="B188" s="421" t="s">
        <v>1184</v>
      </c>
      <c r="C188" s="422" t="s">
        <v>1122</v>
      </c>
      <c r="D188" s="422" t="s">
        <v>1123</v>
      </c>
      <c r="E188" s="422" t="s">
        <v>1185</v>
      </c>
      <c r="F188" s="422" t="s">
        <v>1186</v>
      </c>
      <c r="G188" s="423" t="s">
        <v>1187</v>
      </c>
      <c r="H188" s="421" t="s">
        <v>1188</v>
      </c>
      <c r="I188" s="424">
        <v>10290.75862668288</v>
      </c>
      <c r="J188" s="425">
        <v>5.6357617760593911E-6</v>
      </c>
      <c r="K188" s="424">
        <f t="shared" si="14"/>
        <v>76432.179999999993</v>
      </c>
      <c r="L188" s="424">
        <f t="shared" si="15"/>
        <v>56616.43</v>
      </c>
      <c r="M188" s="424">
        <f t="shared" si="16"/>
        <v>45293.14</v>
      </c>
      <c r="N188" s="424">
        <f t="shared" si="17"/>
        <v>11323.29</v>
      </c>
      <c r="O188" s="424">
        <f t="shared" si="18"/>
        <v>19815.749999999993</v>
      </c>
      <c r="P188" s="424">
        <f t="shared" si="19"/>
        <v>15852.6</v>
      </c>
      <c r="Q188" s="424">
        <f t="shared" si="20"/>
        <v>3963.1499999999924</v>
      </c>
    </row>
    <row r="189" spans="1:17" ht="16.5" hidden="1" thickTop="1" x14ac:dyDescent="0.25">
      <c r="A189" s="421" t="s">
        <v>1120</v>
      </c>
      <c r="B189" s="421" t="s">
        <v>1189</v>
      </c>
      <c r="C189" s="422" t="s">
        <v>1122</v>
      </c>
      <c r="D189" s="422" t="s">
        <v>1126</v>
      </c>
      <c r="E189" s="422" t="s">
        <v>1190</v>
      </c>
      <c r="F189" s="422" t="s">
        <v>1191</v>
      </c>
      <c r="G189" s="423" t="s">
        <v>1192</v>
      </c>
      <c r="H189" s="421" t="s">
        <v>1193</v>
      </c>
      <c r="I189" s="424">
        <v>134804.0518098273</v>
      </c>
      <c r="J189" s="425">
        <v>7.3825803325895664E-5</v>
      </c>
      <c r="K189" s="424">
        <f t="shared" si="14"/>
        <v>1001225.26</v>
      </c>
      <c r="L189" s="424">
        <f t="shared" si="15"/>
        <v>741648.34</v>
      </c>
      <c r="M189" s="424">
        <f t="shared" si="16"/>
        <v>593318.67000000004</v>
      </c>
      <c r="N189" s="424">
        <f t="shared" si="17"/>
        <v>148329.66999999993</v>
      </c>
      <c r="O189" s="424">
        <f t="shared" si="18"/>
        <v>259576.92000000004</v>
      </c>
      <c r="P189" s="424">
        <f t="shared" si="19"/>
        <v>207661.54</v>
      </c>
      <c r="Q189" s="424">
        <f t="shared" si="20"/>
        <v>51915.380000000034</v>
      </c>
    </row>
    <row r="190" spans="1:17" ht="16.5" hidden="1" thickTop="1" x14ac:dyDescent="0.25">
      <c r="A190" s="421" t="s">
        <v>1120</v>
      </c>
      <c r="B190" s="421" t="s">
        <v>1194</v>
      </c>
      <c r="C190" s="422" t="s">
        <v>1122</v>
      </c>
      <c r="D190" s="422" t="s">
        <v>1126</v>
      </c>
      <c r="E190" s="422" t="s">
        <v>1195</v>
      </c>
      <c r="F190" s="422" t="s">
        <v>1196</v>
      </c>
      <c r="G190" s="423" t="s">
        <v>1197</v>
      </c>
      <c r="H190" s="421" t="s">
        <v>1198</v>
      </c>
      <c r="I190" s="424">
        <v>261730.6741244579</v>
      </c>
      <c r="J190" s="425">
        <v>1.4333751109740531E-4</v>
      </c>
      <c r="K190" s="424">
        <f t="shared" si="14"/>
        <v>1943942.77</v>
      </c>
      <c r="L190" s="424">
        <f t="shared" si="15"/>
        <v>1439957.61</v>
      </c>
      <c r="M190" s="424">
        <f t="shared" si="16"/>
        <v>1151966.0900000001</v>
      </c>
      <c r="N190" s="424">
        <f t="shared" si="17"/>
        <v>287991.52</v>
      </c>
      <c r="O190" s="424">
        <f t="shared" si="18"/>
        <v>503985.15999999992</v>
      </c>
      <c r="P190" s="424">
        <f t="shared" si="19"/>
        <v>403188.13</v>
      </c>
      <c r="Q190" s="424">
        <f t="shared" si="20"/>
        <v>100797.02999999991</v>
      </c>
    </row>
    <row r="191" spans="1:17" ht="16.5" hidden="1" thickTop="1" x14ac:dyDescent="0.25">
      <c r="A191" s="421" t="s">
        <v>1199</v>
      </c>
      <c r="B191" s="421" t="s">
        <v>1200</v>
      </c>
      <c r="C191" s="422" t="s">
        <v>1201</v>
      </c>
      <c r="D191" s="422" t="s">
        <v>1202</v>
      </c>
      <c r="E191" s="422" t="s">
        <v>441</v>
      </c>
      <c r="F191" s="422" t="s">
        <v>230</v>
      </c>
      <c r="G191" s="423" t="s">
        <v>1202</v>
      </c>
      <c r="H191" s="421" t="s">
        <v>1203</v>
      </c>
      <c r="I191" s="424">
        <v>1443967.1123555247</v>
      </c>
      <c r="J191" s="425">
        <v>7.9079249187708096E-4</v>
      </c>
      <c r="K191" s="424">
        <f t="shared" si="14"/>
        <v>10724724.68</v>
      </c>
      <c r="L191" s="424">
        <f t="shared" si="15"/>
        <v>7944240.5</v>
      </c>
      <c r="M191" s="424">
        <f t="shared" si="16"/>
        <v>6355392.4000000004</v>
      </c>
      <c r="N191" s="424">
        <f t="shared" si="17"/>
        <v>1588848.0999999996</v>
      </c>
      <c r="O191" s="424">
        <f t="shared" si="18"/>
        <v>2780484.1799999997</v>
      </c>
      <c r="P191" s="424">
        <f t="shared" si="19"/>
        <v>2224387.34</v>
      </c>
      <c r="Q191" s="424">
        <f t="shared" si="20"/>
        <v>556096.83999999985</v>
      </c>
    </row>
    <row r="192" spans="1:17" ht="16.5" hidden="1" thickTop="1" x14ac:dyDescent="0.25">
      <c r="A192" s="421" t="s">
        <v>1199</v>
      </c>
      <c r="B192" s="421" t="s">
        <v>1204</v>
      </c>
      <c r="C192" s="422" t="s">
        <v>1201</v>
      </c>
      <c r="D192" s="422" t="s">
        <v>1205</v>
      </c>
      <c r="E192" s="422" t="s">
        <v>441</v>
      </c>
      <c r="F192" s="422" t="s">
        <v>230</v>
      </c>
      <c r="G192" s="423" t="s">
        <v>1205</v>
      </c>
      <c r="H192" s="421" t="s">
        <v>1206</v>
      </c>
      <c r="I192" s="424">
        <v>54884.27843059419</v>
      </c>
      <c r="J192" s="425">
        <v>3.0057523425311168E-5</v>
      </c>
      <c r="K192" s="424">
        <f t="shared" si="14"/>
        <v>407640.02</v>
      </c>
      <c r="L192" s="424">
        <f t="shared" si="15"/>
        <v>301955.57</v>
      </c>
      <c r="M192" s="424">
        <f t="shared" si="16"/>
        <v>241564.46</v>
      </c>
      <c r="N192" s="424">
        <f t="shared" si="17"/>
        <v>60391.110000000015</v>
      </c>
      <c r="O192" s="424">
        <f t="shared" si="18"/>
        <v>105684.45000000001</v>
      </c>
      <c r="P192" s="424">
        <f t="shared" si="19"/>
        <v>84547.56</v>
      </c>
      <c r="Q192" s="424">
        <f t="shared" si="20"/>
        <v>21136.890000000014</v>
      </c>
    </row>
    <row r="193" spans="1:17" ht="16.5" hidden="1" thickTop="1" x14ac:dyDescent="0.25">
      <c r="A193" s="421" t="s">
        <v>1199</v>
      </c>
      <c r="B193" s="421" t="s">
        <v>1207</v>
      </c>
      <c r="C193" s="422" t="s">
        <v>1201</v>
      </c>
      <c r="D193" s="422" t="s">
        <v>1208</v>
      </c>
      <c r="E193" s="422" t="s">
        <v>441</v>
      </c>
      <c r="F193" s="422" t="s">
        <v>230</v>
      </c>
      <c r="G193" s="423" t="s">
        <v>1208</v>
      </c>
      <c r="H193" s="421" t="s">
        <v>1209</v>
      </c>
      <c r="I193" s="424">
        <v>17339.685477820094</v>
      </c>
      <c r="J193" s="425">
        <v>9.4961256181256294E-6</v>
      </c>
      <c r="K193" s="424">
        <f t="shared" si="14"/>
        <v>128786.42</v>
      </c>
      <c r="L193" s="424">
        <f t="shared" si="15"/>
        <v>95397.35</v>
      </c>
      <c r="M193" s="424">
        <f t="shared" si="16"/>
        <v>76317.88</v>
      </c>
      <c r="N193" s="424">
        <f t="shared" si="17"/>
        <v>19079.47</v>
      </c>
      <c r="O193" s="424">
        <f t="shared" si="18"/>
        <v>33389.069999999992</v>
      </c>
      <c r="P193" s="424">
        <f t="shared" si="19"/>
        <v>26711.26</v>
      </c>
      <c r="Q193" s="424">
        <f t="shared" si="20"/>
        <v>6677.809999999994</v>
      </c>
    </row>
    <row r="194" spans="1:17" ht="16.5" hidden="1" thickTop="1" x14ac:dyDescent="0.25">
      <c r="A194" s="421" t="s">
        <v>1199</v>
      </c>
      <c r="B194" s="421" t="s">
        <v>1210</v>
      </c>
      <c r="C194" s="422" t="s">
        <v>1201</v>
      </c>
      <c r="D194" s="422" t="s">
        <v>1211</v>
      </c>
      <c r="E194" s="422" t="s">
        <v>441</v>
      </c>
      <c r="F194" s="422" t="s">
        <v>230</v>
      </c>
      <c r="G194" s="423" t="s">
        <v>1211</v>
      </c>
      <c r="H194" s="421" t="s">
        <v>1212</v>
      </c>
      <c r="I194" s="424">
        <v>50813.277073011821</v>
      </c>
      <c r="J194" s="425">
        <v>2.782802852861237E-5</v>
      </c>
      <c r="K194" s="424">
        <f t="shared" si="14"/>
        <v>377403.61</v>
      </c>
      <c r="L194" s="424">
        <f t="shared" si="15"/>
        <v>279558.23</v>
      </c>
      <c r="M194" s="424">
        <f t="shared" si="16"/>
        <v>223646.58</v>
      </c>
      <c r="N194" s="424">
        <f t="shared" si="17"/>
        <v>55911.649999999994</v>
      </c>
      <c r="O194" s="424">
        <f t="shared" si="18"/>
        <v>97845.38</v>
      </c>
      <c r="P194" s="424">
        <f t="shared" si="19"/>
        <v>78276.3</v>
      </c>
      <c r="Q194" s="424">
        <f t="shared" si="20"/>
        <v>19569.080000000002</v>
      </c>
    </row>
    <row r="195" spans="1:17" ht="16.5" hidden="1" thickTop="1" x14ac:dyDescent="0.25">
      <c r="A195" s="421" t="s">
        <v>1199</v>
      </c>
      <c r="B195" s="421" t="s">
        <v>1213</v>
      </c>
      <c r="C195" s="422" t="s">
        <v>1201</v>
      </c>
      <c r="D195" s="422" t="s">
        <v>1214</v>
      </c>
      <c r="E195" s="422" t="s">
        <v>441</v>
      </c>
      <c r="F195" s="422" t="s">
        <v>230</v>
      </c>
      <c r="G195" s="423" t="s">
        <v>1214</v>
      </c>
      <c r="H195" s="421" t="s">
        <v>1215</v>
      </c>
      <c r="I195" s="424">
        <v>31506.277200933659</v>
      </c>
      <c r="J195" s="425">
        <v>1.7254497865157742E-5</v>
      </c>
      <c r="K195" s="424">
        <f t="shared" si="14"/>
        <v>234005.43</v>
      </c>
      <c r="L195" s="424">
        <f t="shared" si="15"/>
        <v>173337.36</v>
      </c>
      <c r="M195" s="424">
        <f t="shared" si="16"/>
        <v>138669.89000000001</v>
      </c>
      <c r="N195" s="424">
        <f t="shared" si="17"/>
        <v>34667.469999999972</v>
      </c>
      <c r="O195" s="424">
        <f t="shared" si="18"/>
        <v>60668.070000000007</v>
      </c>
      <c r="P195" s="424">
        <f t="shared" si="19"/>
        <v>48534.46</v>
      </c>
      <c r="Q195" s="424">
        <f t="shared" si="20"/>
        <v>12133.610000000008</v>
      </c>
    </row>
    <row r="196" spans="1:17" ht="16.5" hidden="1" thickTop="1" x14ac:dyDescent="0.25">
      <c r="A196" s="421" t="s">
        <v>1199</v>
      </c>
      <c r="B196" s="421" t="s">
        <v>1216</v>
      </c>
      <c r="C196" s="422" t="s">
        <v>1201</v>
      </c>
      <c r="D196" s="422" t="s">
        <v>1217</v>
      </c>
      <c r="E196" s="422" t="s">
        <v>441</v>
      </c>
      <c r="F196" s="422" t="s">
        <v>230</v>
      </c>
      <c r="G196" s="423" t="s">
        <v>1217</v>
      </c>
      <c r="H196" s="421" t="s">
        <v>1218</v>
      </c>
      <c r="I196" s="424">
        <v>7428778.6234825477</v>
      </c>
      <c r="J196" s="425">
        <v>4.0683906918653851E-3</v>
      </c>
      <c r="K196" s="424">
        <f t="shared" si="14"/>
        <v>55175498.659999996</v>
      </c>
      <c r="L196" s="424">
        <f t="shared" si="15"/>
        <v>40870739.75</v>
      </c>
      <c r="M196" s="424">
        <f t="shared" si="16"/>
        <v>32696591.800000001</v>
      </c>
      <c r="N196" s="424">
        <f t="shared" si="17"/>
        <v>8174147.9499999993</v>
      </c>
      <c r="O196" s="424">
        <f t="shared" si="18"/>
        <v>14304758.909999996</v>
      </c>
      <c r="P196" s="424">
        <f t="shared" si="19"/>
        <v>11443807.130000001</v>
      </c>
      <c r="Q196" s="424">
        <f t="shared" si="20"/>
        <v>2860951.7799999956</v>
      </c>
    </row>
    <row r="197" spans="1:17" ht="16.5" hidden="1" thickTop="1" x14ac:dyDescent="0.25">
      <c r="A197" s="421" t="s">
        <v>1199</v>
      </c>
      <c r="B197" s="421" t="s">
        <v>1219</v>
      </c>
      <c r="C197" s="422" t="s">
        <v>1201</v>
      </c>
      <c r="D197" s="422" t="s">
        <v>1220</v>
      </c>
      <c r="E197" s="422" t="s">
        <v>441</v>
      </c>
      <c r="F197" s="422" t="s">
        <v>230</v>
      </c>
      <c r="G197" s="423" t="s">
        <v>1220</v>
      </c>
      <c r="H197" s="421" t="s">
        <v>1221</v>
      </c>
      <c r="I197" s="424">
        <v>2158645.3419712642</v>
      </c>
      <c r="J197" s="425">
        <v>1.1821879559788843E-3</v>
      </c>
      <c r="K197" s="424">
        <f t="shared" si="14"/>
        <v>16032828.439999999</v>
      </c>
      <c r="L197" s="424">
        <f t="shared" si="15"/>
        <v>11876169.220000001</v>
      </c>
      <c r="M197" s="424">
        <f t="shared" si="16"/>
        <v>9500935.3800000008</v>
      </c>
      <c r="N197" s="424">
        <f t="shared" si="17"/>
        <v>2375233.84</v>
      </c>
      <c r="O197" s="424">
        <f t="shared" si="18"/>
        <v>4156659.2199999988</v>
      </c>
      <c r="P197" s="424">
        <f t="shared" si="19"/>
        <v>3325327.38</v>
      </c>
      <c r="Q197" s="424">
        <f t="shared" si="20"/>
        <v>831331.83999999892</v>
      </c>
    </row>
    <row r="198" spans="1:17" ht="16.5" hidden="1" thickTop="1" x14ac:dyDescent="0.25">
      <c r="A198" s="421" t="s">
        <v>1199</v>
      </c>
      <c r="B198" s="421" t="s">
        <v>1222</v>
      </c>
      <c r="C198" s="422" t="s">
        <v>1201</v>
      </c>
      <c r="D198" s="422" t="s">
        <v>1223</v>
      </c>
      <c r="E198" s="422" t="s">
        <v>441</v>
      </c>
      <c r="F198" s="422" t="s">
        <v>230</v>
      </c>
      <c r="G198" s="423" t="s">
        <v>1223</v>
      </c>
      <c r="H198" s="421" t="s">
        <v>1224</v>
      </c>
      <c r="I198" s="424">
        <v>775957.05046069925</v>
      </c>
      <c r="J198" s="425">
        <v>4.2495497596369372E-4</v>
      </c>
      <c r="K198" s="424">
        <f t="shared" si="14"/>
        <v>5763237.7199999997</v>
      </c>
      <c r="L198" s="424">
        <f t="shared" si="15"/>
        <v>4269064.9800000004</v>
      </c>
      <c r="M198" s="424">
        <f t="shared" si="16"/>
        <v>3415251.98</v>
      </c>
      <c r="N198" s="424">
        <f t="shared" si="17"/>
        <v>853813.00000000047</v>
      </c>
      <c r="O198" s="424">
        <f t="shared" si="18"/>
        <v>1494172.7399999993</v>
      </c>
      <c r="P198" s="424">
        <f t="shared" si="19"/>
        <v>1195338.19</v>
      </c>
      <c r="Q198" s="424">
        <f t="shared" si="20"/>
        <v>298834.54999999935</v>
      </c>
    </row>
    <row r="199" spans="1:17" ht="16.5" hidden="1" thickTop="1" x14ac:dyDescent="0.25">
      <c r="A199" s="421" t="s">
        <v>1199</v>
      </c>
      <c r="B199" s="427" t="s">
        <v>1225</v>
      </c>
      <c r="C199" s="422" t="s">
        <v>1201</v>
      </c>
      <c r="D199" s="422" t="s">
        <v>1226</v>
      </c>
      <c r="E199" s="422" t="s">
        <v>441</v>
      </c>
      <c r="F199" s="422" t="s">
        <v>230</v>
      </c>
      <c r="G199" s="423" t="s">
        <v>1226</v>
      </c>
      <c r="H199" s="429" t="s">
        <v>1227</v>
      </c>
      <c r="I199" s="424">
        <v>52214457.569816649</v>
      </c>
      <c r="J199" s="425">
        <v>2.8595388814838224E-2</v>
      </c>
      <c r="K199" s="424">
        <f t="shared" si="14"/>
        <v>387810551.32999998</v>
      </c>
      <c r="L199" s="424">
        <f t="shared" si="15"/>
        <v>287267075.07999998</v>
      </c>
      <c r="M199" s="424">
        <f t="shared" si="16"/>
        <v>229813660.06</v>
      </c>
      <c r="N199" s="424">
        <f t="shared" si="17"/>
        <v>57453415.019999981</v>
      </c>
      <c r="O199" s="424">
        <f t="shared" si="18"/>
        <v>100543476.25</v>
      </c>
      <c r="P199" s="424">
        <f t="shared" si="19"/>
        <v>80434781</v>
      </c>
      <c r="Q199" s="424">
        <f t="shared" si="20"/>
        <v>20108695.25</v>
      </c>
    </row>
    <row r="200" spans="1:17" ht="16.5" hidden="1" thickTop="1" x14ac:dyDescent="0.25">
      <c r="A200" s="421" t="s">
        <v>1199</v>
      </c>
      <c r="B200" s="421" t="s">
        <v>1228</v>
      </c>
      <c r="C200" s="422" t="s">
        <v>1201</v>
      </c>
      <c r="D200" s="422" t="s">
        <v>1229</v>
      </c>
      <c r="E200" s="422" t="s">
        <v>441</v>
      </c>
      <c r="F200" s="422" t="s">
        <v>230</v>
      </c>
      <c r="G200" s="423" t="s">
        <v>1229</v>
      </c>
      <c r="H200" s="421" t="s">
        <v>1230</v>
      </c>
      <c r="I200" s="424">
        <v>631170.58178754419</v>
      </c>
      <c r="J200" s="425">
        <v>3.4566227506183502E-4</v>
      </c>
      <c r="K200" s="424">
        <f t="shared" si="14"/>
        <v>4687870.42</v>
      </c>
      <c r="L200" s="424">
        <f t="shared" si="15"/>
        <v>3472496.61</v>
      </c>
      <c r="M200" s="424">
        <f t="shared" si="16"/>
        <v>2777997.29</v>
      </c>
      <c r="N200" s="424">
        <f t="shared" si="17"/>
        <v>694499.31999999983</v>
      </c>
      <c r="O200" s="424">
        <f t="shared" si="18"/>
        <v>1215373.81</v>
      </c>
      <c r="P200" s="424">
        <f t="shared" si="19"/>
        <v>972299.05</v>
      </c>
      <c r="Q200" s="424">
        <f t="shared" si="20"/>
        <v>243074.76</v>
      </c>
    </row>
    <row r="201" spans="1:17" ht="16.5" hidden="1" thickTop="1" x14ac:dyDescent="0.25">
      <c r="A201" s="421" t="s">
        <v>1199</v>
      </c>
      <c r="B201" s="421" t="s">
        <v>1231</v>
      </c>
      <c r="C201" s="422" t="s">
        <v>1201</v>
      </c>
      <c r="D201" s="422" t="s">
        <v>1232</v>
      </c>
      <c r="E201" s="422" t="s">
        <v>441</v>
      </c>
      <c r="F201" s="422" t="s">
        <v>230</v>
      </c>
      <c r="G201" s="423" t="s">
        <v>1232</v>
      </c>
      <c r="H201" s="421" t="s">
        <v>1233</v>
      </c>
      <c r="I201" s="424">
        <v>447359.04920300044</v>
      </c>
      <c r="J201" s="425">
        <v>2.4499739243084628E-4</v>
      </c>
      <c r="K201" s="424">
        <f t="shared" ref="K201:K264" si="21">ROUND(J201*13561996091,2)</f>
        <v>3322653.68</v>
      </c>
      <c r="L201" s="424">
        <f t="shared" ref="L201:L264" si="22">ROUND(K201*(10045923031/13561996091),2)</f>
        <v>2461224.9500000002</v>
      </c>
      <c r="M201" s="424">
        <f t="shared" ref="M201:M264" si="23">ROUND(L201*0.8,2)</f>
        <v>1968979.96</v>
      </c>
      <c r="N201" s="424">
        <f t="shared" ref="N201:N264" si="24">L201-M201</f>
        <v>492244.99000000022</v>
      </c>
      <c r="O201" s="424">
        <f t="shared" ref="O201:O264" si="25">K201-L201</f>
        <v>861428.73</v>
      </c>
      <c r="P201" s="424">
        <f t="shared" ref="P201:P264" si="26">ROUND(O201*0.8,2)</f>
        <v>689142.98</v>
      </c>
      <c r="Q201" s="424">
        <f t="shared" ref="Q201:Q264" si="27">O201-P201</f>
        <v>172285.75</v>
      </c>
    </row>
    <row r="202" spans="1:17" ht="16.5" hidden="1" thickTop="1" x14ac:dyDescent="0.25">
      <c r="A202" s="421" t="s">
        <v>1199</v>
      </c>
      <c r="B202" s="421" t="s">
        <v>1234</v>
      </c>
      <c r="C202" s="422" t="s">
        <v>1201</v>
      </c>
      <c r="D202" s="422" t="s">
        <v>1235</v>
      </c>
      <c r="E202" s="422" t="s">
        <v>441</v>
      </c>
      <c r="F202" s="422" t="s">
        <v>230</v>
      </c>
      <c r="G202" s="423" t="s">
        <v>1235</v>
      </c>
      <c r="H202" s="421" t="s">
        <v>1236</v>
      </c>
      <c r="I202" s="424">
        <v>4923410.7728231279</v>
      </c>
      <c r="J202" s="425">
        <v>2.6963192168719271E-3</v>
      </c>
      <c r="K202" s="424">
        <f t="shared" si="21"/>
        <v>36567470.68</v>
      </c>
      <c r="L202" s="424">
        <f t="shared" si="22"/>
        <v>27087015.32</v>
      </c>
      <c r="M202" s="424">
        <f t="shared" si="23"/>
        <v>21669612.260000002</v>
      </c>
      <c r="N202" s="424">
        <f t="shared" si="24"/>
        <v>5417403.0599999987</v>
      </c>
      <c r="O202" s="424">
        <f t="shared" si="25"/>
        <v>9480455.3599999994</v>
      </c>
      <c r="P202" s="424">
        <f t="shared" si="26"/>
        <v>7584364.29</v>
      </c>
      <c r="Q202" s="424">
        <f t="shared" si="27"/>
        <v>1896091.0699999994</v>
      </c>
    </row>
    <row r="203" spans="1:17" ht="16.5" hidden="1" thickTop="1" x14ac:dyDescent="0.25">
      <c r="A203" s="421" t="s">
        <v>1199</v>
      </c>
      <c r="B203" s="421" t="s">
        <v>1237</v>
      </c>
      <c r="C203" s="422" t="s">
        <v>1201</v>
      </c>
      <c r="D203" s="422" t="s">
        <v>1238</v>
      </c>
      <c r="E203" s="422" t="s">
        <v>441</v>
      </c>
      <c r="F203" s="422" t="s">
        <v>230</v>
      </c>
      <c r="G203" s="423" t="s">
        <v>1238</v>
      </c>
      <c r="H203" s="421" t="s">
        <v>1239</v>
      </c>
      <c r="I203" s="424">
        <v>359962.0389332404</v>
      </c>
      <c r="J203" s="425">
        <v>1.9713418353747516E-4</v>
      </c>
      <c r="K203" s="424">
        <f t="shared" si="21"/>
        <v>2673533.0299999998</v>
      </c>
      <c r="L203" s="424">
        <f t="shared" si="22"/>
        <v>1980394.84</v>
      </c>
      <c r="M203" s="424">
        <f t="shared" si="23"/>
        <v>1584315.87</v>
      </c>
      <c r="N203" s="424">
        <f t="shared" si="24"/>
        <v>396078.97</v>
      </c>
      <c r="O203" s="424">
        <f t="shared" si="25"/>
        <v>693138.18999999971</v>
      </c>
      <c r="P203" s="424">
        <f t="shared" si="26"/>
        <v>554510.55000000005</v>
      </c>
      <c r="Q203" s="424">
        <f t="shared" si="27"/>
        <v>138627.63999999966</v>
      </c>
    </row>
    <row r="204" spans="1:17" ht="16.5" hidden="1" thickTop="1" x14ac:dyDescent="0.25">
      <c r="A204" s="421" t="s">
        <v>1199</v>
      </c>
      <c r="B204" s="421" t="s">
        <v>1240</v>
      </c>
      <c r="C204" s="422" t="s">
        <v>1201</v>
      </c>
      <c r="D204" s="422" t="s">
        <v>1241</v>
      </c>
      <c r="E204" s="422" t="s">
        <v>441</v>
      </c>
      <c r="F204" s="422" t="s">
        <v>230</v>
      </c>
      <c r="G204" s="423" t="s">
        <v>1241</v>
      </c>
      <c r="H204" s="421" t="s">
        <v>1242</v>
      </c>
      <c r="I204" s="424">
        <v>124657.72984919288</v>
      </c>
      <c r="J204" s="425">
        <v>6.8269142680385268E-5</v>
      </c>
      <c r="K204" s="424">
        <f t="shared" si="21"/>
        <v>925865.85</v>
      </c>
      <c r="L204" s="424">
        <f t="shared" si="22"/>
        <v>685826.56000000006</v>
      </c>
      <c r="M204" s="424">
        <f t="shared" si="23"/>
        <v>548661.25</v>
      </c>
      <c r="N204" s="424">
        <f t="shared" si="24"/>
        <v>137165.31000000006</v>
      </c>
      <c r="O204" s="424">
        <f t="shared" si="25"/>
        <v>240039.28999999992</v>
      </c>
      <c r="P204" s="424">
        <f t="shared" si="26"/>
        <v>192031.43</v>
      </c>
      <c r="Q204" s="424">
        <f t="shared" si="27"/>
        <v>48007.859999999928</v>
      </c>
    </row>
    <row r="205" spans="1:17" ht="16.5" hidden="1" thickTop="1" x14ac:dyDescent="0.25">
      <c r="A205" s="421" t="s">
        <v>1199</v>
      </c>
      <c r="B205" s="421" t="s">
        <v>1243</v>
      </c>
      <c r="C205" s="422" t="s">
        <v>1201</v>
      </c>
      <c r="D205" s="422" t="s">
        <v>1244</v>
      </c>
      <c r="E205" s="422" t="s">
        <v>441</v>
      </c>
      <c r="F205" s="422" t="s">
        <v>230</v>
      </c>
      <c r="G205" s="423" t="s">
        <v>1244</v>
      </c>
      <c r="H205" s="421" t="s">
        <v>1245</v>
      </c>
      <c r="I205" s="424">
        <v>228933.25739719774</v>
      </c>
      <c r="J205" s="425">
        <v>1.2537591718092604E-4</v>
      </c>
      <c r="K205" s="424">
        <f t="shared" si="21"/>
        <v>1700347.7</v>
      </c>
      <c r="L205" s="424">
        <f t="shared" si="22"/>
        <v>1259516.81</v>
      </c>
      <c r="M205" s="424">
        <f t="shared" si="23"/>
        <v>1007613.45</v>
      </c>
      <c r="N205" s="424">
        <f t="shared" si="24"/>
        <v>251903.3600000001</v>
      </c>
      <c r="O205" s="424">
        <f t="shared" si="25"/>
        <v>440830.8899999999</v>
      </c>
      <c r="P205" s="424">
        <f t="shared" si="26"/>
        <v>352664.71</v>
      </c>
      <c r="Q205" s="424">
        <f t="shared" si="27"/>
        <v>88166.179999999877</v>
      </c>
    </row>
    <row r="206" spans="1:17" ht="16.5" hidden="1" thickTop="1" x14ac:dyDescent="0.25">
      <c r="A206" s="421" t="s">
        <v>1199</v>
      </c>
      <c r="B206" s="421" t="s">
        <v>1246</v>
      </c>
      <c r="C206" s="422" t="s">
        <v>1201</v>
      </c>
      <c r="D206" s="422" t="s">
        <v>1247</v>
      </c>
      <c r="E206" s="422" t="s">
        <v>441</v>
      </c>
      <c r="F206" s="422" t="s">
        <v>230</v>
      </c>
      <c r="G206" s="423" t="s">
        <v>1247</v>
      </c>
      <c r="H206" s="421" t="s">
        <v>1248</v>
      </c>
      <c r="I206" s="424">
        <v>239794.59777459365</v>
      </c>
      <c r="J206" s="425">
        <v>1.3132415959494809E-4</v>
      </c>
      <c r="K206" s="424">
        <f t="shared" si="21"/>
        <v>1781017.74</v>
      </c>
      <c r="L206" s="424">
        <f t="shared" si="22"/>
        <v>1319272.3999999999</v>
      </c>
      <c r="M206" s="424">
        <f t="shared" si="23"/>
        <v>1055417.92</v>
      </c>
      <c r="N206" s="424">
        <f t="shared" si="24"/>
        <v>263854.48</v>
      </c>
      <c r="O206" s="424">
        <f t="shared" si="25"/>
        <v>461745.34000000008</v>
      </c>
      <c r="P206" s="424">
        <f t="shared" si="26"/>
        <v>369396.27</v>
      </c>
      <c r="Q206" s="424">
        <f t="shared" si="27"/>
        <v>92349.070000000065</v>
      </c>
    </row>
    <row r="207" spans="1:17" ht="16.5" hidden="1" thickTop="1" x14ac:dyDescent="0.25">
      <c r="A207" s="421" t="s">
        <v>1199</v>
      </c>
      <c r="B207" s="421" t="s">
        <v>1249</v>
      </c>
      <c r="C207" s="422" t="s">
        <v>1201</v>
      </c>
      <c r="D207" s="422" t="s">
        <v>1250</v>
      </c>
      <c r="E207" s="422" t="s">
        <v>441</v>
      </c>
      <c r="F207" s="422" t="s">
        <v>230</v>
      </c>
      <c r="G207" s="423" t="s">
        <v>1250</v>
      </c>
      <c r="H207" s="421" t="s">
        <v>1251</v>
      </c>
      <c r="I207" s="424">
        <v>2665379.2253161725</v>
      </c>
      <c r="J207" s="425">
        <v>1.4597021368075449E-3</v>
      </c>
      <c r="K207" s="424">
        <f t="shared" si="21"/>
        <v>19796474.670000002</v>
      </c>
      <c r="L207" s="424">
        <f t="shared" si="22"/>
        <v>14664055.310000001</v>
      </c>
      <c r="M207" s="424">
        <f t="shared" si="23"/>
        <v>11731244.25</v>
      </c>
      <c r="N207" s="424">
        <f t="shared" si="24"/>
        <v>2932811.0600000005</v>
      </c>
      <c r="O207" s="424">
        <f t="shared" si="25"/>
        <v>5132419.3600000013</v>
      </c>
      <c r="P207" s="424">
        <f t="shared" si="26"/>
        <v>4105935.49</v>
      </c>
      <c r="Q207" s="424">
        <f t="shared" si="27"/>
        <v>1026483.870000001</v>
      </c>
    </row>
    <row r="208" spans="1:17" ht="16.5" hidden="1" thickTop="1" x14ac:dyDescent="0.25">
      <c r="A208" s="421" t="s">
        <v>1199</v>
      </c>
      <c r="B208" s="421" t="s">
        <v>1252</v>
      </c>
      <c r="C208" s="422" t="s">
        <v>1201</v>
      </c>
      <c r="D208" s="422" t="s">
        <v>1253</v>
      </c>
      <c r="E208" s="422" t="s">
        <v>441</v>
      </c>
      <c r="F208" s="422" t="s">
        <v>230</v>
      </c>
      <c r="G208" s="423" t="s">
        <v>1253</v>
      </c>
      <c r="H208" s="421" t="s">
        <v>1254</v>
      </c>
      <c r="I208" s="424">
        <v>1237.3805174051679</v>
      </c>
      <c r="J208" s="425">
        <v>6.7765478478436529E-7</v>
      </c>
      <c r="K208" s="424">
        <f t="shared" si="21"/>
        <v>9190.35</v>
      </c>
      <c r="L208" s="424">
        <f t="shared" si="22"/>
        <v>6807.67</v>
      </c>
      <c r="M208" s="424">
        <f t="shared" si="23"/>
        <v>5446.14</v>
      </c>
      <c r="N208" s="424">
        <f t="shared" si="24"/>
        <v>1361.5299999999997</v>
      </c>
      <c r="O208" s="424">
        <f t="shared" si="25"/>
        <v>2382.6800000000003</v>
      </c>
      <c r="P208" s="424">
        <f t="shared" si="26"/>
        <v>1906.14</v>
      </c>
      <c r="Q208" s="424">
        <f t="shared" si="27"/>
        <v>476.54000000000019</v>
      </c>
    </row>
    <row r="209" spans="1:17" ht="16.5" hidden="1" thickTop="1" x14ac:dyDescent="0.25">
      <c r="A209" s="421" t="s">
        <v>1199</v>
      </c>
      <c r="B209" s="421" t="s">
        <v>1255</v>
      </c>
      <c r="C209" s="422" t="s">
        <v>1201</v>
      </c>
      <c r="D209" s="422" t="s">
        <v>1256</v>
      </c>
      <c r="E209" s="422" t="s">
        <v>441</v>
      </c>
      <c r="F209" s="422" t="s">
        <v>230</v>
      </c>
      <c r="G209" s="423" t="s">
        <v>1256</v>
      </c>
      <c r="H209" s="421" t="s">
        <v>1257</v>
      </c>
      <c r="I209" s="424">
        <v>261801.8085048933</v>
      </c>
      <c r="J209" s="425">
        <v>1.4337646803311478E-4</v>
      </c>
      <c r="K209" s="424">
        <f t="shared" si="21"/>
        <v>1944471.1</v>
      </c>
      <c r="L209" s="424">
        <f t="shared" si="22"/>
        <v>1440348.96</v>
      </c>
      <c r="M209" s="424">
        <f t="shared" si="23"/>
        <v>1152279.17</v>
      </c>
      <c r="N209" s="424">
        <f t="shared" si="24"/>
        <v>288069.79000000004</v>
      </c>
      <c r="O209" s="424">
        <f t="shared" si="25"/>
        <v>504122.14000000013</v>
      </c>
      <c r="P209" s="424">
        <f t="shared" si="26"/>
        <v>403297.71</v>
      </c>
      <c r="Q209" s="424">
        <f t="shared" si="27"/>
        <v>100824.43000000011</v>
      </c>
    </row>
    <row r="210" spans="1:17" ht="16.5" hidden="1" thickTop="1" x14ac:dyDescent="0.25">
      <c r="A210" s="421" t="s">
        <v>1199</v>
      </c>
      <c r="B210" s="421" t="s">
        <v>1258</v>
      </c>
      <c r="C210" s="422" t="s">
        <v>1201</v>
      </c>
      <c r="D210" s="422" t="s">
        <v>1259</v>
      </c>
      <c r="E210" s="422" t="s">
        <v>441</v>
      </c>
      <c r="F210" s="422" t="s">
        <v>230</v>
      </c>
      <c r="G210" s="423" t="s">
        <v>1259</v>
      </c>
      <c r="H210" s="421" t="s">
        <v>1260</v>
      </c>
      <c r="I210" s="424">
        <v>3708763.2104880866</v>
      </c>
      <c r="J210" s="425">
        <v>2.0311141963749975E-3</v>
      </c>
      <c r="K210" s="424">
        <f t="shared" si="21"/>
        <v>27545962.789999999</v>
      </c>
      <c r="L210" s="424">
        <f t="shared" si="22"/>
        <v>20404416.879999999</v>
      </c>
      <c r="M210" s="424">
        <f t="shared" si="23"/>
        <v>16323533.5</v>
      </c>
      <c r="N210" s="424">
        <f t="shared" si="24"/>
        <v>4080883.379999999</v>
      </c>
      <c r="O210" s="424">
        <f t="shared" si="25"/>
        <v>7141545.9100000001</v>
      </c>
      <c r="P210" s="424">
        <f t="shared" si="26"/>
        <v>5713236.7300000004</v>
      </c>
      <c r="Q210" s="424">
        <f t="shared" si="27"/>
        <v>1428309.1799999997</v>
      </c>
    </row>
    <row r="211" spans="1:17" ht="16.5" hidden="1" thickTop="1" x14ac:dyDescent="0.25">
      <c r="A211" s="421" t="s">
        <v>1199</v>
      </c>
      <c r="B211" s="421" t="s">
        <v>1261</v>
      </c>
      <c r="C211" s="422" t="s">
        <v>1201</v>
      </c>
      <c r="D211" s="422" t="s">
        <v>1262</v>
      </c>
      <c r="E211" s="422" t="s">
        <v>441</v>
      </c>
      <c r="F211" s="422" t="s">
        <v>230</v>
      </c>
      <c r="G211" s="423" t="s">
        <v>1262</v>
      </c>
      <c r="H211" s="421" t="s">
        <v>1263</v>
      </c>
      <c r="I211" s="424">
        <v>3002762.7131278217</v>
      </c>
      <c r="J211" s="425">
        <v>1.6444711157973275E-3</v>
      </c>
      <c r="K211" s="424">
        <f t="shared" si="21"/>
        <v>22302310.84</v>
      </c>
      <c r="L211" s="424">
        <f t="shared" si="22"/>
        <v>16520230.25</v>
      </c>
      <c r="M211" s="424">
        <f t="shared" si="23"/>
        <v>13216184.199999999</v>
      </c>
      <c r="N211" s="424">
        <f t="shared" si="24"/>
        <v>3304046.0500000007</v>
      </c>
      <c r="O211" s="424">
        <f t="shared" si="25"/>
        <v>5782080.5899999999</v>
      </c>
      <c r="P211" s="424">
        <f t="shared" si="26"/>
        <v>4625664.47</v>
      </c>
      <c r="Q211" s="424">
        <f t="shared" si="27"/>
        <v>1156416.1200000001</v>
      </c>
    </row>
    <row r="212" spans="1:17" ht="16.5" hidden="1" thickTop="1" x14ac:dyDescent="0.25">
      <c r="A212" s="421" t="s">
        <v>1199</v>
      </c>
      <c r="B212" s="421" t="s">
        <v>1264</v>
      </c>
      <c r="C212" s="422" t="s">
        <v>1201</v>
      </c>
      <c r="D212" s="422" t="s">
        <v>1265</v>
      </c>
      <c r="E212" s="422" t="s">
        <v>441</v>
      </c>
      <c r="F212" s="422" t="s">
        <v>230</v>
      </c>
      <c r="G212" s="423" t="s">
        <v>1265</v>
      </c>
      <c r="H212" s="421" t="s">
        <v>1266</v>
      </c>
      <c r="I212" s="424">
        <v>180896.84501212521</v>
      </c>
      <c r="J212" s="425">
        <v>9.9068646104052862E-5</v>
      </c>
      <c r="K212" s="424">
        <f t="shared" si="21"/>
        <v>1343568.59</v>
      </c>
      <c r="L212" s="424">
        <f t="shared" si="22"/>
        <v>995235.99</v>
      </c>
      <c r="M212" s="424">
        <f t="shared" si="23"/>
        <v>796188.79</v>
      </c>
      <c r="N212" s="424">
        <f t="shared" si="24"/>
        <v>199047.19999999995</v>
      </c>
      <c r="O212" s="424">
        <f t="shared" si="25"/>
        <v>348332.60000000009</v>
      </c>
      <c r="P212" s="424">
        <f t="shared" si="26"/>
        <v>278666.08</v>
      </c>
      <c r="Q212" s="424">
        <f t="shared" si="27"/>
        <v>69666.520000000077</v>
      </c>
    </row>
    <row r="213" spans="1:17" ht="16.5" hidden="1" thickTop="1" x14ac:dyDescent="0.25">
      <c r="A213" s="421" t="s">
        <v>1199</v>
      </c>
      <c r="B213" s="421" t="s">
        <v>1267</v>
      </c>
      <c r="C213" s="422" t="s">
        <v>1201</v>
      </c>
      <c r="D213" s="422" t="s">
        <v>1268</v>
      </c>
      <c r="E213" s="422" t="s">
        <v>441</v>
      </c>
      <c r="F213" s="422" t="s">
        <v>230</v>
      </c>
      <c r="G213" s="423" t="s">
        <v>1268</v>
      </c>
      <c r="H213" s="421" t="s">
        <v>1269</v>
      </c>
      <c r="I213" s="424">
        <v>200183.91252001564</v>
      </c>
      <c r="J213" s="425">
        <v>1.0963126075438631E-4</v>
      </c>
      <c r="K213" s="424">
        <f t="shared" si="21"/>
        <v>1486818.73</v>
      </c>
      <c r="L213" s="424">
        <f t="shared" si="22"/>
        <v>1101347.21</v>
      </c>
      <c r="M213" s="424">
        <f t="shared" si="23"/>
        <v>881077.77</v>
      </c>
      <c r="N213" s="424">
        <f t="shared" si="24"/>
        <v>220269.43999999994</v>
      </c>
      <c r="O213" s="424">
        <f t="shared" si="25"/>
        <v>385471.52</v>
      </c>
      <c r="P213" s="424">
        <f t="shared" si="26"/>
        <v>308377.21999999997</v>
      </c>
      <c r="Q213" s="424">
        <f t="shared" si="27"/>
        <v>77094.300000000047</v>
      </c>
    </row>
    <row r="214" spans="1:17" ht="16.5" hidden="1" thickTop="1" x14ac:dyDescent="0.25">
      <c r="A214" s="421" t="s">
        <v>1199</v>
      </c>
      <c r="B214" s="421" t="s">
        <v>1270</v>
      </c>
      <c r="C214" s="422" t="s">
        <v>1201</v>
      </c>
      <c r="D214" s="422" t="s">
        <v>1271</v>
      </c>
      <c r="E214" s="422" t="s">
        <v>441</v>
      </c>
      <c r="F214" s="422" t="s">
        <v>230</v>
      </c>
      <c r="G214" s="423" t="s">
        <v>1271</v>
      </c>
      <c r="H214" s="421" t="s">
        <v>1272</v>
      </c>
      <c r="I214" s="424">
        <v>141409.59759174738</v>
      </c>
      <c r="J214" s="425">
        <v>7.7443348327022117E-5</v>
      </c>
      <c r="K214" s="424">
        <f t="shared" si="21"/>
        <v>1050286.3899999999</v>
      </c>
      <c r="L214" s="424">
        <f t="shared" si="22"/>
        <v>777989.92</v>
      </c>
      <c r="M214" s="424">
        <f t="shared" si="23"/>
        <v>622391.93999999994</v>
      </c>
      <c r="N214" s="424">
        <f t="shared" si="24"/>
        <v>155597.9800000001</v>
      </c>
      <c r="O214" s="424">
        <f t="shared" si="25"/>
        <v>272296.46999999986</v>
      </c>
      <c r="P214" s="424">
        <f t="shared" si="26"/>
        <v>217837.18</v>
      </c>
      <c r="Q214" s="424">
        <f t="shared" si="27"/>
        <v>54459.289999999863</v>
      </c>
    </row>
    <row r="215" spans="1:17" ht="16.5" hidden="1" thickTop="1" x14ac:dyDescent="0.25">
      <c r="A215" s="421" t="s">
        <v>1199</v>
      </c>
      <c r="B215" s="421" t="s">
        <v>1273</v>
      </c>
      <c r="C215" s="422" t="s">
        <v>1201</v>
      </c>
      <c r="D215" s="422" t="s">
        <v>1274</v>
      </c>
      <c r="E215" s="422" t="s">
        <v>441</v>
      </c>
      <c r="F215" s="422" t="s">
        <v>230</v>
      </c>
      <c r="G215" s="423" t="s">
        <v>1274</v>
      </c>
      <c r="H215" s="421" t="s">
        <v>1275</v>
      </c>
      <c r="I215" s="424">
        <v>943099.67468068714</v>
      </c>
      <c r="J215" s="425">
        <v>5.1649108587563158E-4</v>
      </c>
      <c r="K215" s="424">
        <f t="shared" si="21"/>
        <v>7004650.0899999999</v>
      </c>
      <c r="L215" s="424">
        <f t="shared" si="22"/>
        <v>5188629.7</v>
      </c>
      <c r="M215" s="424">
        <f t="shared" si="23"/>
        <v>4150903.76</v>
      </c>
      <c r="N215" s="424">
        <f t="shared" si="24"/>
        <v>1037725.9400000004</v>
      </c>
      <c r="O215" s="424">
        <f t="shared" si="25"/>
        <v>1816020.3899999997</v>
      </c>
      <c r="P215" s="424">
        <f t="shared" si="26"/>
        <v>1452816.31</v>
      </c>
      <c r="Q215" s="424">
        <f t="shared" si="27"/>
        <v>363204.07999999961</v>
      </c>
    </row>
    <row r="216" spans="1:17" ht="16.5" hidden="1" thickTop="1" x14ac:dyDescent="0.25">
      <c r="A216" s="421" t="s">
        <v>1199</v>
      </c>
      <c r="B216" s="421" t="s">
        <v>1276</v>
      </c>
      <c r="C216" s="422" t="s">
        <v>1201</v>
      </c>
      <c r="D216" s="422" t="s">
        <v>1277</v>
      </c>
      <c r="E216" s="422" t="s">
        <v>441</v>
      </c>
      <c r="F216" s="422" t="s">
        <v>230</v>
      </c>
      <c r="G216" s="423" t="s">
        <v>1277</v>
      </c>
      <c r="H216" s="421" t="s">
        <v>1278</v>
      </c>
      <c r="I216" s="424">
        <v>5413549.9114198247</v>
      </c>
      <c r="J216" s="425">
        <v>2.9647452408864796E-3</v>
      </c>
      <c r="K216" s="424">
        <f t="shared" si="21"/>
        <v>40207863.369999997</v>
      </c>
      <c r="L216" s="424">
        <f t="shared" si="22"/>
        <v>29783602.5</v>
      </c>
      <c r="M216" s="424">
        <f t="shared" si="23"/>
        <v>23826882</v>
      </c>
      <c r="N216" s="424">
        <f t="shared" si="24"/>
        <v>5956720.5</v>
      </c>
      <c r="O216" s="424">
        <f t="shared" si="25"/>
        <v>10424260.869999997</v>
      </c>
      <c r="P216" s="424">
        <f t="shared" si="26"/>
        <v>8339408.7000000002</v>
      </c>
      <c r="Q216" s="424">
        <f t="shared" si="27"/>
        <v>2084852.1699999971</v>
      </c>
    </row>
    <row r="217" spans="1:17" ht="16.5" hidden="1" thickTop="1" x14ac:dyDescent="0.25">
      <c r="A217" s="421" t="s">
        <v>1199</v>
      </c>
      <c r="B217" s="421" t="s">
        <v>1279</v>
      </c>
      <c r="C217" s="422" t="s">
        <v>1201</v>
      </c>
      <c r="D217" s="422" t="s">
        <v>1280</v>
      </c>
      <c r="E217" s="422" t="s">
        <v>441</v>
      </c>
      <c r="F217" s="422" t="s">
        <v>230</v>
      </c>
      <c r="G217" s="423" t="s">
        <v>1280</v>
      </c>
      <c r="H217" s="421" t="s">
        <v>1281</v>
      </c>
      <c r="I217" s="424">
        <v>2245139.4639676721</v>
      </c>
      <c r="J217" s="425">
        <v>1.2295566956690019E-3</v>
      </c>
      <c r="K217" s="424">
        <f t="shared" si="21"/>
        <v>16675243.1</v>
      </c>
      <c r="L217" s="424">
        <f t="shared" si="22"/>
        <v>12352031.93</v>
      </c>
      <c r="M217" s="424">
        <f t="shared" si="23"/>
        <v>9881625.5399999991</v>
      </c>
      <c r="N217" s="424">
        <f t="shared" si="24"/>
        <v>2470406.3900000006</v>
      </c>
      <c r="O217" s="424">
        <f t="shared" si="25"/>
        <v>4323211.17</v>
      </c>
      <c r="P217" s="424">
        <f t="shared" si="26"/>
        <v>3458568.94</v>
      </c>
      <c r="Q217" s="424">
        <f t="shared" si="27"/>
        <v>864642.23</v>
      </c>
    </row>
    <row r="218" spans="1:17" ht="16.5" hidden="1" thickTop="1" x14ac:dyDescent="0.25">
      <c r="A218" s="421" t="s">
        <v>1199</v>
      </c>
      <c r="B218" s="421" t="s">
        <v>1282</v>
      </c>
      <c r="C218" s="422" t="s">
        <v>1201</v>
      </c>
      <c r="D218" s="422" t="s">
        <v>1283</v>
      </c>
      <c r="E218" s="422" t="s">
        <v>441</v>
      </c>
      <c r="F218" s="422" t="s">
        <v>230</v>
      </c>
      <c r="G218" s="423" t="s">
        <v>1283</v>
      </c>
      <c r="H218" s="421" t="s">
        <v>1284</v>
      </c>
      <c r="I218" s="424">
        <v>2177260.6668568323</v>
      </c>
      <c r="J218" s="425">
        <v>1.1923826889664979E-3</v>
      </c>
      <c r="K218" s="424">
        <f t="shared" si="21"/>
        <v>16171089.369999999</v>
      </c>
      <c r="L218" s="424">
        <f t="shared" si="22"/>
        <v>11978584.720000001</v>
      </c>
      <c r="M218" s="424">
        <f t="shared" si="23"/>
        <v>9582867.7799999993</v>
      </c>
      <c r="N218" s="424">
        <f t="shared" si="24"/>
        <v>2395716.9400000013</v>
      </c>
      <c r="O218" s="424">
        <f t="shared" si="25"/>
        <v>4192504.6499999985</v>
      </c>
      <c r="P218" s="424">
        <f t="shared" si="26"/>
        <v>3354003.72</v>
      </c>
      <c r="Q218" s="424">
        <f t="shared" si="27"/>
        <v>838500.9299999983</v>
      </c>
    </row>
    <row r="219" spans="1:17" ht="16.5" hidden="1" thickTop="1" x14ac:dyDescent="0.25">
      <c r="A219" s="421" t="s">
        <v>1199</v>
      </c>
      <c r="B219" s="421" t="s">
        <v>1285</v>
      </c>
      <c r="C219" s="422" t="s">
        <v>1201</v>
      </c>
      <c r="D219" s="422" t="s">
        <v>1286</v>
      </c>
      <c r="E219" s="422" t="s">
        <v>441</v>
      </c>
      <c r="F219" s="422" t="s">
        <v>230</v>
      </c>
      <c r="G219" s="423" t="s">
        <v>1286</v>
      </c>
      <c r="H219" s="421" t="s">
        <v>1287</v>
      </c>
      <c r="I219" s="424">
        <v>988375.5945186076</v>
      </c>
      <c r="J219" s="425">
        <v>5.4128656574791876E-4</v>
      </c>
      <c r="K219" s="424">
        <f t="shared" si="21"/>
        <v>7340926.29</v>
      </c>
      <c r="L219" s="424">
        <f t="shared" si="22"/>
        <v>5437723.1799999997</v>
      </c>
      <c r="M219" s="424">
        <f t="shared" si="23"/>
        <v>4350178.54</v>
      </c>
      <c r="N219" s="424">
        <f t="shared" si="24"/>
        <v>1087544.6399999997</v>
      </c>
      <c r="O219" s="424">
        <f t="shared" si="25"/>
        <v>1903203.1100000003</v>
      </c>
      <c r="P219" s="424">
        <f t="shared" si="26"/>
        <v>1522562.49</v>
      </c>
      <c r="Q219" s="424">
        <f t="shared" si="27"/>
        <v>380640.62000000034</v>
      </c>
    </row>
    <row r="220" spans="1:17" ht="16.5" hidden="1" thickTop="1" x14ac:dyDescent="0.25">
      <c r="A220" s="421" t="s">
        <v>1199</v>
      </c>
      <c r="B220" s="427" t="s">
        <v>1288</v>
      </c>
      <c r="C220" s="422" t="s">
        <v>1201</v>
      </c>
      <c r="D220" s="422" t="s">
        <v>1289</v>
      </c>
      <c r="E220" s="422" t="s">
        <v>441</v>
      </c>
      <c r="F220" s="422" t="s">
        <v>230</v>
      </c>
      <c r="G220" s="423" t="s">
        <v>1289</v>
      </c>
      <c r="H220" s="429" t="s">
        <v>1290</v>
      </c>
      <c r="I220" s="424">
        <v>244699.7607144615</v>
      </c>
      <c r="J220" s="425">
        <v>1.3401048533678129E-4</v>
      </c>
      <c r="K220" s="424">
        <f t="shared" si="21"/>
        <v>1817449.68</v>
      </c>
      <c r="L220" s="424">
        <f t="shared" si="22"/>
        <v>1346259.02</v>
      </c>
      <c r="M220" s="424">
        <f t="shared" si="23"/>
        <v>1077007.22</v>
      </c>
      <c r="N220" s="424">
        <f t="shared" si="24"/>
        <v>269251.80000000005</v>
      </c>
      <c r="O220" s="424">
        <f t="shared" si="25"/>
        <v>471190.65999999992</v>
      </c>
      <c r="P220" s="424">
        <f t="shared" si="26"/>
        <v>376952.53</v>
      </c>
      <c r="Q220" s="424">
        <f t="shared" si="27"/>
        <v>94238.129999999888</v>
      </c>
    </row>
    <row r="221" spans="1:17" ht="16.5" hidden="1" thickTop="1" x14ac:dyDescent="0.25">
      <c r="A221" s="421" t="s">
        <v>1199</v>
      </c>
      <c r="B221" s="421" t="s">
        <v>1291</v>
      </c>
      <c r="C221" s="422" t="s">
        <v>1201</v>
      </c>
      <c r="D221" s="422" t="s">
        <v>1292</v>
      </c>
      <c r="E221" s="422" t="s">
        <v>441</v>
      </c>
      <c r="F221" s="422" t="s">
        <v>230</v>
      </c>
      <c r="G221" s="423" t="s">
        <v>1292</v>
      </c>
      <c r="H221" s="421" t="s">
        <v>1293</v>
      </c>
      <c r="I221" s="424">
        <v>817541.28219620395</v>
      </c>
      <c r="J221" s="425">
        <v>4.4772869286869281E-4</v>
      </c>
      <c r="K221" s="424">
        <f t="shared" si="21"/>
        <v>6072094.7800000003</v>
      </c>
      <c r="L221" s="424">
        <f t="shared" si="22"/>
        <v>4497847.99</v>
      </c>
      <c r="M221" s="424">
        <f t="shared" si="23"/>
        <v>3598278.39</v>
      </c>
      <c r="N221" s="424">
        <f t="shared" si="24"/>
        <v>899569.60000000009</v>
      </c>
      <c r="O221" s="424">
        <f t="shared" si="25"/>
        <v>1574246.79</v>
      </c>
      <c r="P221" s="424">
        <f t="shared" si="26"/>
        <v>1259397.43</v>
      </c>
      <c r="Q221" s="424">
        <f t="shared" si="27"/>
        <v>314849.3600000001</v>
      </c>
    </row>
    <row r="222" spans="1:17" ht="16.5" hidden="1" thickTop="1" x14ac:dyDescent="0.25">
      <c r="A222" s="421" t="s">
        <v>1199</v>
      </c>
      <c r="B222" s="421" t="s">
        <v>1294</v>
      </c>
      <c r="C222" s="422" t="s">
        <v>1201</v>
      </c>
      <c r="D222" s="422" t="s">
        <v>1295</v>
      </c>
      <c r="E222" s="422" t="s">
        <v>441</v>
      </c>
      <c r="F222" s="422" t="s">
        <v>230</v>
      </c>
      <c r="G222" s="423" t="s">
        <v>1295</v>
      </c>
      <c r="H222" s="421" t="s">
        <v>1296</v>
      </c>
      <c r="I222" s="424">
        <v>706702.10154256388</v>
      </c>
      <c r="J222" s="425">
        <v>3.8702731600442176E-4</v>
      </c>
      <c r="K222" s="424">
        <f t="shared" si="21"/>
        <v>5248862.95</v>
      </c>
      <c r="L222" s="424">
        <f t="shared" si="22"/>
        <v>3888046.63</v>
      </c>
      <c r="M222" s="424">
        <f t="shared" si="23"/>
        <v>3110437.3</v>
      </c>
      <c r="N222" s="424">
        <f t="shared" si="24"/>
        <v>777609.33000000007</v>
      </c>
      <c r="O222" s="424">
        <f t="shared" si="25"/>
        <v>1360816.3200000003</v>
      </c>
      <c r="P222" s="424">
        <f t="shared" si="26"/>
        <v>1088653.06</v>
      </c>
      <c r="Q222" s="424">
        <f t="shared" si="27"/>
        <v>272163.26000000024</v>
      </c>
    </row>
    <row r="223" spans="1:17" ht="16.5" hidden="1" thickTop="1" x14ac:dyDescent="0.25">
      <c r="A223" s="421" t="s">
        <v>1199</v>
      </c>
      <c r="B223" s="421" t="s">
        <v>1297</v>
      </c>
      <c r="C223" s="422" t="s">
        <v>1201</v>
      </c>
      <c r="D223" s="422" t="s">
        <v>1298</v>
      </c>
      <c r="E223" s="422" t="s">
        <v>441</v>
      </c>
      <c r="F223" s="422" t="s">
        <v>230</v>
      </c>
      <c r="G223" s="423" t="s">
        <v>1298</v>
      </c>
      <c r="H223" s="421" t="s">
        <v>1299</v>
      </c>
      <c r="I223" s="424">
        <v>1980855.8704524513</v>
      </c>
      <c r="J223" s="425">
        <v>1.0848210713671417E-3</v>
      </c>
      <c r="K223" s="424">
        <f t="shared" si="21"/>
        <v>14712339.130000001</v>
      </c>
      <c r="L223" s="424">
        <f t="shared" si="22"/>
        <v>10898028.99</v>
      </c>
      <c r="M223" s="424">
        <f t="shared" si="23"/>
        <v>8718423.1899999995</v>
      </c>
      <c r="N223" s="424">
        <f t="shared" si="24"/>
        <v>2179605.8000000007</v>
      </c>
      <c r="O223" s="424">
        <f t="shared" si="25"/>
        <v>3814310.1400000006</v>
      </c>
      <c r="P223" s="424">
        <f t="shared" si="26"/>
        <v>3051448.11</v>
      </c>
      <c r="Q223" s="424">
        <f t="shared" si="27"/>
        <v>762862.03000000073</v>
      </c>
    </row>
    <row r="224" spans="1:17" ht="16.5" hidden="1" thickTop="1" x14ac:dyDescent="0.25">
      <c r="A224" s="421" t="s">
        <v>1199</v>
      </c>
      <c r="B224" s="421" t="s">
        <v>1300</v>
      </c>
      <c r="C224" s="422" t="s">
        <v>1201</v>
      </c>
      <c r="D224" s="422" t="s">
        <v>1226</v>
      </c>
      <c r="E224" s="422" t="s">
        <v>1301</v>
      </c>
      <c r="F224" s="422" t="s">
        <v>1302</v>
      </c>
      <c r="G224" s="423" t="s">
        <v>1303</v>
      </c>
      <c r="H224" s="421" t="s">
        <v>1304</v>
      </c>
      <c r="I224" s="424">
        <v>57706.752011118115</v>
      </c>
      <c r="J224" s="425">
        <v>3.160325871034735E-5</v>
      </c>
      <c r="K224" s="424">
        <f t="shared" si="21"/>
        <v>428603.27</v>
      </c>
      <c r="L224" s="424">
        <f t="shared" si="22"/>
        <v>317483.90000000002</v>
      </c>
      <c r="M224" s="424">
        <f t="shared" si="23"/>
        <v>253987.12</v>
      </c>
      <c r="N224" s="424">
        <f t="shared" si="24"/>
        <v>63496.780000000028</v>
      </c>
      <c r="O224" s="424">
        <f t="shared" si="25"/>
        <v>111119.37</v>
      </c>
      <c r="P224" s="424">
        <f t="shared" si="26"/>
        <v>88895.5</v>
      </c>
      <c r="Q224" s="424">
        <f t="shared" si="27"/>
        <v>22223.869999999995</v>
      </c>
    </row>
    <row r="225" spans="1:17" ht="16.5" hidden="1" thickTop="1" x14ac:dyDescent="0.25">
      <c r="A225" s="421" t="s">
        <v>1199</v>
      </c>
      <c r="B225" s="421" t="s">
        <v>1305</v>
      </c>
      <c r="C225" s="422" t="s">
        <v>1201</v>
      </c>
      <c r="D225" s="422" t="s">
        <v>1202</v>
      </c>
      <c r="E225" s="422" t="s">
        <v>1306</v>
      </c>
      <c r="F225" s="422" t="s">
        <v>1307</v>
      </c>
      <c r="G225" s="423" t="s">
        <v>1308</v>
      </c>
      <c r="H225" s="421" t="s">
        <v>1309</v>
      </c>
      <c r="I225" s="424">
        <v>251794.80681398662</v>
      </c>
      <c r="J225" s="425">
        <v>1.3789610650987959E-4</v>
      </c>
      <c r="K225" s="424">
        <f t="shared" si="21"/>
        <v>1870146.46</v>
      </c>
      <c r="L225" s="424">
        <f t="shared" si="22"/>
        <v>1385293.67</v>
      </c>
      <c r="M225" s="424">
        <f t="shared" si="23"/>
        <v>1108234.94</v>
      </c>
      <c r="N225" s="424">
        <f t="shared" si="24"/>
        <v>277058.73</v>
      </c>
      <c r="O225" s="424">
        <f t="shared" si="25"/>
        <v>484852.79000000004</v>
      </c>
      <c r="P225" s="424">
        <f t="shared" si="26"/>
        <v>387882.23</v>
      </c>
      <c r="Q225" s="424">
        <f t="shared" si="27"/>
        <v>96970.560000000056</v>
      </c>
    </row>
    <row r="226" spans="1:17" ht="16.5" hidden="1" thickTop="1" x14ac:dyDescent="0.25">
      <c r="A226" s="421" t="s">
        <v>1199</v>
      </c>
      <c r="B226" s="421" t="s">
        <v>1310</v>
      </c>
      <c r="C226" s="422" t="s">
        <v>1201</v>
      </c>
      <c r="D226" s="422" t="s">
        <v>1298</v>
      </c>
      <c r="E226" s="422" t="s">
        <v>1311</v>
      </c>
      <c r="F226" s="422" t="s">
        <v>1312</v>
      </c>
      <c r="G226" s="423" t="s">
        <v>1313</v>
      </c>
      <c r="H226" s="421" t="s">
        <v>1314</v>
      </c>
      <c r="I226" s="424">
        <v>149511.41414546152</v>
      </c>
      <c r="J226" s="425">
        <v>8.1880330060484988E-5</v>
      </c>
      <c r="K226" s="424">
        <f t="shared" si="21"/>
        <v>1110460.72</v>
      </c>
      <c r="L226" s="424">
        <f t="shared" si="22"/>
        <v>822563.5</v>
      </c>
      <c r="M226" s="424">
        <f t="shared" si="23"/>
        <v>658050.80000000005</v>
      </c>
      <c r="N226" s="424">
        <f t="shared" si="24"/>
        <v>164512.69999999995</v>
      </c>
      <c r="O226" s="424">
        <f t="shared" si="25"/>
        <v>287897.21999999997</v>
      </c>
      <c r="P226" s="424">
        <f t="shared" si="26"/>
        <v>230317.78</v>
      </c>
      <c r="Q226" s="424">
        <f t="shared" si="27"/>
        <v>57579.439999999973</v>
      </c>
    </row>
    <row r="227" spans="1:17" ht="16.5" hidden="1" thickTop="1" x14ac:dyDescent="0.25">
      <c r="A227" s="421" t="s">
        <v>1199</v>
      </c>
      <c r="B227" s="421" t="s">
        <v>1315</v>
      </c>
      <c r="C227" s="422" t="s">
        <v>1201</v>
      </c>
      <c r="D227" s="422" t="s">
        <v>1226</v>
      </c>
      <c r="E227" s="422" t="s">
        <v>1316</v>
      </c>
      <c r="F227" s="422" t="s">
        <v>1317</v>
      </c>
      <c r="G227" s="423" t="s">
        <v>1318</v>
      </c>
      <c r="H227" s="421" t="s">
        <v>1319</v>
      </c>
      <c r="I227" s="424">
        <v>158316.22439428134</v>
      </c>
      <c r="J227" s="425">
        <v>8.6702308191143935E-5</v>
      </c>
      <c r="K227" s="424">
        <f t="shared" si="21"/>
        <v>1175856.3600000001</v>
      </c>
      <c r="L227" s="424">
        <f t="shared" si="22"/>
        <v>871004.71</v>
      </c>
      <c r="M227" s="424">
        <f t="shared" si="23"/>
        <v>696803.77</v>
      </c>
      <c r="N227" s="424">
        <f t="shared" si="24"/>
        <v>174200.93999999994</v>
      </c>
      <c r="O227" s="424">
        <f t="shared" si="25"/>
        <v>304851.65000000014</v>
      </c>
      <c r="P227" s="424">
        <f t="shared" si="26"/>
        <v>243881.32</v>
      </c>
      <c r="Q227" s="424">
        <f t="shared" si="27"/>
        <v>60970.330000000133</v>
      </c>
    </row>
    <row r="228" spans="1:17" ht="16.5" hidden="1" thickTop="1" x14ac:dyDescent="0.25">
      <c r="A228" s="421" t="s">
        <v>1199</v>
      </c>
      <c r="B228" s="421" t="s">
        <v>1320</v>
      </c>
      <c r="C228" s="422" t="s">
        <v>1201</v>
      </c>
      <c r="D228" s="422" t="s">
        <v>1226</v>
      </c>
      <c r="E228" s="422" t="s">
        <v>1321</v>
      </c>
      <c r="F228" s="422" t="s">
        <v>1322</v>
      </c>
      <c r="G228" s="423" t="s">
        <v>1323</v>
      </c>
      <c r="H228" s="421" t="s">
        <v>1324</v>
      </c>
      <c r="I228" s="424">
        <v>118221.56636229907</v>
      </c>
      <c r="J228" s="425">
        <v>6.4744360350941254E-5</v>
      </c>
      <c r="K228" s="424">
        <f t="shared" si="21"/>
        <v>878062.76</v>
      </c>
      <c r="L228" s="424">
        <f t="shared" si="22"/>
        <v>650416.86</v>
      </c>
      <c r="M228" s="424">
        <f t="shared" si="23"/>
        <v>520333.49</v>
      </c>
      <c r="N228" s="424">
        <f t="shared" si="24"/>
        <v>130083.37</v>
      </c>
      <c r="O228" s="424">
        <f t="shared" si="25"/>
        <v>227645.90000000002</v>
      </c>
      <c r="P228" s="424">
        <f t="shared" si="26"/>
        <v>182116.72</v>
      </c>
      <c r="Q228" s="424">
        <f t="shared" si="27"/>
        <v>45529.180000000022</v>
      </c>
    </row>
    <row r="229" spans="1:17" ht="16.5" hidden="1" thickTop="1" x14ac:dyDescent="0.25">
      <c r="A229" s="421" t="s">
        <v>1199</v>
      </c>
      <c r="B229" s="421" t="s">
        <v>1325</v>
      </c>
      <c r="C229" s="422" t="s">
        <v>1201</v>
      </c>
      <c r="D229" s="422" t="s">
        <v>1202</v>
      </c>
      <c r="E229" s="422" t="s">
        <v>1326</v>
      </c>
      <c r="F229" s="422" t="s">
        <v>1327</v>
      </c>
      <c r="G229" s="423" t="s">
        <v>1328</v>
      </c>
      <c r="H229" s="421" t="s">
        <v>1329</v>
      </c>
      <c r="I229" s="424">
        <v>0</v>
      </c>
      <c r="J229" s="425">
        <v>0</v>
      </c>
      <c r="K229" s="424">
        <f t="shared" si="21"/>
        <v>0</v>
      </c>
      <c r="L229" s="424">
        <f t="shared" si="22"/>
        <v>0</v>
      </c>
      <c r="M229" s="424">
        <f t="shared" si="23"/>
        <v>0</v>
      </c>
      <c r="N229" s="424">
        <f t="shared" si="24"/>
        <v>0</v>
      </c>
      <c r="O229" s="424">
        <f t="shared" si="25"/>
        <v>0</v>
      </c>
      <c r="P229" s="424">
        <f t="shared" si="26"/>
        <v>0</v>
      </c>
      <c r="Q229" s="424">
        <f t="shared" si="27"/>
        <v>0</v>
      </c>
    </row>
    <row r="230" spans="1:17" ht="16.5" hidden="1" thickTop="1" x14ac:dyDescent="0.25">
      <c r="A230" s="421" t="s">
        <v>1199</v>
      </c>
      <c r="B230" s="421" t="s">
        <v>1330</v>
      </c>
      <c r="C230" s="422" t="s">
        <v>1201</v>
      </c>
      <c r="D230" s="422" t="s">
        <v>1202</v>
      </c>
      <c r="E230" s="422" t="s">
        <v>1331</v>
      </c>
      <c r="F230" s="422" t="s">
        <v>1332</v>
      </c>
      <c r="G230" s="423" t="s">
        <v>1333</v>
      </c>
      <c r="H230" s="421" t="s">
        <v>1334</v>
      </c>
      <c r="I230" s="424">
        <v>1682.9199615135626</v>
      </c>
      <c r="J230" s="425">
        <v>9.2165566556707014E-7</v>
      </c>
      <c r="K230" s="424">
        <f t="shared" si="21"/>
        <v>12499.49</v>
      </c>
      <c r="L230" s="424">
        <f t="shared" si="22"/>
        <v>9258.8799999999992</v>
      </c>
      <c r="M230" s="424">
        <f t="shared" si="23"/>
        <v>7407.1</v>
      </c>
      <c r="N230" s="424">
        <f t="shared" si="24"/>
        <v>1851.7799999999988</v>
      </c>
      <c r="O230" s="424">
        <f t="shared" si="25"/>
        <v>3240.6100000000006</v>
      </c>
      <c r="P230" s="424">
        <f t="shared" si="26"/>
        <v>2592.4899999999998</v>
      </c>
      <c r="Q230" s="424">
        <f t="shared" si="27"/>
        <v>648.1200000000008</v>
      </c>
    </row>
    <row r="231" spans="1:17" ht="16.5" hidden="1" thickTop="1" x14ac:dyDescent="0.25">
      <c r="A231" s="421" t="s">
        <v>1199</v>
      </c>
      <c r="B231" s="421" t="s">
        <v>1335</v>
      </c>
      <c r="C231" s="422" t="s">
        <v>1201</v>
      </c>
      <c r="D231" s="422" t="s">
        <v>1226</v>
      </c>
      <c r="E231" s="422" t="s">
        <v>1336</v>
      </c>
      <c r="F231" s="422" t="s">
        <v>1337</v>
      </c>
      <c r="G231" s="423" t="s">
        <v>1338</v>
      </c>
      <c r="H231" s="421" t="s">
        <v>1339</v>
      </c>
      <c r="I231" s="424">
        <v>28321.760985575354</v>
      </c>
      <c r="J231" s="425">
        <v>1.5510488952615334E-5</v>
      </c>
      <c r="K231" s="424">
        <f t="shared" si="21"/>
        <v>210353.19</v>
      </c>
      <c r="L231" s="424">
        <f t="shared" si="22"/>
        <v>155817.18</v>
      </c>
      <c r="M231" s="424">
        <f t="shared" si="23"/>
        <v>124653.74</v>
      </c>
      <c r="N231" s="424">
        <f t="shared" si="24"/>
        <v>31163.439999999988</v>
      </c>
      <c r="O231" s="424">
        <f t="shared" si="25"/>
        <v>54536.010000000009</v>
      </c>
      <c r="P231" s="424">
        <f t="shared" si="26"/>
        <v>43628.81</v>
      </c>
      <c r="Q231" s="424">
        <f t="shared" si="27"/>
        <v>10907.200000000012</v>
      </c>
    </row>
    <row r="232" spans="1:17" ht="16.5" hidden="1" thickTop="1" x14ac:dyDescent="0.25">
      <c r="A232" s="421" t="s">
        <v>1199</v>
      </c>
      <c r="B232" s="421" t="s">
        <v>1340</v>
      </c>
      <c r="C232" s="422" t="s">
        <v>1201</v>
      </c>
      <c r="D232" s="422" t="s">
        <v>1226</v>
      </c>
      <c r="E232" s="422" t="s">
        <v>1341</v>
      </c>
      <c r="F232" s="422" t="s">
        <v>1342</v>
      </c>
      <c r="G232" s="423" t="s">
        <v>1343</v>
      </c>
      <c r="H232" s="421" t="s">
        <v>1344</v>
      </c>
      <c r="I232" s="424">
        <v>136946.39002014583</v>
      </c>
      <c r="J232" s="425">
        <v>7.4999060637149549E-5</v>
      </c>
      <c r="K232" s="424">
        <f t="shared" si="21"/>
        <v>1017136.97</v>
      </c>
      <c r="L232" s="424">
        <f t="shared" si="22"/>
        <v>753434.79</v>
      </c>
      <c r="M232" s="424">
        <f t="shared" si="23"/>
        <v>602747.82999999996</v>
      </c>
      <c r="N232" s="424">
        <f t="shared" si="24"/>
        <v>150686.96000000008</v>
      </c>
      <c r="O232" s="424">
        <f t="shared" si="25"/>
        <v>263702.17999999993</v>
      </c>
      <c r="P232" s="424">
        <f t="shared" si="26"/>
        <v>210961.74</v>
      </c>
      <c r="Q232" s="424">
        <f t="shared" si="27"/>
        <v>52740.439999999944</v>
      </c>
    </row>
    <row r="233" spans="1:17" ht="16.5" hidden="1" thickTop="1" x14ac:dyDescent="0.25">
      <c r="A233" s="421" t="s">
        <v>1199</v>
      </c>
      <c r="B233" s="421" t="s">
        <v>1345</v>
      </c>
      <c r="C233" s="422" t="s">
        <v>1201</v>
      </c>
      <c r="D233" s="422" t="s">
        <v>1202</v>
      </c>
      <c r="E233" s="422" t="s">
        <v>1346</v>
      </c>
      <c r="F233" s="422" t="s">
        <v>1347</v>
      </c>
      <c r="G233" s="423" t="s">
        <v>1348</v>
      </c>
      <c r="H233" s="421" t="s">
        <v>1349</v>
      </c>
      <c r="I233" s="424">
        <v>112398.29960407062</v>
      </c>
      <c r="J233" s="425">
        <v>6.1555232571505636E-5</v>
      </c>
      <c r="K233" s="424">
        <f t="shared" si="21"/>
        <v>834811.82</v>
      </c>
      <c r="L233" s="424">
        <f t="shared" si="22"/>
        <v>618379.13</v>
      </c>
      <c r="M233" s="424">
        <f t="shared" si="23"/>
        <v>494703.3</v>
      </c>
      <c r="N233" s="424">
        <f t="shared" si="24"/>
        <v>123675.83000000002</v>
      </c>
      <c r="O233" s="424">
        <f t="shared" si="25"/>
        <v>216432.68999999994</v>
      </c>
      <c r="P233" s="424">
        <f t="shared" si="26"/>
        <v>173146.15</v>
      </c>
      <c r="Q233" s="424">
        <f t="shared" si="27"/>
        <v>43286.53999999995</v>
      </c>
    </row>
    <row r="234" spans="1:17" ht="16.5" hidden="1" thickTop="1" x14ac:dyDescent="0.25">
      <c r="A234" s="421" t="s">
        <v>1199</v>
      </c>
      <c r="B234" s="421" t="s">
        <v>1350</v>
      </c>
      <c r="C234" s="422" t="s">
        <v>1201</v>
      </c>
      <c r="D234" s="422" t="s">
        <v>1244</v>
      </c>
      <c r="E234" s="422" t="s">
        <v>1351</v>
      </c>
      <c r="F234" s="422" t="s">
        <v>1352</v>
      </c>
      <c r="G234" s="423" t="s">
        <v>1353</v>
      </c>
      <c r="H234" s="421" t="s">
        <v>1354</v>
      </c>
      <c r="I234" s="424">
        <v>183465.17845657215</v>
      </c>
      <c r="J234" s="425">
        <v>1.0047520085666926E-4</v>
      </c>
      <c r="K234" s="424">
        <f t="shared" si="21"/>
        <v>1362644.28</v>
      </c>
      <c r="L234" s="424">
        <f t="shared" si="22"/>
        <v>1009366.13</v>
      </c>
      <c r="M234" s="424">
        <f t="shared" si="23"/>
        <v>807492.9</v>
      </c>
      <c r="N234" s="424">
        <f t="shared" si="24"/>
        <v>201873.22999999998</v>
      </c>
      <c r="O234" s="424">
        <f t="shared" si="25"/>
        <v>353278.15</v>
      </c>
      <c r="P234" s="424">
        <f t="shared" si="26"/>
        <v>282622.52</v>
      </c>
      <c r="Q234" s="424">
        <f t="shared" si="27"/>
        <v>70655.63</v>
      </c>
    </row>
    <row r="235" spans="1:17" ht="16.5" hidden="1" thickTop="1" x14ac:dyDescent="0.25">
      <c r="A235" s="421" t="s">
        <v>1199</v>
      </c>
      <c r="B235" s="421" t="s">
        <v>1355</v>
      </c>
      <c r="C235" s="422" t="s">
        <v>1201</v>
      </c>
      <c r="D235" s="422" t="s">
        <v>1202</v>
      </c>
      <c r="E235" s="422" t="s">
        <v>1356</v>
      </c>
      <c r="F235" s="422" t="s">
        <v>1357</v>
      </c>
      <c r="G235" s="423" t="s">
        <v>1358</v>
      </c>
      <c r="H235" s="421" t="s">
        <v>1359</v>
      </c>
      <c r="I235" s="424">
        <v>117546.89068435771</v>
      </c>
      <c r="J235" s="425">
        <v>6.4374872392383977E-5</v>
      </c>
      <c r="K235" s="424">
        <f t="shared" si="21"/>
        <v>873051.77</v>
      </c>
      <c r="L235" s="424">
        <f t="shared" si="22"/>
        <v>646705.01</v>
      </c>
      <c r="M235" s="424">
        <f t="shared" si="23"/>
        <v>517364.01</v>
      </c>
      <c r="N235" s="424">
        <f t="shared" si="24"/>
        <v>129341</v>
      </c>
      <c r="O235" s="424">
        <f t="shared" si="25"/>
        <v>226346.76</v>
      </c>
      <c r="P235" s="424">
        <f t="shared" si="26"/>
        <v>181077.41</v>
      </c>
      <c r="Q235" s="424">
        <f t="shared" si="27"/>
        <v>45269.350000000006</v>
      </c>
    </row>
    <row r="236" spans="1:17" ht="16.5" hidden="1" thickTop="1" x14ac:dyDescent="0.25">
      <c r="A236" s="421" t="s">
        <v>1199</v>
      </c>
      <c r="B236" s="421" t="s">
        <v>1360</v>
      </c>
      <c r="C236" s="422" t="s">
        <v>1201</v>
      </c>
      <c r="D236" s="422" t="s">
        <v>1226</v>
      </c>
      <c r="E236" s="422" t="s">
        <v>1361</v>
      </c>
      <c r="F236" s="422" t="s">
        <v>1362</v>
      </c>
      <c r="G236" s="423" t="s">
        <v>1363</v>
      </c>
      <c r="H236" s="421" t="s">
        <v>1364</v>
      </c>
      <c r="I236" s="424">
        <v>78548.032126716076</v>
      </c>
      <c r="J236" s="425">
        <v>4.3017042096062088E-5</v>
      </c>
      <c r="K236" s="424">
        <f t="shared" si="21"/>
        <v>583396.96</v>
      </c>
      <c r="L236" s="424">
        <f t="shared" si="22"/>
        <v>432145.9</v>
      </c>
      <c r="M236" s="424">
        <f t="shared" si="23"/>
        <v>345716.72</v>
      </c>
      <c r="N236" s="424">
        <f t="shared" si="24"/>
        <v>86429.180000000051</v>
      </c>
      <c r="O236" s="424">
        <f t="shared" si="25"/>
        <v>151251.05999999994</v>
      </c>
      <c r="P236" s="424">
        <f t="shared" si="26"/>
        <v>121000.85</v>
      </c>
      <c r="Q236" s="424">
        <f t="shared" si="27"/>
        <v>30250.209999999934</v>
      </c>
    </row>
    <row r="237" spans="1:17" ht="16.5" hidden="1" thickTop="1" x14ac:dyDescent="0.25">
      <c r="A237" s="421" t="s">
        <v>1199</v>
      </c>
      <c r="B237" s="421" t="s">
        <v>1365</v>
      </c>
      <c r="C237" s="422" t="s">
        <v>1201</v>
      </c>
      <c r="D237" s="422" t="s">
        <v>1271</v>
      </c>
      <c r="E237" s="422" t="s">
        <v>1366</v>
      </c>
      <c r="F237" s="422" t="s">
        <v>1367</v>
      </c>
      <c r="G237" s="423" t="s">
        <v>1368</v>
      </c>
      <c r="H237" s="421" t="s">
        <v>1369</v>
      </c>
      <c r="I237" s="424">
        <v>325502.46656519262</v>
      </c>
      <c r="J237" s="425">
        <v>1.7826230559179679E-4</v>
      </c>
      <c r="K237" s="424">
        <f t="shared" si="21"/>
        <v>2417592.69</v>
      </c>
      <c r="L237" s="424">
        <f t="shared" si="22"/>
        <v>1790809.4</v>
      </c>
      <c r="M237" s="424">
        <f t="shared" si="23"/>
        <v>1432647.52</v>
      </c>
      <c r="N237" s="424">
        <f t="shared" si="24"/>
        <v>358161.87999999989</v>
      </c>
      <c r="O237" s="424">
        <f t="shared" si="25"/>
        <v>626783.29</v>
      </c>
      <c r="P237" s="424">
        <f t="shared" si="26"/>
        <v>501426.63</v>
      </c>
      <c r="Q237" s="424">
        <f t="shared" si="27"/>
        <v>125356.66000000003</v>
      </c>
    </row>
    <row r="238" spans="1:17" ht="16.5" hidden="1" thickTop="1" x14ac:dyDescent="0.25">
      <c r="A238" s="421" t="s">
        <v>1199</v>
      </c>
      <c r="B238" s="421" t="s">
        <v>1370</v>
      </c>
      <c r="C238" s="422" t="s">
        <v>1201</v>
      </c>
      <c r="D238" s="422" t="s">
        <v>1202</v>
      </c>
      <c r="E238" s="422" t="s">
        <v>1371</v>
      </c>
      <c r="F238" s="422" t="s">
        <v>1372</v>
      </c>
      <c r="G238" s="423" t="s">
        <v>1373</v>
      </c>
      <c r="H238" s="421" t="s">
        <v>1374</v>
      </c>
      <c r="I238" s="424">
        <v>38358.876531251655</v>
      </c>
      <c r="J238" s="425">
        <v>2.1007342409807702E-5</v>
      </c>
      <c r="K238" s="424">
        <f t="shared" si="21"/>
        <v>284901.5</v>
      </c>
      <c r="L238" s="424">
        <f t="shared" si="22"/>
        <v>211038.15</v>
      </c>
      <c r="M238" s="424">
        <f t="shared" si="23"/>
        <v>168830.52</v>
      </c>
      <c r="N238" s="424">
        <f t="shared" si="24"/>
        <v>42207.630000000005</v>
      </c>
      <c r="O238" s="424">
        <f t="shared" si="25"/>
        <v>73863.350000000006</v>
      </c>
      <c r="P238" s="424">
        <f t="shared" si="26"/>
        <v>59090.68</v>
      </c>
      <c r="Q238" s="424">
        <f t="shared" si="27"/>
        <v>14772.670000000006</v>
      </c>
    </row>
    <row r="239" spans="1:17" ht="16.5" hidden="1" thickTop="1" x14ac:dyDescent="0.25">
      <c r="A239" s="421" t="s">
        <v>1199</v>
      </c>
      <c r="B239" s="421" t="s">
        <v>1375</v>
      </c>
      <c r="C239" s="422" t="s">
        <v>1201</v>
      </c>
      <c r="D239" s="422" t="s">
        <v>1271</v>
      </c>
      <c r="E239" s="422" t="s">
        <v>1376</v>
      </c>
      <c r="F239" s="422" t="s">
        <v>1377</v>
      </c>
      <c r="G239" s="423" t="s">
        <v>1378</v>
      </c>
      <c r="H239" s="421" t="s">
        <v>1379</v>
      </c>
      <c r="I239" s="424">
        <v>0</v>
      </c>
      <c r="J239" s="425">
        <v>0</v>
      </c>
      <c r="K239" s="424">
        <f t="shared" si="21"/>
        <v>0</v>
      </c>
      <c r="L239" s="424">
        <f t="shared" si="22"/>
        <v>0</v>
      </c>
      <c r="M239" s="424">
        <f t="shared" si="23"/>
        <v>0</v>
      </c>
      <c r="N239" s="424">
        <f t="shared" si="24"/>
        <v>0</v>
      </c>
      <c r="O239" s="424">
        <f t="shared" si="25"/>
        <v>0</v>
      </c>
      <c r="P239" s="424">
        <f t="shared" si="26"/>
        <v>0</v>
      </c>
      <c r="Q239" s="424">
        <f t="shared" si="27"/>
        <v>0</v>
      </c>
    </row>
    <row r="240" spans="1:17" ht="16.5" hidden="1" thickTop="1" x14ac:dyDescent="0.25">
      <c r="A240" s="421" t="s">
        <v>1199</v>
      </c>
      <c r="B240" s="421" t="s">
        <v>1380</v>
      </c>
      <c r="C240" s="422" t="s">
        <v>1201</v>
      </c>
      <c r="D240" s="422" t="s">
        <v>1256</v>
      </c>
      <c r="E240" s="422" t="s">
        <v>1381</v>
      </c>
      <c r="F240" s="422" t="s">
        <v>1382</v>
      </c>
      <c r="G240" s="423" t="s">
        <v>1383</v>
      </c>
      <c r="H240" s="421" t="s">
        <v>1384</v>
      </c>
      <c r="I240" s="424">
        <v>0</v>
      </c>
      <c r="J240" s="425">
        <v>0</v>
      </c>
      <c r="K240" s="424">
        <f t="shared" si="21"/>
        <v>0</v>
      </c>
      <c r="L240" s="424">
        <f t="shared" si="22"/>
        <v>0</v>
      </c>
      <c r="M240" s="424">
        <f t="shared" si="23"/>
        <v>0</v>
      </c>
      <c r="N240" s="424">
        <f t="shared" si="24"/>
        <v>0</v>
      </c>
      <c r="O240" s="424">
        <f t="shared" si="25"/>
        <v>0</v>
      </c>
      <c r="P240" s="424">
        <f t="shared" si="26"/>
        <v>0</v>
      </c>
      <c r="Q240" s="424">
        <f t="shared" si="27"/>
        <v>0</v>
      </c>
    </row>
    <row r="241" spans="1:17" ht="16.5" hidden="1" thickTop="1" x14ac:dyDescent="0.25">
      <c r="A241" s="421" t="s">
        <v>1199</v>
      </c>
      <c r="B241" s="427" t="s">
        <v>1385</v>
      </c>
      <c r="C241" s="430" t="s">
        <v>1201</v>
      </c>
      <c r="D241" s="430" t="s">
        <v>1226</v>
      </c>
      <c r="E241" s="430" t="s">
        <v>1386</v>
      </c>
      <c r="F241" s="428" t="s">
        <v>1387</v>
      </c>
      <c r="G241" s="423" t="s">
        <v>1388</v>
      </c>
      <c r="H241" s="429" t="s">
        <v>1389</v>
      </c>
      <c r="I241" s="424">
        <v>0</v>
      </c>
      <c r="J241" s="425">
        <v>0</v>
      </c>
      <c r="K241" s="424">
        <f t="shared" si="21"/>
        <v>0</v>
      </c>
      <c r="L241" s="424">
        <f t="shared" si="22"/>
        <v>0</v>
      </c>
      <c r="M241" s="424">
        <f t="shared" si="23"/>
        <v>0</v>
      </c>
      <c r="N241" s="424">
        <f t="shared" si="24"/>
        <v>0</v>
      </c>
      <c r="O241" s="424">
        <f t="shared" si="25"/>
        <v>0</v>
      </c>
      <c r="P241" s="424">
        <f t="shared" si="26"/>
        <v>0</v>
      </c>
      <c r="Q241" s="424">
        <f t="shared" si="27"/>
        <v>0</v>
      </c>
    </row>
    <row r="242" spans="1:17" ht="16.5" hidden="1" thickTop="1" x14ac:dyDescent="0.25">
      <c r="A242" s="421" t="s">
        <v>1199</v>
      </c>
      <c r="B242" s="427" t="s">
        <v>1390</v>
      </c>
      <c r="C242" s="430" t="s">
        <v>1201</v>
      </c>
      <c r="D242" s="430" t="s">
        <v>1202</v>
      </c>
      <c r="E242" s="430" t="s">
        <v>1391</v>
      </c>
      <c r="F242" s="428" t="s">
        <v>1392</v>
      </c>
      <c r="G242" s="423" t="s">
        <v>1393</v>
      </c>
      <c r="H242" s="429" t="s">
        <v>1394</v>
      </c>
      <c r="I242" s="424">
        <v>15925.054900261768</v>
      </c>
      <c r="J242" s="425">
        <v>8.7213993588218588E-6</v>
      </c>
      <c r="K242" s="424">
        <f t="shared" si="21"/>
        <v>118279.58</v>
      </c>
      <c r="L242" s="424">
        <f t="shared" si="22"/>
        <v>87614.5</v>
      </c>
      <c r="M242" s="424">
        <f t="shared" si="23"/>
        <v>70091.600000000006</v>
      </c>
      <c r="N242" s="424">
        <f t="shared" si="24"/>
        <v>17522.899999999994</v>
      </c>
      <c r="O242" s="424">
        <f t="shared" si="25"/>
        <v>30665.08</v>
      </c>
      <c r="P242" s="424">
        <f t="shared" si="26"/>
        <v>24532.06</v>
      </c>
      <c r="Q242" s="424">
        <f t="shared" si="27"/>
        <v>6133.02</v>
      </c>
    </row>
    <row r="243" spans="1:17" ht="16.5" hidden="1" thickTop="1" x14ac:dyDescent="0.25">
      <c r="A243" s="421" t="s">
        <v>1395</v>
      </c>
      <c r="B243" s="421" t="s">
        <v>1396</v>
      </c>
      <c r="C243" s="422" t="s">
        <v>1397</v>
      </c>
      <c r="D243" s="422" t="s">
        <v>1398</v>
      </c>
      <c r="E243" s="422" t="s">
        <v>441</v>
      </c>
      <c r="F243" s="422" t="s">
        <v>230</v>
      </c>
      <c r="G243" s="423" t="s">
        <v>1398</v>
      </c>
      <c r="H243" s="421" t="s">
        <v>1399</v>
      </c>
      <c r="I243" s="424">
        <v>43131.938481316451</v>
      </c>
      <c r="J243" s="425">
        <v>2.3621322687528932E-5</v>
      </c>
      <c r="K243" s="424">
        <f t="shared" si="21"/>
        <v>320352.28999999998</v>
      </c>
      <c r="L243" s="424">
        <f t="shared" si="22"/>
        <v>237297.99</v>
      </c>
      <c r="M243" s="424">
        <f t="shared" si="23"/>
        <v>189838.39</v>
      </c>
      <c r="N243" s="424">
        <f t="shared" si="24"/>
        <v>47459.599999999977</v>
      </c>
      <c r="O243" s="424">
        <f t="shared" si="25"/>
        <v>83054.299999999988</v>
      </c>
      <c r="P243" s="424">
        <f t="shared" si="26"/>
        <v>66443.44</v>
      </c>
      <c r="Q243" s="424">
        <f t="shared" si="27"/>
        <v>16610.859999999986</v>
      </c>
    </row>
    <row r="244" spans="1:17" ht="16.5" hidden="1" thickTop="1" x14ac:dyDescent="0.25">
      <c r="A244" s="421" t="s">
        <v>1395</v>
      </c>
      <c r="B244" s="421" t="s">
        <v>1400</v>
      </c>
      <c r="C244" s="422" t="s">
        <v>1397</v>
      </c>
      <c r="D244" s="422" t="s">
        <v>1401</v>
      </c>
      <c r="E244" s="422" t="s">
        <v>441</v>
      </c>
      <c r="F244" s="422" t="s">
        <v>230</v>
      </c>
      <c r="G244" s="423" t="s">
        <v>1401</v>
      </c>
      <c r="H244" s="421" t="s">
        <v>1402</v>
      </c>
      <c r="I244" s="424">
        <v>36140.964595391677</v>
      </c>
      <c r="J244" s="425">
        <v>1.979269694349822E-5</v>
      </c>
      <c r="K244" s="424">
        <f t="shared" si="21"/>
        <v>268428.48</v>
      </c>
      <c r="L244" s="424">
        <f t="shared" si="22"/>
        <v>198835.91</v>
      </c>
      <c r="M244" s="424">
        <f t="shared" si="23"/>
        <v>159068.73000000001</v>
      </c>
      <c r="N244" s="424">
        <f t="shared" si="24"/>
        <v>39767.179999999993</v>
      </c>
      <c r="O244" s="424">
        <f t="shared" si="25"/>
        <v>69592.569999999978</v>
      </c>
      <c r="P244" s="424">
        <f t="shared" si="26"/>
        <v>55674.06</v>
      </c>
      <c r="Q244" s="424">
        <f t="shared" si="27"/>
        <v>13918.50999999998</v>
      </c>
    </row>
    <row r="245" spans="1:17" ht="16.5" hidden="1" thickTop="1" x14ac:dyDescent="0.25">
      <c r="A245" s="421" t="s">
        <v>1395</v>
      </c>
      <c r="B245" s="421" t="s">
        <v>1403</v>
      </c>
      <c r="C245" s="422" t="s">
        <v>1397</v>
      </c>
      <c r="D245" s="422" t="s">
        <v>1404</v>
      </c>
      <c r="E245" s="422" t="s">
        <v>441</v>
      </c>
      <c r="F245" s="422" t="s">
        <v>230</v>
      </c>
      <c r="G245" s="423" t="s">
        <v>1404</v>
      </c>
      <c r="H245" s="421" t="s">
        <v>1405</v>
      </c>
      <c r="I245" s="424">
        <v>1229.0795395290988</v>
      </c>
      <c r="J245" s="425">
        <v>6.731087318144158E-7</v>
      </c>
      <c r="K245" s="424">
        <f t="shared" si="21"/>
        <v>9128.7000000000007</v>
      </c>
      <c r="L245" s="424">
        <f t="shared" si="22"/>
        <v>6762</v>
      </c>
      <c r="M245" s="424">
        <f t="shared" si="23"/>
        <v>5409.6</v>
      </c>
      <c r="N245" s="424">
        <f t="shared" si="24"/>
        <v>1352.3999999999996</v>
      </c>
      <c r="O245" s="424">
        <f t="shared" si="25"/>
        <v>2366.7000000000007</v>
      </c>
      <c r="P245" s="424">
        <f t="shared" si="26"/>
        <v>1893.36</v>
      </c>
      <c r="Q245" s="424">
        <f t="shared" si="27"/>
        <v>473.34000000000083</v>
      </c>
    </row>
    <row r="246" spans="1:17" ht="16.5" hidden="1" thickTop="1" x14ac:dyDescent="0.25">
      <c r="A246" s="421" t="s">
        <v>1395</v>
      </c>
      <c r="B246" s="421" t="s">
        <v>1406</v>
      </c>
      <c r="C246" s="422" t="s">
        <v>1397</v>
      </c>
      <c r="D246" s="422" t="s">
        <v>1407</v>
      </c>
      <c r="E246" s="422" t="s">
        <v>441</v>
      </c>
      <c r="F246" s="422" t="s">
        <v>230</v>
      </c>
      <c r="G246" s="423" t="s">
        <v>1407</v>
      </c>
      <c r="H246" s="421" t="s">
        <v>1408</v>
      </c>
      <c r="I246" s="424">
        <v>1454.2108763387096</v>
      </c>
      <c r="J246" s="425">
        <v>7.9640251690961019E-7</v>
      </c>
      <c r="K246" s="424">
        <f t="shared" si="21"/>
        <v>10800.81</v>
      </c>
      <c r="L246" s="424">
        <f t="shared" si="22"/>
        <v>8000.6</v>
      </c>
      <c r="M246" s="424">
        <f t="shared" si="23"/>
        <v>6400.48</v>
      </c>
      <c r="N246" s="424">
        <f t="shared" si="24"/>
        <v>1600.1200000000008</v>
      </c>
      <c r="O246" s="424">
        <f t="shared" si="25"/>
        <v>2800.2099999999991</v>
      </c>
      <c r="P246" s="424">
        <f t="shared" si="26"/>
        <v>2240.17</v>
      </c>
      <c r="Q246" s="424">
        <f t="shared" si="27"/>
        <v>560.03999999999905</v>
      </c>
    </row>
    <row r="247" spans="1:17" ht="16.5" hidden="1" thickTop="1" x14ac:dyDescent="0.25">
      <c r="A247" s="421" t="s">
        <v>1395</v>
      </c>
      <c r="B247" s="421" t="s">
        <v>1409</v>
      </c>
      <c r="C247" s="422" t="s">
        <v>1397</v>
      </c>
      <c r="D247" s="422" t="s">
        <v>1410</v>
      </c>
      <c r="E247" s="422" t="s">
        <v>441</v>
      </c>
      <c r="F247" s="422" t="s">
        <v>230</v>
      </c>
      <c r="G247" s="423" t="s">
        <v>1410</v>
      </c>
      <c r="H247" s="421" t="s">
        <v>1411</v>
      </c>
      <c r="I247" s="424">
        <v>24505.36168407185</v>
      </c>
      <c r="J247" s="425">
        <v>1.3420427560073838E-5</v>
      </c>
      <c r="K247" s="424">
        <f t="shared" si="21"/>
        <v>182007.79</v>
      </c>
      <c r="L247" s="424">
        <f t="shared" si="22"/>
        <v>134820.59</v>
      </c>
      <c r="M247" s="424">
        <f t="shared" si="23"/>
        <v>107856.47</v>
      </c>
      <c r="N247" s="424">
        <f t="shared" si="24"/>
        <v>26964.119999999995</v>
      </c>
      <c r="O247" s="424">
        <f t="shared" si="25"/>
        <v>47187.200000000012</v>
      </c>
      <c r="P247" s="424">
        <f t="shared" si="26"/>
        <v>37749.760000000002</v>
      </c>
      <c r="Q247" s="424">
        <f t="shared" si="27"/>
        <v>9437.4400000000096</v>
      </c>
    </row>
    <row r="248" spans="1:17" ht="16.5" hidden="1" thickTop="1" x14ac:dyDescent="0.25">
      <c r="A248" s="421" t="s">
        <v>1395</v>
      </c>
      <c r="B248" s="421" t="s">
        <v>1412</v>
      </c>
      <c r="C248" s="422" t="s">
        <v>1397</v>
      </c>
      <c r="D248" s="422" t="s">
        <v>1413</v>
      </c>
      <c r="E248" s="422" t="s">
        <v>441</v>
      </c>
      <c r="F248" s="422" t="s">
        <v>230</v>
      </c>
      <c r="G248" s="423" t="s">
        <v>1413</v>
      </c>
      <c r="H248" s="421" t="s">
        <v>1414</v>
      </c>
      <c r="I248" s="424">
        <v>61198.577112374449</v>
      </c>
      <c r="J248" s="425">
        <v>3.3515566164855056E-5</v>
      </c>
      <c r="K248" s="424">
        <f t="shared" si="21"/>
        <v>454537.98</v>
      </c>
      <c r="L248" s="424">
        <f t="shared" si="22"/>
        <v>336694.8</v>
      </c>
      <c r="M248" s="424">
        <f t="shared" si="23"/>
        <v>269355.84000000003</v>
      </c>
      <c r="N248" s="424">
        <f t="shared" si="24"/>
        <v>67338.959999999963</v>
      </c>
      <c r="O248" s="424">
        <f t="shared" si="25"/>
        <v>117843.18</v>
      </c>
      <c r="P248" s="424">
        <f t="shared" si="26"/>
        <v>94274.54</v>
      </c>
      <c r="Q248" s="424">
        <f t="shared" si="27"/>
        <v>23568.639999999999</v>
      </c>
    </row>
    <row r="249" spans="1:17" ht="16.5" hidden="1" thickTop="1" x14ac:dyDescent="0.25">
      <c r="A249" s="421" t="s">
        <v>1395</v>
      </c>
      <c r="B249" s="421" t="s">
        <v>1415</v>
      </c>
      <c r="C249" s="422" t="s">
        <v>1397</v>
      </c>
      <c r="D249" s="422" t="s">
        <v>1416</v>
      </c>
      <c r="E249" s="422" t="s">
        <v>441</v>
      </c>
      <c r="F249" s="422" t="s">
        <v>230</v>
      </c>
      <c r="G249" s="423" t="s">
        <v>1416</v>
      </c>
      <c r="H249" s="421" t="s">
        <v>1417</v>
      </c>
      <c r="I249" s="424">
        <v>330389.79470824014</v>
      </c>
      <c r="J249" s="425">
        <v>1.8093886405894693E-4</v>
      </c>
      <c r="K249" s="424">
        <f t="shared" si="21"/>
        <v>2453892.17</v>
      </c>
      <c r="L249" s="424">
        <f t="shared" si="22"/>
        <v>1817697.9</v>
      </c>
      <c r="M249" s="424">
        <f t="shared" si="23"/>
        <v>1454158.32</v>
      </c>
      <c r="N249" s="424">
        <f t="shared" si="24"/>
        <v>363539.57999999984</v>
      </c>
      <c r="O249" s="424">
        <f t="shared" si="25"/>
        <v>636194.27</v>
      </c>
      <c r="P249" s="424">
        <f t="shared" si="26"/>
        <v>508955.42</v>
      </c>
      <c r="Q249" s="424">
        <f t="shared" si="27"/>
        <v>127238.85000000003</v>
      </c>
    </row>
    <row r="250" spans="1:17" ht="16.5" hidden="1" thickTop="1" x14ac:dyDescent="0.25">
      <c r="A250" s="421" t="s">
        <v>1395</v>
      </c>
      <c r="B250" s="421" t="s">
        <v>1418</v>
      </c>
      <c r="C250" s="422" t="s">
        <v>1397</v>
      </c>
      <c r="D250" s="422" t="s">
        <v>1419</v>
      </c>
      <c r="E250" s="422" t="s">
        <v>441</v>
      </c>
      <c r="F250" s="422" t="s">
        <v>230</v>
      </c>
      <c r="G250" s="423" t="s">
        <v>1419</v>
      </c>
      <c r="H250" s="421" t="s">
        <v>1420</v>
      </c>
      <c r="I250" s="424">
        <v>681030.8137218121</v>
      </c>
      <c r="J250" s="425">
        <v>3.7296836584429664E-4</v>
      </c>
      <c r="K250" s="424">
        <f t="shared" si="21"/>
        <v>5058195.5199999996</v>
      </c>
      <c r="L250" s="424">
        <f t="shared" si="22"/>
        <v>3746811.5</v>
      </c>
      <c r="M250" s="424">
        <f t="shared" si="23"/>
        <v>2997449.2</v>
      </c>
      <c r="N250" s="424">
        <f t="shared" si="24"/>
        <v>749362.29999999981</v>
      </c>
      <c r="O250" s="424">
        <f t="shared" si="25"/>
        <v>1311384.0199999996</v>
      </c>
      <c r="P250" s="424">
        <f t="shared" si="26"/>
        <v>1049107.22</v>
      </c>
      <c r="Q250" s="424">
        <f t="shared" si="27"/>
        <v>262276.79999999958</v>
      </c>
    </row>
    <row r="251" spans="1:17" ht="16.5" hidden="1" thickTop="1" x14ac:dyDescent="0.25">
      <c r="A251" s="421" t="s">
        <v>1395</v>
      </c>
      <c r="B251" s="421" t="s">
        <v>1421</v>
      </c>
      <c r="C251" s="422" t="s">
        <v>1397</v>
      </c>
      <c r="D251" s="422" t="s">
        <v>1422</v>
      </c>
      <c r="E251" s="422" t="s">
        <v>441</v>
      </c>
      <c r="F251" s="422" t="s">
        <v>230</v>
      </c>
      <c r="G251" s="423" t="s">
        <v>1422</v>
      </c>
      <c r="H251" s="421" t="s">
        <v>1423</v>
      </c>
      <c r="I251" s="424">
        <v>163899.37754260341</v>
      </c>
      <c r="J251" s="425">
        <v>8.9759937103128405E-5</v>
      </c>
      <c r="K251" s="424">
        <f t="shared" si="21"/>
        <v>1217323.92</v>
      </c>
      <c r="L251" s="424">
        <f t="shared" si="22"/>
        <v>901721.42</v>
      </c>
      <c r="M251" s="424">
        <f t="shared" si="23"/>
        <v>721377.14</v>
      </c>
      <c r="N251" s="424">
        <f t="shared" si="24"/>
        <v>180344.28000000003</v>
      </c>
      <c r="O251" s="424">
        <f t="shared" si="25"/>
        <v>315602.49999999988</v>
      </c>
      <c r="P251" s="424">
        <f t="shared" si="26"/>
        <v>252482</v>
      </c>
      <c r="Q251" s="424">
        <f t="shared" si="27"/>
        <v>63120.499999999884</v>
      </c>
    </row>
    <row r="252" spans="1:17" ht="16.5" hidden="1" thickTop="1" x14ac:dyDescent="0.25">
      <c r="A252" s="421" t="s">
        <v>1395</v>
      </c>
      <c r="B252" s="421" t="s">
        <v>1424</v>
      </c>
      <c r="C252" s="422" t="s">
        <v>1397</v>
      </c>
      <c r="D252" s="422" t="s">
        <v>1398</v>
      </c>
      <c r="E252" s="422" t="s">
        <v>1425</v>
      </c>
      <c r="F252" s="422" t="s">
        <v>1426</v>
      </c>
      <c r="G252" s="423" t="s">
        <v>1427</v>
      </c>
      <c r="H252" s="421" t="s">
        <v>1428</v>
      </c>
      <c r="I252" s="424">
        <v>33125.790267831086</v>
      </c>
      <c r="J252" s="425">
        <v>1.814142857351032E-5</v>
      </c>
      <c r="K252" s="424">
        <f t="shared" si="21"/>
        <v>246033.98</v>
      </c>
      <c r="L252" s="424">
        <f t="shared" si="22"/>
        <v>182247.39</v>
      </c>
      <c r="M252" s="424">
        <f t="shared" si="23"/>
        <v>145797.91</v>
      </c>
      <c r="N252" s="424">
        <f t="shared" si="24"/>
        <v>36449.48000000001</v>
      </c>
      <c r="O252" s="424">
        <f t="shared" si="25"/>
        <v>63786.59</v>
      </c>
      <c r="P252" s="424">
        <f t="shared" si="26"/>
        <v>51029.27</v>
      </c>
      <c r="Q252" s="424">
        <f t="shared" si="27"/>
        <v>12757.32</v>
      </c>
    </row>
    <row r="253" spans="1:17" ht="16.5" hidden="1" thickTop="1" x14ac:dyDescent="0.25">
      <c r="A253" s="421" t="s">
        <v>1395</v>
      </c>
      <c r="B253" s="431" t="s">
        <v>1429</v>
      </c>
      <c r="C253" s="432" t="s">
        <v>1397</v>
      </c>
      <c r="D253" s="432" t="s">
        <v>1404</v>
      </c>
      <c r="E253" s="432" t="s">
        <v>1430</v>
      </c>
      <c r="F253" s="433" t="s">
        <v>1431</v>
      </c>
      <c r="G253" s="423" t="s">
        <v>1432</v>
      </c>
      <c r="H253" s="434" t="s">
        <v>1433</v>
      </c>
      <c r="I253" s="424">
        <v>69045.977756253022</v>
      </c>
      <c r="J253" s="425">
        <v>3.7813216337653885E-5</v>
      </c>
      <c r="K253" s="424">
        <f t="shared" si="21"/>
        <v>512822.69</v>
      </c>
      <c r="L253" s="424">
        <f t="shared" si="22"/>
        <v>379868.66</v>
      </c>
      <c r="M253" s="424">
        <f t="shared" si="23"/>
        <v>303894.93</v>
      </c>
      <c r="N253" s="424">
        <f t="shared" si="24"/>
        <v>75973.729999999981</v>
      </c>
      <c r="O253" s="424">
        <f t="shared" si="25"/>
        <v>132954.03000000003</v>
      </c>
      <c r="P253" s="424">
        <f t="shared" si="26"/>
        <v>106363.22</v>
      </c>
      <c r="Q253" s="424">
        <f t="shared" si="27"/>
        <v>26590.810000000027</v>
      </c>
    </row>
    <row r="254" spans="1:17" ht="16.5" hidden="1" thickTop="1" x14ac:dyDescent="0.25">
      <c r="A254" s="421" t="s">
        <v>1434</v>
      </c>
      <c r="B254" s="421" t="s">
        <v>1435</v>
      </c>
      <c r="C254" s="422" t="s">
        <v>1436</v>
      </c>
      <c r="D254" s="422" t="s">
        <v>1437</v>
      </c>
      <c r="E254" s="422" t="s">
        <v>441</v>
      </c>
      <c r="F254" s="422" t="s">
        <v>230</v>
      </c>
      <c r="G254" s="423" t="s">
        <v>1437</v>
      </c>
      <c r="H254" s="421" t="s">
        <v>1438</v>
      </c>
      <c r="I254" s="424">
        <v>170826.5278713039</v>
      </c>
      <c r="J254" s="425">
        <v>9.3553609703541103E-5</v>
      </c>
      <c r="K254" s="424">
        <f t="shared" si="21"/>
        <v>1268773.69</v>
      </c>
      <c r="L254" s="424">
        <f t="shared" si="22"/>
        <v>939832.36</v>
      </c>
      <c r="M254" s="424">
        <f t="shared" si="23"/>
        <v>751865.89</v>
      </c>
      <c r="N254" s="424">
        <f t="shared" si="24"/>
        <v>187966.46999999997</v>
      </c>
      <c r="O254" s="424">
        <f t="shared" si="25"/>
        <v>328941.32999999996</v>
      </c>
      <c r="P254" s="424">
        <f t="shared" si="26"/>
        <v>263153.06</v>
      </c>
      <c r="Q254" s="424">
        <f t="shared" si="27"/>
        <v>65788.26999999996</v>
      </c>
    </row>
    <row r="255" spans="1:17" ht="16.5" hidden="1" thickTop="1" x14ac:dyDescent="0.25">
      <c r="A255" s="421" t="s">
        <v>1434</v>
      </c>
      <c r="B255" s="421" t="s">
        <v>1439</v>
      </c>
      <c r="C255" s="422" t="s">
        <v>1436</v>
      </c>
      <c r="D255" s="422" t="s">
        <v>1440</v>
      </c>
      <c r="E255" s="422" t="s">
        <v>441</v>
      </c>
      <c r="F255" s="422" t="s">
        <v>230</v>
      </c>
      <c r="G255" s="423" t="s">
        <v>1440</v>
      </c>
      <c r="H255" s="421" t="s">
        <v>1441</v>
      </c>
      <c r="I255" s="424">
        <v>437047.80626364384</v>
      </c>
      <c r="J255" s="425">
        <v>2.3935041236558554E-4</v>
      </c>
      <c r="K255" s="424">
        <f t="shared" si="21"/>
        <v>3246069.36</v>
      </c>
      <c r="L255" s="424">
        <f t="shared" si="22"/>
        <v>2404495.8199999998</v>
      </c>
      <c r="M255" s="424">
        <f t="shared" si="23"/>
        <v>1923596.66</v>
      </c>
      <c r="N255" s="424">
        <f t="shared" si="24"/>
        <v>480899.15999999992</v>
      </c>
      <c r="O255" s="424">
        <f t="shared" si="25"/>
        <v>841573.54</v>
      </c>
      <c r="P255" s="424">
        <f t="shared" si="26"/>
        <v>673258.83</v>
      </c>
      <c r="Q255" s="424">
        <f t="shared" si="27"/>
        <v>168314.71000000008</v>
      </c>
    </row>
    <row r="256" spans="1:17" ht="16.5" hidden="1" thickTop="1" x14ac:dyDescent="0.25">
      <c r="A256" s="421" t="s">
        <v>1434</v>
      </c>
      <c r="B256" s="421" t="s">
        <v>1442</v>
      </c>
      <c r="C256" s="422" t="s">
        <v>1436</v>
      </c>
      <c r="D256" s="422" t="s">
        <v>1443</v>
      </c>
      <c r="E256" s="422" t="s">
        <v>441</v>
      </c>
      <c r="F256" s="422" t="s">
        <v>230</v>
      </c>
      <c r="G256" s="423" t="s">
        <v>1443</v>
      </c>
      <c r="H256" s="421" t="s">
        <v>1444</v>
      </c>
      <c r="I256" s="424">
        <v>330070.61721167428</v>
      </c>
      <c r="J256" s="425">
        <v>1.807640656402706E-4</v>
      </c>
      <c r="K256" s="424">
        <f t="shared" si="21"/>
        <v>2451521.5499999998</v>
      </c>
      <c r="L256" s="424">
        <f t="shared" si="22"/>
        <v>1815941.89</v>
      </c>
      <c r="M256" s="424">
        <f t="shared" si="23"/>
        <v>1452753.51</v>
      </c>
      <c r="N256" s="424">
        <f t="shared" si="24"/>
        <v>363188.37999999989</v>
      </c>
      <c r="O256" s="424">
        <f t="shared" si="25"/>
        <v>635579.65999999992</v>
      </c>
      <c r="P256" s="424">
        <f t="shared" si="26"/>
        <v>508463.73</v>
      </c>
      <c r="Q256" s="424">
        <f t="shared" si="27"/>
        <v>127115.92999999993</v>
      </c>
    </row>
    <row r="257" spans="1:17" ht="16.5" hidden="1" thickTop="1" x14ac:dyDescent="0.25">
      <c r="A257" s="421" t="s">
        <v>1434</v>
      </c>
      <c r="B257" s="421" t="s">
        <v>1445</v>
      </c>
      <c r="C257" s="422" t="s">
        <v>1436</v>
      </c>
      <c r="D257" s="422" t="s">
        <v>1446</v>
      </c>
      <c r="E257" s="422" t="s">
        <v>441</v>
      </c>
      <c r="F257" s="422" t="s">
        <v>230</v>
      </c>
      <c r="G257" s="423" t="s">
        <v>1446</v>
      </c>
      <c r="H257" s="421" t="s">
        <v>1447</v>
      </c>
      <c r="I257" s="424">
        <v>0</v>
      </c>
      <c r="J257" s="425">
        <v>0</v>
      </c>
      <c r="K257" s="424">
        <f t="shared" si="21"/>
        <v>0</v>
      </c>
      <c r="L257" s="424">
        <f t="shared" si="22"/>
        <v>0</v>
      </c>
      <c r="M257" s="424">
        <f t="shared" si="23"/>
        <v>0</v>
      </c>
      <c r="N257" s="424">
        <f t="shared" si="24"/>
        <v>0</v>
      </c>
      <c r="O257" s="424">
        <f t="shared" si="25"/>
        <v>0</v>
      </c>
      <c r="P257" s="424">
        <f t="shared" si="26"/>
        <v>0</v>
      </c>
      <c r="Q257" s="424">
        <f t="shared" si="27"/>
        <v>0</v>
      </c>
    </row>
    <row r="258" spans="1:17" ht="16.5" hidden="1" thickTop="1" x14ac:dyDescent="0.25">
      <c r="A258" s="421" t="s">
        <v>1434</v>
      </c>
      <c r="B258" s="421" t="s">
        <v>1448</v>
      </c>
      <c r="C258" s="422" t="s">
        <v>1436</v>
      </c>
      <c r="D258" s="422" t="s">
        <v>1449</v>
      </c>
      <c r="E258" s="422" t="s">
        <v>441</v>
      </c>
      <c r="F258" s="422" t="s">
        <v>230</v>
      </c>
      <c r="G258" s="423" t="s">
        <v>1449</v>
      </c>
      <c r="H258" s="421" t="s">
        <v>1450</v>
      </c>
      <c r="I258" s="424">
        <v>49574.697472223481</v>
      </c>
      <c r="J258" s="425">
        <v>2.7149717062572294E-5</v>
      </c>
      <c r="K258" s="424">
        <f t="shared" si="21"/>
        <v>368204.36</v>
      </c>
      <c r="L258" s="424">
        <f t="shared" si="22"/>
        <v>272743.96999999997</v>
      </c>
      <c r="M258" s="424">
        <f t="shared" si="23"/>
        <v>218195.18</v>
      </c>
      <c r="N258" s="424">
        <f t="shared" si="24"/>
        <v>54548.789999999979</v>
      </c>
      <c r="O258" s="424">
        <f t="shared" si="25"/>
        <v>95460.390000000014</v>
      </c>
      <c r="P258" s="424">
        <f t="shared" si="26"/>
        <v>76368.31</v>
      </c>
      <c r="Q258" s="424">
        <f t="shared" si="27"/>
        <v>19092.080000000016</v>
      </c>
    </row>
    <row r="259" spans="1:17" ht="16.5" hidden="1" thickTop="1" x14ac:dyDescent="0.25">
      <c r="A259" s="421" t="s">
        <v>1434</v>
      </c>
      <c r="B259" s="421" t="s">
        <v>1451</v>
      </c>
      <c r="C259" s="422" t="s">
        <v>1436</v>
      </c>
      <c r="D259" s="422" t="s">
        <v>1452</v>
      </c>
      <c r="E259" s="422" t="s">
        <v>441</v>
      </c>
      <c r="F259" s="422" t="s">
        <v>230</v>
      </c>
      <c r="G259" s="423" t="s">
        <v>1452</v>
      </c>
      <c r="H259" s="421" t="s">
        <v>1453</v>
      </c>
      <c r="I259" s="424">
        <v>24587.537588898511</v>
      </c>
      <c r="J259" s="425">
        <v>1.3465431416459544E-5</v>
      </c>
      <c r="K259" s="424">
        <f t="shared" si="21"/>
        <v>182618.13</v>
      </c>
      <c r="L259" s="424">
        <f t="shared" si="22"/>
        <v>135272.69</v>
      </c>
      <c r="M259" s="424">
        <f t="shared" si="23"/>
        <v>108218.15</v>
      </c>
      <c r="N259" s="424">
        <f t="shared" si="24"/>
        <v>27054.540000000008</v>
      </c>
      <c r="O259" s="424">
        <f t="shared" si="25"/>
        <v>47345.440000000002</v>
      </c>
      <c r="P259" s="424">
        <f t="shared" si="26"/>
        <v>37876.35</v>
      </c>
      <c r="Q259" s="424">
        <f t="shared" si="27"/>
        <v>9469.0900000000038</v>
      </c>
    </row>
    <row r="260" spans="1:17" ht="16.5" hidden="1" thickTop="1" x14ac:dyDescent="0.25">
      <c r="A260" s="421" t="s">
        <v>1434</v>
      </c>
      <c r="B260" s="421" t="s">
        <v>1454</v>
      </c>
      <c r="C260" s="422" t="s">
        <v>1436</v>
      </c>
      <c r="D260" s="422" t="s">
        <v>1455</v>
      </c>
      <c r="E260" s="422" t="s">
        <v>441</v>
      </c>
      <c r="F260" s="422" t="s">
        <v>230</v>
      </c>
      <c r="G260" s="423" t="s">
        <v>1455</v>
      </c>
      <c r="H260" s="421" t="s">
        <v>1456</v>
      </c>
      <c r="I260" s="424">
        <v>22429.025446691168</v>
      </c>
      <c r="J260" s="425">
        <v>1.2283316407691386E-5</v>
      </c>
      <c r="K260" s="424">
        <f t="shared" si="21"/>
        <v>166586.29</v>
      </c>
      <c r="L260" s="424">
        <f t="shared" si="22"/>
        <v>123397.25</v>
      </c>
      <c r="M260" s="424">
        <f t="shared" si="23"/>
        <v>98717.8</v>
      </c>
      <c r="N260" s="424">
        <f t="shared" si="24"/>
        <v>24679.449999999997</v>
      </c>
      <c r="O260" s="424">
        <f t="shared" si="25"/>
        <v>43189.040000000008</v>
      </c>
      <c r="P260" s="424">
        <f t="shared" si="26"/>
        <v>34551.230000000003</v>
      </c>
      <c r="Q260" s="424">
        <f t="shared" si="27"/>
        <v>8637.8100000000049</v>
      </c>
    </row>
    <row r="261" spans="1:17" ht="16.5" hidden="1" thickTop="1" x14ac:dyDescent="0.25">
      <c r="A261" s="421" t="s">
        <v>1434</v>
      </c>
      <c r="B261" s="421" t="s">
        <v>1457</v>
      </c>
      <c r="C261" s="422" t="s">
        <v>1436</v>
      </c>
      <c r="D261" s="422" t="s">
        <v>1458</v>
      </c>
      <c r="E261" s="422" t="s">
        <v>441</v>
      </c>
      <c r="F261" s="422" t="s">
        <v>230</v>
      </c>
      <c r="G261" s="423" t="s">
        <v>1458</v>
      </c>
      <c r="H261" s="421" t="s">
        <v>1459</v>
      </c>
      <c r="I261" s="424">
        <v>247611.4908254781</v>
      </c>
      <c r="J261" s="425">
        <v>1.3560510220198688E-4</v>
      </c>
      <c r="K261" s="424">
        <f t="shared" si="21"/>
        <v>1839075.87</v>
      </c>
      <c r="L261" s="424">
        <f t="shared" si="22"/>
        <v>1362278.42</v>
      </c>
      <c r="M261" s="424">
        <f t="shared" si="23"/>
        <v>1089822.74</v>
      </c>
      <c r="N261" s="424">
        <f t="shared" si="24"/>
        <v>272455.67999999993</v>
      </c>
      <c r="O261" s="424">
        <f t="shared" si="25"/>
        <v>476797.45000000019</v>
      </c>
      <c r="P261" s="424">
        <f t="shared" si="26"/>
        <v>381437.96</v>
      </c>
      <c r="Q261" s="424">
        <f t="shared" si="27"/>
        <v>95359.490000000165</v>
      </c>
    </row>
    <row r="262" spans="1:17" ht="16.5" hidden="1" thickTop="1" x14ac:dyDescent="0.25">
      <c r="A262" s="421" t="s">
        <v>1434</v>
      </c>
      <c r="B262" s="421" t="s">
        <v>1460</v>
      </c>
      <c r="C262" s="422" t="s">
        <v>1436</v>
      </c>
      <c r="D262" s="422" t="s">
        <v>1461</v>
      </c>
      <c r="E262" s="422" t="s">
        <v>441</v>
      </c>
      <c r="F262" s="422" t="s">
        <v>230</v>
      </c>
      <c r="G262" s="423" t="s">
        <v>1461</v>
      </c>
      <c r="H262" s="421" t="s">
        <v>1462</v>
      </c>
      <c r="I262" s="424">
        <v>23198.728533630008</v>
      </c>
      <c r="J262" s="425">
        <v>1.2704846383628943E-5</v>
      </c>
      <c r="K262" s="424">
        <f t="shared" si="21"/>
        <v>172303.08</v>
      </c>
      <c r="L262" s="424">
        <f t="shared" si="22"/>
        <v>127631.91</v>
      </c>
      <c r="M262" s="424">
        <f t="shared" si="23"/>
        <v>102105.53</v>
      </c>
      <c r="N262" s="424">
        <f t="shared" si="24"/>
        <v>25526.380000000005</v>
      </c>
      <c r="O262" s="424">
        <f t="shared" si="25"/>
        <v>44671.169999999984</v>
      </c>
      <c r="P262" s="424">
        <f t="shared" si="26"/>
        <v>35736.94</v>
      </c>
      <c r="Q262" s="424">
        <f t="shared" si="27"/>
        <v>8934.2299999999814</v>
      </c>
    </row>
    <row r="263" spans="1:17" ht="16.5" hidden="1" thickTop="1" x14ac:dyDescent="0.25">
      <c r="A263" s="421" t="s">
        <v>1434</v>
      </c>
      <c r="B263" s="421" t="s">
        <v>1463</v>
      </c>
      <c r="C263" s="422" t="s">
        <v>1436</v>
      </c>
      <c r="D263" s="422" t="s">
        <v>1464</v>
      </c>
      <c r="E263" s="422" t="s">
        <v>441</v>
      </c>
      <c r="F263" s="422" t="s">
        <v>230</v>
      </c>
      <c r="G263" s="423" t="s">
        <v>1464</v>
      </c>
      <c r="H263" s="421" t="s">
        <v>1465</v>
      </c>
      <c r="I263" s="424">
        <v>247107.96502872961</v>
      </c>
      <c r="J263" s="425">
        <v>1.3532934493845367E-4</v>
      </c>
      <c r="K263" s="424">
        <f t="shared" si="21"/>
        <v>1835336.05</v>
      </c>
      <c r="L263" s="424">
        <f t="shared" si="22"/>
        <v>1359508.19</v>
      </c>
      <c r="M263" s="424">
        <f t="shared" si="23"/>
        <v>1087606.55</v>
      </c>
      <c r="N263" s="424">
        <f t="shared" si="24"/>
        <v>271901.6399999999</v>
      </c>
      <c r="O263" s="424">
        <f t="shared" si="25"/>
        <v>475827.8600000001</v>
      </c>
      <c r="P263" s="424">
        <f t="shared" si="26"/>
        <v>380662.29</v>
      </c>
      <c r="Q263" s="424">
        <f t="shared" si="27"/>
        <v>95165.570000000123</v>
      </c>
    </row>
    <row r="264" spans="1:17" ht="16.5" hidden="1" thickTop="1" x14ac:dyDescent="0.25">
      <c r="A264" s="421" t="s">
        <v>1434</v>
      </c>
      <c r="B264" s="421" t="s">
        <v>1466</v>
      </c>
      <c r="C264" s="422" t="s">
        <v>1436</v>
      </c>
      <c r="D264" s="422" t="s">
        <v>1467</v>
      </c>
      <c r="E264" s="422" t="s">
        <v>441</v>
      </c>
      <c r="F264" s="422" t="s">
        <v>230</v>
      </c>
      <c r="G264" s="423" t="s">
        <v>1467</v>
      </c>
      <c r="H264" s="421" t="s">
        <v>1468</v>
      </c>
      <c r="I264" s="424">
        <v>43873.652173237002</v>
      </c>
      <c r="J264" s="425">
        <v>2.4027524195634188E-5</v>
      </c>
      <c r="K264" s="424">
        <f t="shared" si="21"/>
        <v>325861.19</v>
      </c>
      <c r="L264" s="424">
        <f t="shared" si="22"/>
        <v>241378.66</v>
      </c>
      <c r="M264" s="424">
        <f t="shared" si="23"/>
        <v>193102.93</v>
      </c>
      <c r="N264" s="424">
        <f t="shared" si="24"/>
        <v>48275.73000000001</v>
      </c>
      <c r="O264" s="424">
        <f t="shared" si="25"/>
        <v>84482.53</v>
      </c>
      <c r="P264" s="424">
        <f t="shared" si="26"/>
        <v>67586.02</v>
      </c>
      <c r="Q264" s="424">
        <f t="shared" si="27"/>
        <v>16896.509999999995</v>
      </c>
    </row>
    <row r="265" spans="1:17" ht="16.5" hidden="1" thickTop="1" x14ac:dyDescent="0.25">
      <c r="A265" s="421" t="s">
        <v>1434</v>
      </c>
      <c r="B265" s="421" t="s">
        <v>1469</v>
      </c>
      <c r="C265" s="422" t="s">
        <v>1436</v>
      </c>
      <c r="D265" s="422" t="s">
        <v>1470</v>
      </c>
      <c r="E265" s="422" t="s">
        <v>441</v>
      </c>
      <c r="F265" s="422" t="s">
        <v>230</v>
      </c>
      <c r="G265" s="423" t="s">
        <v>1470</v>
      </c>
      <c r="H265" s="421" t="s">
        <v>1471</v>
      </c>
      <c r="I265" s="424">
        <v>0</v>
      </c>
      <c r="J265" s="425">
        <v>0</v>
      </c>
      <c r="K265" s="424">
        <f t="shared" ref="K265:K328" si="28">ROUND(J265*13561996091,2)</f>
        <v>0</v>
      </c>
      <c r="L265" s="424">
        <f t="shared" ref="L265:L328" si="29">ROUND(K265*(10045923031/13561996091),2)</f>
        <v>0</v>
      </c>
      <c r="M265" s="424">
        <f t="shared" ref="M265:M328" si="30">ROUND(L265*0.8,2)</f>
        <v>0</v>
      </c>
      <c r="N265" s="424">
        <f t="shared" ref="N265:N328" si="31">L265-M265</f>
        <v>0</v>
      </c>
      <c r="O265" s="424">
        <f t="shared" ref="O265:O328" si="32">K265-L265</f>
        <v>0</v>
      </c>
      <c r="P265" s="424">
        <f t="shared" ref="P265:P328" si="33">ROUND(O265*0.8,2)</f>
        <v>0</v>
      </c>
      <c r="Q265" s="424">
        <f t="shared" ref="Q265:Q328" si="34">O265-P265</f>
        <v>0</v>
      </c>
    </row>
    <row r="266" spans="1:17" ht="16.5" hidden="1" thickTop="1" x14ac:dyDescent="0.25">
      <c r="A266" s="421" t="s">
        <v>1434</v>
      </c>
      <c r="B266" s="421" t="s">
        <v>1472</v>
      </c>
      <c r="C266" s="422" t="s">
        <v>1436</v>
      </c>
      <c r="D266" s="422" t="s">
        <v>1473</v>
      </c>
      <c r="E266" s="422" t="s">
        <v>441</v>
      </c>
      <c r="F266" s="422" t="s">
        <v>230</v>
      </c>
      <c r="G266" s="423" t="s">
        <v>1473</v>
      </c>
      <c r="H266" s="421" t="s">
        <v>1474</v>
      </c>
      <c r="I266" s="424">
        <v>0</v>
      </c>
      <c r="J266" s="425">
        <v>0</v>
      </c>
      <c r="K266" s="424">
        <f t="shared" si="28"/>
        <v>0</v>
      </c>
      <c r="L266" s="424">
        <f t="shared" si="29"/>
        <v>0</v>
      </c>
      <c r="M266" s="424">
        <f t="shared" si="30"/>
        <v>0</v>
      </c>
      <c r="N266" s="424">
        <f t="shared" si="31"/>
        <v>0</v>
      </c>
      <c r="O266" s="424">
        <f t="shared" si="32"/>
        <v>0</v>
      </c>
      <c r="P266" s="424">
        <f t="shared" si="33"/>
        <v>0</v>
      </c>
      <c r="Q266" s="424">
        <f t="shared" si="34"/>
        <v>0</v>
      </c>
    </row>
    <row r="267" spans="1:17" ht="16.5" hidden="1" thickTop="1" x14ac:dyDescent="0.25">
      <c r="A267" s="421" t="s">
        <v>1434</v>
      </c>
      <c r="B267" s="421" t="s">
        <v>1475</v>
      </c>
      <c r="C267" s="422" t="s">
        <v>1436</v>
      </c>
      <c r="D267" s="422" t="s">
        <v>1476</v>
      </c>
      <c r="E267" s="422" t="s">
        <v>441</v>
      </c>
      <c r="F267" s="422" t="s">
        <v>230</v>
      </c>
      <c r="G267" s="423" t="s">
        <v>1476</v>
      </c>
      <c r="H267" s="421" t="s">
        <v>1477</v>
      </c>
      <c r="I267" s="424">
        <v>39445.788773877561</v>
      </c>
      <c r="J267" s="425">
        <v>2.1602592837219251E-5</v>
      </c>
      <c r="K267" s="424">
        <f t="shared" si="28"/>
        <v>292974.28000000003</v>
      </c>
      <c r="L267" s="424">
        <f t="shared" si="29"/>
        <v>217017.99</v>
      </c>
      <c r="M267" s="424">
        <f t="shared" si="30"/>
        <v>173614.39</v>
      </c>
      <c r="N267" s="424">
        <f t="shared" si="31"/>
        <v>43403.599999999977</v>
      </c>
      <c r="O267" s="424">
        <f t="shared" si="32"/>
        <v>75956.290000000037</v>
      </c>
      <c r="P267" s="424">
        <f t="shared" si="33"/>
        <v>60765.03</v>
      </c>
      <c r="Q267" s="424">
        <f t="shared" si="34"/>
        <v>15191.260000000038</v>
      </c>
    </row>
    <row r="268" spans="1:17" ht="16.5" hidden="1" thickTop="1" x14ac:dyDescent="0.25">
      <c r="A268" s="421" t="s">
        <v>1434</v>
      </c>
      <c r="B268" s="421" t="s">
        <v>1478</v>
      </c>
      <c r="C268" s="422" t="s">
        <v>1436</v>
      </c>
      <c r="D268" s="422" t="s">
        <v>1479</v>
      </c>
      <c r="E268" s="422" t="s">
        <v>441</v>
      </c>
      <c r="F268" s="422" t="s">
        <v>230</v>
      </c>
      <c r="G268" s="423" t="s">
        <v>1479</v>
      </c>
      <c r="H268" s="421" t="s">
        <v>1480</v>
      </c>
      <c r="I268" s="424">
        <v>23562.847773146008</v>
      </c>
      <c r="J268" s="425">
        <v>1.2904257269301768E-5</v>
      </c>
      <c r="K268" s="424">
        <f t="shared" si="28"/>
        <v>175007.49</v>
      </c>
      <c r="L268" s="424">
        <f t="shared" si="29"/>
        <v>129635.18</v>
      </c>
      <c r="M268" s="424">
        <f t="shared" si="30"/>
        <v>103708.14</v>
      </c>
      <c r="N268" s="424">
        <f t="shared" si="31"/>
        <v>25927.039999999994</v>
      </c>
      <c r="O268" s="424">
        <f t="shared" si="32"/>
        <v>45372.31</v>
      </c>
      <c r="P268" s="424">
        <f t="shared" si="33"/>
        <v>36297.85</v>
      </c>
      <c r="Q268" s="424">
        <f t="shared" si="34"/>
        <v>9074.4599999999991</v>
      </c>
    </row>
    <row r="269" spans="1:17" ht="16.5" hidden="1" thickTop="1" x14ac:dyDescent="0.25">
      <c r="A269" s="421" t="s">
        <v>1434</v>
      </c>
      <c r="B269" s="421" t="s">
        <v>1481</v>
      </c>
      <c r="C269" s="422" t="s">
        <v>1436</v>
      </c>
      <c r="D269" s="422" t="s">
        <v>1482</v>
      </c>
      <c r="E269" s="422" t="s">
        <v>441</v>
      </c>
      <c r="F269" s="422" t="s">
        <v>230</v>
      </c>
      <c r="G269" s="423" t="s">
        <v>1482</v>
      </c>
      <c r="H269" s="421" t="s">
        <v>1483</v>
      </c>
      <c r="I269" s="424">
        <v>748144.32145154406</v>
      </c>
      <c r="J269" s="425">
        <v>4.0972325974879107E-4</v>
      </c>
      <c r="K269" s="424">
        <f t="shared" si="28"/>
        <v>5556665.25</v>
      </c>
      <c r="L269" s="424">
        <f t="shared" si="29"/>
        <v>4116048.33</v>
      </c>
      <c r="M269" s="424">
        <f t="shared" si="30"/>
        <v>3292838.66</v>
      </c>
      <c r="N269" s="424">
        <f t="shared" si="31"/>
        <v>823209.66999999993</v>
      </c>
      <c r="O269" s="424">
        <f t="shared" si="32"/>
        <v>1440616.92</v>
      </c>
      <c r="P269" s="424">
        <f t="shared" si="33"/>
        <v>1152493.54</v>
      </c>
      <c r="Q269" s="424">
        <f t="shared" si="34"/>
        <v>288123.37999999989</v>
      </c>
    </row>
    <row r="270" spans="1:17" ht="16.5" hidden="1" thickTop="1" x14ac:dyDescent="0.25">
      <c r="A270" s="421" t="s">
        <v>1434</v>
      </c>
      <c r="B270" s="421" t="s">
        <v>1484</v>
      </c>
      <c r="C270" s="422" t="s">
        <v>1436</v>
      </c>
      <c r="D270" s="422" t="s">
        <v>1485</v>
      </c>
      <c r="E270" s="422" t="s">
        <v>441</v>
      </c>
      <c r="F270" s="422" t="s">
        <v>230</v>
      </c>
      <c r="G270" s="423" t="s">
        <v>1485</v>
      </c>
      <c r="H270" s="421" t="s">
        <v>1486</v>
      </c>
      <c r="I270" s="424">
        <v>0</v>
      </c>
      <c r="J270" s="425">
        <v>0</v>
      </c>
      <c r="K270" s="424">
        <f t="shared" si="28"/>
        <v>0</v>
      </c>
      <c r="L270" s="424">
        <f t="shared" si="29"/>
        <v>0</v>
      </c>
      <c r="M270" s="424">
        <f t="shared" si="30"/>
        <v>0</v>
      </c>
      <c r="N270" s="424">
        <f t="shared" si="31"/>
        <v>0</v>
      </c>
      <c r="O270" s="424">
        <f t="shared" si="32"/>
        <v>0</v>
      </c>
      <c r="P270" s="424">
        <f t="shared" si="33"/>
        <v>0</v>
      </c>
      <c r="Q270" s="424">
        <f t="shared" si="34"/>
        <v>0</v>
      </c>
    </row>
    <row r="271" spans="1:17" ht="16.5" hidden="1" thickTop="1" x14ac:dyDescent="0.25">
      <c r="A271" s="421" t="s">
        <v>1434</v>
      </c>
      <c r="B271" s="421" t="s">
        <v>1487</v>
      </c>
      <c r="C271" s="422" t="s">
        <v>1436</v>
      </c>
      <c r="D271" s="422" t="s">
        <v>1488</v>
      </c>
      <c r="E271" s="422" t="s">
        <v>441</v>
      </c>
      <c r="F271" s="422" t="s">
        <v>230</v>
      </c>
      <c r="G271" s="423" t="s">
        <v>1488</v>
      </c>
      <c r="H271" s="421" t="s">
        <v>1489</v>
      </c>
      <c r="I271" s="424">
        <v>56196.903572268522</v>
      </c>
      <c r="J271" s="425">
        <v>3.0776386131949865E-5</v>
      </c>
      <c r="K271" s="424">
        <f t="shared" si="28"/>
        <v>417389.23</v>
      </c>
      <c r="L271" s="424">
        <f t="shared" si="29"/>
        <v>309177.21000000002</v>
      </c>
      <c r="M271" s="424">
        <f t="shared" si="30"/>
        <v>247341.77</v>
      </c>
      <c r="N271" s="424">
        <f t="shared" si="31"/>
        <v>61835.440000000031</v>
      </c>
      <c r="O271" s="424">
        <f t="shared" si="32"/>
        <v>108212.01999999996</v>
      </c>
      <c r="P271" s="424">
        <f t="shared" si="33"/>
        <v>86569.62</v>
      </c>
      <c r="Q271" s="424">
        <f t="shared" si="34"/>
        <v>21642.399999999965</v>
      </c>
    </row>
    <row r="272" spans="1:17" ht="16.5" hidden="1" thickTop="1" x14ac:dyDescent="0.25">
      <c r="A272" s="421" t="s">
        <v>1434</v>
      </c>
      <c r="B272" s="421" t="s">
        <v>1490</v>
      </c>
      <c r="C272" s="422" t="s">
        <v>1436</v>
      </c>
      <c r="D272" s="422" t="s">
        <v>1491</v>
      </c>
      <c r="E272" s="422" t="s">
        <v>441</v>
      </c>
      <c r="F272" s="422" t="s">
        <v>230</v>
      </c>
      <c r="G272" s="423" t="s">
        <v>1491</v>
      </c>
      <c r="H272" s="421" t="s">
        <v>1492</v>
      </c>
      <c r="I272" s="424">
        <v>0</v>
      </c>
      <c r="J272" s="425">
        <v>0</v>
      </c>
      <c r="K272" s="424">
        <f t="shared" si="28"/>
        <v>0</v>
      </c>
      <c r="L272" s="424">
        <f t="shared" si="29"/>
        <v>0</v>
      </c>
      <c r="M272" s="424">
        <f t="shared" si="30"/>
        <v>0</v>
      </c>
      <c r="N272" s="424">
        <f t="shared" si="31"/>
        <v>0</v>
      </c>
      <c r="O272" s="424">
        <f t="shared" si="32"/>
        <v>0</v>
      </c>
      <c r="P272" s="424">
        <f t="shared" si="33"/>
        <v>0</v>
      </c>
      <c r="Q272" s="424">
        <f t="shared" si="34"/>
        <v>0</v>
      </c>
    </row>
    <row r="273" spans="1:17" ht="16.5" hidden="1" thickTop="1" x14ac:dyDescent="0.25">
      <c r="A273" s="421" t="s">
        <v>1434</v>
      </c>
      <c r="B273" s="421" t="s">
        <v>1493</v>
      </c>
      <c r="C273" s="422" t="s">
        <v>1436</v>
      </c>
      <c r="D273" s="422" t="s">
        <v>1494</v>
      </c>
      <c r="E273" s="422" t="s">
        <v>441</v>
      </c>
      <c r="F273" s="422" t="s">
        <v>230</v>
      </c>
      <c r="G273" s="423" t="s">
        <v>1494</v>
      </c>
      <c r="H273" s="421" t="s">
        <v>1495</v>
      </c>
      <c r="I273" s="424">
        <v>269030.06835504802</v>
      </c>
      <c r="J273" s="425">
        <v>1.4733504407679932E-4</v>
      </c>
      <c r="K273" s="424">
        <f t="shared" si="28"/>
        <v>1998157.29</v>
      </c>
      <c r="L273" s="424">
        <f t="shared" si="29"/>
        <v>1480116.51</v>
      </c>
      <c r="M273" s="424">
        <f t="shared" si="30"/>
        <v>1184093.21</v>
      </c>
      <c r="N273" s="424">
        <f t="shared" si="31"/>
        <v>296023.30000000005</v>
      </c>
      <c r="O273" s="424">
        <f t="shared" si="32"/>
        <v>518040.78</v>
      </c>
      <c r="P273" s="424">
        <f t="shared" si="33"/>
        <v>414432.62</v>
      </c>
      <c r="Q273" s="424">
        <f t="shared" si="34"/>
        <v>103608.16000000003</v>
      </c>
    </row>
    <row r="274" spans="1:17" ht="16.5" hidden="1" thickTop="1" x14ac:dyDescent="0.25">
      <c r="A274" s="421" t="s">
        <v>1434</v>
      </c>
      <c r="B274" s="421" t="s">
        <v>1496</v>
      </c>
      <c r="C274" s="422" t="s">
        <v>1436</v>
      </c>
      <c r="D274" s="422" t="s">
        <v>1497</v>
      </c>
      <c r="E274" s="422" t="s">
        <v>441</v>
      </c>
      <c r="F274" s="422" t="s">
        <v>230</v>
      </c>
      <c r="G274" s="423" t="s">
        <v>1497</v>
      </c>
      <c r="H274" s="421" t="s">
        <v>1498</v>
      </c>
      <c r="I274" s="424">
        <v>1535.0003694686377</v>
      </c>
      <c r="J274" s="425">
        <v>8.4064710118236621E-7</v>
      </c>
      <c r="K274" s="424">
        <f t="shared" si="28"/>
        <v>11400.85</v>
      </c>
      <c r="L274" s="424">
        <f t="shared" si="29"/>
        <v>8445.07</v>
      </c>
      <c r="M274" s="424">
        <f t="shared" si="30"/>
        <v>6756.06</v>
      </c>
      <c r="N274" s="424">
        <f t="shared" si="31"/>
        <v>1689.0099999999993</v>
      </c>
      <c r="O274" s="424">
        <f t="shared" si="32"/>
        <v>2955.7800000000007</v>
      </c>
      <c r="P274" s="424">
        <f t="shared" si="33"/>
        <v>2364.62</v>
      </c>
      <c r="Q274" s="424">
        <f t="shared" si="34"/>
        <v>591.16000000000076</v>
      </c>
    </row>
    <row r="275" spans="1:17" ht="16.5" hidden="1" thickTop="1" x14ac:dyDescent="0.25">
      <c r="A275" s="421" t="s">
        <v>1434</v>
      </c>
      <c r="B275" s="421" t="s">
        <v>1499</v>
      </c>
      <c r="C275" s="422" t="s">
        <v>1436</v>
      </c>
      <c r="D275" s="422" t="s">
        <v>1500</v>
      </c>
      <c r="E275" s="422" t="s">
        <v>441</v>
      </c>
      <c r="F275" s="422" t="s">
        <v>230</v>
      </c>
      <c r="G275" s="423" t="s">
        <v>1500</v>
      </c>
      <c r="H275" s="421" t="s">
        <v>1248</v>
      </c>
      <c r="I275" s="424">
        <v>128224.42620806751</v>
      </c>
      <c r="J275" s="425">
        <v>7.0222453581491803E-5</v>
      </c>
      <c r="K275" s="424">
        <f t="shared" si="28"/>
        <v>952356.64</v>
      </c>
      <c r="L275" s="424">
        <f t="shared" si="29"/>
        <v>705449.36</v>
      </c>
      <c r="M275" s="424">
        <f t="shared" si="30"/>
        <v>564359.49</v>
      </c>
      <c r="N275" s="424">
        <f t="shared" si="31"/>
        <v>141089.87</v>
      </c>
      <c r="O275" s="424">
        <f t="shared" si="32"/>
        <v>246907.28000000003</v>
      </c>
      <c r="P275" s="424">
        <f t="shared" si="33"/>
        <v>197525.82</v>
      </c>
      <c r="Q275" s="424">
        <f t="shared" si="34"/>
        <v>49381.460000000021</v>
      </c>
    </row>
    <row r="276" spans="1:17" ht="16.5" hidden="1" thickTop="1" x14ac:dyDescent="0.25">
      <c r="A276" s="421" t="s">
        <v>1434</v>
      </c>
      <c r="B276" s="421" t="s">
        <v>1501</v>
      </c>
      <c r="C276" s="422" t="s">
        <v>1436</v>
      </c>
      <c r="D276" s="422" t="s">
        <v>1502</v>
      </c>
      <c r="E276" s="422" t="s">
        <v>441</v>
      </c>
      <c r="F276" s="422" t="s">
        <v>230</v>
      </c>
      <c r="G276" s="423" t="s">
        <v>1502</v>
      </c>
      <c r="H276" s="421" t="s">
        <v>1503</v>
      </c>
      <c r="I276" s="424">
        <v>766.36965037137998</v>
      </c>
      <c r="J276" s="425">
        <v>4.1970441039167909E-7</v>
      </c>
      <c r="K276" s="424">
        <f t="shared" si="28"/>
        <v>5692.03</v>
      </c>
      <c r="L276" s="424">
        <f t="shared" si="29"/>
        <v>4216.32</v>
      </c>
      <c r="M276" s="424">
        <f t="shared" si="30"/>
        <v>3373.06</v>
      </c>
      <c r="N276" s="424">
        <f t="shared" si="31"/>
        <v>843.25999999999976</v>
      </c>
      <c r="O276" s="424">
        <f t="shared" si="32"/>
        <v>1475.71</v>
      </c>
      <c r="P276" s="424">
        <f t="shared" si="33"/>
        <v>1180.57</v>
      </c>
      <c r="Q276" s="424">
        <f t="shared" si="34"/>
        <v>295.1400000000001</v>
      </c>
    </row>
    <row r="277" spans="1:17" ht="16.5" hidden="1" thickTop="1" x14ac:dyDescent="0.25">
      <c r="A277" s="421" t="s">
        <v>1434</v>
      </c>
      <c r="B277" s="421" t="s">
        <v>1504</v>
      </c>
      <c r="C277" s="422" t="s">
        <v>1436</v>
      </c>
      <c r="D277" s="422" t="s">
        <v>1505</v>
      </c>
      <c r="E277" s="422" t="s">
        <v>441</v>
      </c>
      <c r="F277" s="422" t="s">
        <v>230</v>
      </c>
      <c r="G277" s="423" t="s">
        <v>1505</v>
      </c>
      <c r="H277" s="421" t="s">
        <v>1506</v>
      </c>
      <c r="I277" s="424">
        <v>104716.66935485651</v>
      </c>
      <c r="J277" s="425">
        <v>5.7348367003393761E-5</v>
      </c>
      <c r="K277" s="424">
        <f t="shared" si="28"/>
        <v>777758.33</v>
      </c>
      <c r="L277" s="424">
        <f t="shared" si="29"/>
        <v>576117.28</v>
      </c>
      <c r="M277" s="424">
        <f t="shared" si="30"/>
        <v>460893.82</v>
      </c>
      <c r="N277" s="424">
        <f t="shared" si="31"/>
        <v>115223.46000000002</v>
      </c>
      <c r="O277" s="424">
        <f t="shared" si="32"/>
        <v>201641.04999999993</v>
      </c>
      <c r="P277" s="424">
        <f t="shared" si="33"/>
        <v>161312.84</v>
      </c>
      <c r="Q277" s="424">
        <f t="shared" si="34"/>
        <v>40328.209999999934</v>
      </c>
    </row>
    <row r="278" spans="1:17" ht="16.5" hidden="1" thickTop="1" x14ac:dyDescent="0.25">
      <c r="A278" s="421" t="s">
        <v>1434</v>
      </c>
      <c r="B278" s="421" t="s">
        <v>1507</v>
      </c>
      <c r="C278" s="422" t="s">
        <v>1436</v>
      </c>
      <c r="D278" s="422" t="s">
        <v>1508</v>
      </c>
      <c r="E278" s="422" t="s">
        <v>441</v>
      </c>
      <c r="F278" s="422" t="s">
        <v>230</v>
      </c>
      <c r="G278" s="423" t="s">
        <v>1508</v>
      </c>
      <c r="H278" s="421" t="s">
        <v>1509</v>
      </c>
      <c r="I278" s="424">
        <v>22620.33386222017</v>
      </c>
      <c r="J278" s="425">
        <v>1.2388086978529697E-5</v>
      </c>
      <c r="K278" s="424">
        <f t="shared" si="28"/>
        <v>168007.19</v>
      </c>
      <c r="L278" s="424">
        <f t="shared" si="29"/>
        <v>124449.77</v>
      </c>
      <c r="M278" s="424">
        <f t="shared" si="30"/>
        <v>99559.82</v>
      </c>
      <c r="N278" s="424">
        <f t="shared" si="31"/>
        <v>24889.949999999997</v>
      </c>
      <c r="O278" s="424">
        <f t="shared" si="32"/>
        <v>43557.42</v>
      </c>
      <c r="P278" s="424">
        <f t="shared" si="33"/>
        <v>34845.94</v>
      </c>
      <c r="Q278" s="424">
        <f t="shared" si="34"/>
        <v>8711.4799999999959</v>
      </c>
    </row>
    <row r="279" spans="1:17" ht="16.5" hidden="1" thickTop="1" x14ac:dyDescent="0.25">
      <c r="A279" s="421" t="s">
        <v>1434</v>
      </c>
      <c r="B279" s="421" t="s">
        <v>1510</v>
      </c>
      <c r="C279" s="422" t="s">
        <v>1436</v>
      </c>
      <c r="D279" s="422" t="s">
        <v>1511</v>
      </c>
      <c r="E279" s="422" t="s">
        <v>441</v>
      </c>
      <c r="F279" s="422" t="s">
        <v>230</v>
      </c>
      <c r="G279" s="423" t="s">
        <v>1511</v>
      </c>
      <c r="H279" s="421" t="s">
        <v>1512</v>
      </c>
      <c r="I279" s="424">
        <v>187894.12066353063</v>
      </c>
      <c r="J279" s="425">
        <v>1.0290072302698164E-4</v>
      </c>
      <c r="K279" s="424">
        <f t="shared" si="28"/>
        <v>1395539.2</v>
      </c>
      <c r="L279" s="424">
        <f t="shared" si="29"/>
        <v>1033732.74</v>
      </c>
      <c r="M279" s="424">
        <f t="shared" si="30"/>
        <v>826986.19</v>
      </c>
      <c r="N279" s="424">
        <f t="shared" si="31"/>
        <v>206746.55000000005</v>
      </c>
      <c r="O279" s="424">
        <f t="shared" si="32"/>
        <v>361806.45999999996</v>
      </c>
      <c r="P279" s="424">
        <f t="shared" si="33"/>
        <v>289445.17</v>
      </c>
      <c r="Q279" s="424">
        <f t="shared" si="34"/>
        <v>72361.289999999979</v>
      </c>
    </row>
    <row r="280" spans="1:17" ht="16.5" hidden="1" thickTop="1" x14ac:dyDescent="0.25">
      <c r="A280" s="421" t="s">
        <v>1434</v>
      </c>
      <c r="B280" s="421" t="s">
        <v>1513</v>
      </c>
      <c r="C280" s="422" t="s">
        <v>1436</v>
      </c>
      <c r="D280" s="422" t="s">
        <v>1514</v>
      </c>
      <c r="E280" s="422" t="s">
        <v>441</v>
      </c>
      <c r="F280" s="422" t="s">
        <v>230</v>
      </c>
      <c r="G280" s="423" t="s">
        <v>1514</v>
      </c>
      <c r="H280" s="421" t="s">
        <v>1515</v>
      </c>
      <c r="I280" s="424">
        <v>199434.94068813173</v>
      </c>
      <c r="J280" s="425">
        <v>1.0922108430631261E-4</v>
      </c>
      <c r="K280" s="424">
        <f t="shared" si="28"/>
        <v>1481255.92</v>
      </c>
      <c r="L280" s="424">
        <f t="shared" si="29"/>
        <v>1097226.6100000001</v>
      </c>
      <c r="M280" s="424">
        <f t="shared" si="30"/>
        <v>877781.29</v>
      </c>
      <c r="N280" s="424">
        <f t="shared" si="31"/>
        <v>219445.32000000007</v>
      </c>
      <c r="O280" s="424">
        <f t="shared" si="32"/>
        <v>384029.30999999982</v>
      </c>
      <c r="P280" s="424">
        <f t="shared" si="33"/>
        <v>307223.45</v>
      </c>
      <c r="Q280" s="424">
        <f t="shared" si="34"/>
        <v>76805.859999999811</v>
      </c>
    </row>
    <row r="281" spans="1:17" ht="16.5" hidden="1" thickTop="1" x14ac:dyDescent="0.25">
      <c r="A281" s="421" t="s">
        <v>1434</v>
      </c>
      <c r="B281" s="421" t="s">
        <v>1516</v>
      </c>
      <c r="C281" s="422" t="s">
        <v>1436</v>
      </c>
      <c r="D281" s="422" t="s">
        <v>1517</v>
      </c>
      <c r="E281" s="422" t="s">
        <v>441</v>
      </c>
      <c r="F281" s="422" t="s">
        <v>230</v>
      </c>
      <c r="G281" s="423" t="s">
        <v>1517</v>
      </c>
      <c r="H281" s="421" t="s">
        <v>1518</v>
      </c>
      <c r="I281" s="424">
        <v>33672.259880166988</v>
      </c>
      <c r="J281" s="425">
        <v>1.8440704133719762E-5</v>
      </c>
      <c r="K281" s="424">
        <f t="shared" si="28"/>
        <v>250092.76</v>
      </c>
      <c r="L281" s="424">
        <f t="shared" si="29"/>
        <v>185253.9</v>
      </c>
      <c r="M281" s="424">
        <f t="shared" si="30"/>
        <v>148203.12</v>
      </c>
      <c r="N281" s="424">
        <f t="shared" si="31"/>
        <v>37050.78</v>
      </c>
      <c r="O281" s="424">
        <f t="shared" si="32"/>
        <v>64838.860000000015</v>
      </c>
      <c r="P281" s="424">
        <f t="shared" si="33"/>
        <v>51871.09</v>
      </c>
      <c r="Q281" s="424">
        <f t="shared" si="34"/>
        <v>12967.770000000019</v>
      </c>
    </row>
    <row r="282" spans="1:17" ht="16.5" hidden="1" thickTop="1" x14ac:dyDescent="0.25">
      <c r="A282" s="421" t="s">
        <v>1434</v>
      </c>
      <c r="B282" s="421" t="s">
        <v>1519</v>
      </c>
      <c r="C282" s="422" t="s">
        <v>1436</v>
      </c>
      <c r="D282" s="422" t="s">
        <v>1520</v>
      </c>
      <c r="E282" s="422" t="s">
        <v>441</v>
      </c>
      <c r="F282" s="422" t="s">
        <v>230</v>
      </c>
      <c r="G282" s="423" t="s">
        <v>1520</v>
      </c>
      <c r="H282" s="421" t="s">
        <v>1521</v>
      </c>
      <c r="I282" s="424">
        <v>76242.193596887693</v>
      </c>
      <c r="J282" s="425">
        <v>4.1754243392915299E-5</v>
      </c>
      <c r="K282" s="424">
        <f t="shared" si="28"/>
        <v>566270.89</v>
      </c>
      <c r="L282" s="424">
        <f t="shared" si="29"/>
        <v>419459.92</v>
      </c>
      <c r="M282" s="424">
        <f t="shared" si="30"/>
        <v>335567.94</v>
      </c>
      <c r="N282" s="424">
        <f t="shared" si="31"/>
        <v>83891.979999999981</v>
      </c>
      <c r="O282" s="424">
        <f t="shared" si="32"/>
        <v>146810.97000000003</v>
      </c>
      <c r="P282" s="424">
        <f t="shared" si="33"/>
        <v>117448.78</v>
      </c>
      <c r="Q282" s="424">
        <f t="shared" si="34"/>
        <v>29362.190000000031</v>
      </c>
    </row>
    <row r="283" spans="1:17" ht="16.5" hidden="1" thickTop="1" x14ac:dyDescent="0.25">
      <c r="A283" s="421" t="s">
        <v>1434</v>
      </c>
      <c r="B283" s="421" t="s">
        <v>1522</v>
      </c>
      <c r="C283" s="422" t="s">
        <v>1436</v>
      </c>
      <c r="D283" s="422" t="s">
        <v>1523</v>
      </c>
      <c r="E283" s="422" t="s">
        <v>441</v>
      </c>
      <c r="F283" s="422" t="s">
        <v>230</v>
      </c>
      <c r="G283" s="423" t="s">
        <v>1523</v>
      </c>
      <c r="H283" s="421" t="s">
        <v>1524</v>
      </c>
      <c r="I283" s="424">
        <v>0</v>
      </c>
      <c r="J283" s="425">
        <v>0</v>
      </c>
      <c r="K283" s="424">
        <f t="shared" si="28"/>
        <v>0</v>
      </c>
      <c r="L283" s="424">
        <f t="shared" si="29"/>
        <v>0</v>
      </c>
      <c r="M283" s="424">
        <f t="shared" si="30"/>
        <v>0</v>
      </c>
      <c r="N283" s="424">
        <f t="shared" si="31"/>
        <v>0</v>
      </c>
      <c r="O283" s="424">
        <f t="shared" si="32"/>
        <v>0</v>
      </c>
      <c r="P283" s="424">
        <f t="shared" si="33"/>
        <v>0</v>
      </c>
      <c r="Q283" s="424">
        <f t="shared" si="34"/>
        <v>0</v>
      </c>
    </row>
    <row r="284" spans="1:17" ht="16.5" hidden="1" thickTop="1" x14ac:dyDescent="0.25">
      <c r="A284" s="421" t="s">
        <v>1434</v>
      </c>
      <c r="B284" s="421" t="s">
        <v>1525</v>
      </c>
      <c r="C284" s="422" t="s">
        <v>1436</v>
      </c>
      <c r="D284" s="422" t="s">
        <v>1526</v>
      </c>
      <c r="E284" s="422" t="s">
        <v>441</v>
      </c>
      <c r="F284" s="422" t="s">
        <v>230</v>
      </c>
      <c r="G284" s="423" t="s">
        <v>1526</v>
      </c>
      <c r="H284" s="421" t="s">
        <v>1527</v>
      </c>
      <c r="I284" s="424">
        <v>1457542.5060851707</v>
      </c>
      <c r="J284" s="425">
        <v>7.982270929450838E-4</v>
      </c>
      <c r="K284" s="424">
        <f t="shared" si="28"/>
        <v>10825552.710000001</v>
      </c>
      <c r="L284" s="424">
        <f t="shared" si="29"/>
        <v>8018927.9299999997</v>
      </c>
      <c r="M284" s="424">
        <f t="shared" si="30"/>
        <v>6415142.3399999999</v>
      </c>
      <c r="N284" s="424">
        <f t="shared" si="31"/>
        <v>1603785.5899999999</v>
      </c>
      <c r="O284" s="424">
        <f t="shared" si="32"/>
        <v>2806624.7800000012</v>
      </c>
      <c r="P284" s="424">
        <f t="shared" si="33"/>
        <v>2245299.8199999998</v>
      </c>
      <c r="Q284" s="424">
        <f t="shared" si="34"/>
        <v>561324.96000000136</v>
      </c>
    </row>
    <row r="285" spans="1:17" ht="16.5" hidden="1" thickTop="1" x14ac:dyDescent="0.25">
      <c r="A285" s="421" t="s">
        <v>1434</v>
      </c>
      <c r="B285" s="421" t="s">
        <v>1528</v>
      </c>
      <c r="C285" s="422" t="s">
        <v>1436</v>
      </c>
      <c r="D285" s="422" t="s">
        <v>1529</v>
      </c>
      <c r="E285" s="422" t="s">
        <v>441</v>
      </c>
      <c r="F285" s="422" t="s">
        <v>230</v>
      </c>
      <c r="G285" s="423" t="s">
        <v>1529</v>
      </c>
      <c r="H285" s="421" t="s">
        <v>1530</v>
      </c>
      <c r="I285" s="424">
        <v>369104.06157541921</v>
      </c>
      <c r="J285" s="425">
        <v>2.0214083694678446E-4</v>
      </c>
      <c r="K285" s="424">
        <f t="shared" si="28"/>
        <v>2741433.24</v>
      </c>
      <c r="L285" s="424">
        <f t="shared" si="29"/>
        <v>2030691.29</v>
      </c>
      <c r="M285" s="424">
        <f t="shared" si="30"/>
        <v>1624553.03</v>
      </c>
      <c r="N285" s="424">
        <f t="shared" si="31"/>
        <v>406138.26</v>
      </c>
      <c r="O285" s="424">
        <f t="shared" si="32"/>
        <v>710741.95000000019</v>
      </c>
      <c r="P285" s="424">
        <f t="shared" si="33"/>
        <v>568593.56000000006</v>
      </c>
      <c r="Q285" s="424">
        <f t="shared" si="34"/>
        <v>142148.39000000013</v>
      </c>
    </row>
    <row r="286" spans="1:17" ht="16.5" hidden="1" thickTop="1" x14ac:dyDescent="0.25">
      <c r="A286" s="421" t="s">
        <v>1434</v>
      </c>
      <c r="B286" s="421" t="s">
        <v>1531</v>
      </c>
      <c r="C286" s="422" t="s">
        <v>1436</v>
      </c>
      <c r="D286" s="422" t="s">
        <v>1440</v>
      </c>
      <c r="E286" s="422" t="s">
        <v>1532</v>
      </c>
      <c r="F286" s="422" t="s">
        <v>1533</v>
      </c>
      <c r="G286" s="423" t="s">
        <v>1534</v>
      </c>
      <c r="H286" s="421" t="s">
        <v>1535</v>
      </c>
      <c r="I286" s="424">
        <v>48377.616440151862</v>
      </c>
      <c r="J286" s="425">
        <v>2.6494132399853448E-5</v>
      </c>
      <c r="K286" s="424">
        <f t="shared" si="28"/>
        <v>359313.32</v>
      </c>
      <c r="L286" s="424">
        <f t="shared" si="29"/>
        <v>266158.01</v>
      </c>
      <c r="M286" s="424">
        <f t="shared" si="30"/>
        <v>212926.41</v>
      </c>
      <c r="N286" s="424">
        <f t="shared" si="31"/>
        <v>53231.600000000006</v>
      </c>
      <c r="O286" s="424">
        <f t="shared" si="32"/>
        <v>93155.31</v>
      </c>
      <c r="P286" s="424">
        <f t="shared" si="33"/>
        <v>74524.25</v>
      </c>
      <c r="Q286" s="424">
        <f t="shared" si="34"/>
        <v>18631.059999999998</v>
      </c>
    </row>
    <row r="287" spans="1:17" ht="16.5" hidden="1" thickTop="1" x14ac:dyDescent="0.25">
      <c r="A287" s="421" t="s">
        <v>1434</v>
      </c>
      <c r="B287" s="421" t="s">
        <v>1536</v>
      </c>
      <c r="C287" s="422" t="s">
        <v>1436</v>
      </c>
      <c r="D287" s="422" t="s">
        <v>1440</v>
      </c>
      <c r="E287" s="422" t="s">
        <v>1537</v>
      </c>
      <c r="F287" s="422" t="s">
        <v>1538</v>
      </c>
      <c r="G287" s="423" t="s">
        <v>1539</v>
      </c>
      <c r="H287" s="421" t="s">
        <v>1540</v>
      </c>
      <c r="I287" s="424">
        <v>15415.245499870012</v>
      </c>
      <c r="J287" s="425">
        <v>8.4422008627698964E-6</v>
      </c>
      <c r="K287" s="424">
        <f t="shared" si="28"/>
        <v>114493.1</v>
      </c>
      <c r="L287" s="424">
        <f t="shared" si="29"/>
        <v>84809.7</v>
      </c>
      <c r="M287" s="424">
        <f t="shared" si="30"/>
        <v>67847.759999999995</v>
      </c>
      <c r="N287" s="424">
        <f t="shared" si="31"/>
        <v>16961.940000000002</v>
      </c>
      <c r="O287" s="424">
        <f t="shared" si="32"/>
        <v>29683.400000000009</v>
      </c>
      <c r="P287" s="424">
        <f t="shared" si="33"/>
        <v>23746.720000000001</v>
      </c>
      <c r="Q287" s="424">
        <f t="shared" si="34"/>
        <v>5936.6800000000076</v>
      </c>
    </row>
    <row r="288" spans="1:17" ht="16.5" hidden="1" thickTop="1" x14ac:dyDescent="0.25">
      <c r="A288" s="421" t="s">
        <v>1434</v>
      </c>
      <c r="B288" s="421" t="s">
        <v>1541</v>
      </c>
      <c r="C288" s="422" t="s">
        <v>1436</v>
      </c>
      <c r="D288" s="422" t="s">
        <v>1440</v>
      </c>
      <c r="E288" s="422" t="s">
        <v>1542</v>
      </c>
      <c r="F288" s="422" t="s">
        <v>1543</v>
      </c>
      <c r="G288" s="423" t="s">
        <v>1544</v>
      </c>
      <c r="H288" s="421" t="s">
        <v>1545</v>
      </c>
      <c r="I288" s="424">
        <v>0</v>
      </c>
      <c r="J288" s="425">
        <v>0</v>
      </c>
      <c r="K288" s="424">
        <f t="shared" si="28"/>
        <v>0</v>
      </c>
      <c r="L288" s="424">
        <f t="shared" si="29"/>
        <v>0</v>
      </c>
      <c r="M288" s="424">
        <f t="shared" si="30"/>
        <v>0</v>
      </c>
      <c r="N288" s="424">
        <f t="shared" si="31"/>
        <v>0</v>
      </c>
      <c r="O288" s="424">
        <f t="shared" si="32"/>
        <v>0</v>
      </c>
      <c r="P288" s="424">
        <f t="shared" si="33"/>
        <v>0</v>
      </c>
      <c r="Q288" s="424">
        <f t="shared" si="34"/>
        <v>0</v>
      </c>
    </row>
    <row r="289" spans="1:17" ht="16.5" hidden="1" thickTop="1" x14ac:dyDescent="0.25">
      <c r="A289" s="421" t="s">
        <v>1434</v>
      </c>
      <c r="B289" s="427" t="s">
        <v>1546</v>
      </c>
      <c r="C289" s="422" t="s">
        <v>1436</v>
      </c>
      <c r="D289" s="422" t="s">
        <v>1437</v>
      </c>
      <c r="E289" s="422" t="s">
        <v>1547</v>
      </c>
      <c r="F289" s="428" t="s">
        <v>1548</v>
      </c>
      <c r="G289" s="423" t="s">
        <v>1549</v>
      </c>
      <c r="H289" s="429" t="s">
        <v>1550</v>
      </c>
      <c r="I289" s="424">
        <v>16816.045585185369</v>
      </c>
      <c r="J289" s="425">
        <v>9.2093528156153541E-6</v>
      </c>
      <c r="K289" s="424">
        <f t="shared" si="28"/>
        <v>124897.21</v>
      </c>
      <c r="L289" s="424">
        <f t="shared" si="29"/>
        <v>92516.45</v>
      </c>
      <c r="M289" s="424">
        <f t="shared" si="30"/>
        <v>74013.16</v>
      </c>
      <c r="N289" s="424">
        <f t="shared" si="31"/>
        <v>18503.289999999994</v>
      </c>
      <c r="O289" s="424">
        <f t="shared" si="32"/>
        <v>32380.760000000009</v>
      </c>
      <c r="P289" s="424">
        <f t="shared" si="33"/>
        <v>25904.61</v>
      </c>
      <c r="Q289" s="424">
        <f t="shared" si="34"/>
        <v>6476.1500000000087</v>
      </c>
    </row>
    <row r="290" spans="1:17" ht="16.5" hidden="1" thickTop="1" x14ac:dyDescent="0.25">
      <c r="A290" s="421" t="s">
        <v>1434</v>
      </c>
      <c r="B290" s="421" t="s">
        <v>1551</v>
      </c>
      <c r="C290" s="422" t="s">
        <v>1436</v>
      </c>
      <c r="D290" s="422" t="s">
        <v>1529</v>
      </c>
      <c r="E290" s="422" t="s">
        <v>1552</v>
      </c>
      <c r="F290" s="422" t="s">
        <v>1553</v>
      </c>
      <c r="G290" s="423" t="s">
        <v>1554</v>
      </c>
      <c r="H290" s="421" t="s">
        <v>1555</v>
      </c>
      <c r="I290" s="424">
        <v>22699.188658100891</v>
      </c>
      <c r="J290" s="425">
        <v>1.243127202062477E-5</v>
      </c>
      <c r="K290" s="424">
        <f t="shared" si="28"/>
        <v>168592.86</v>
      </c>
      <c r="L290" s="424">
        <f t="shared" si="29"/>
        <v>124883.6</v>
      </c>
      <c r="M290" s="424">
        <f t="shared" si="30"/>
        <v>99906.880000000005</v>
      </c>
      <c r="N290" s="424">
        <f t="shared" si="31"/>
        <v>24976.720000000001</v>
      </c>
      <c r="O290" s="424">
        <f t="shared" si="32"/>
        <v>43709.25999999998</v>
      </c>
      <c r="P290" s="424">
        <f t="shared" si="33"/>
        <v>34967.410000000003</v>
      </c>
      <c r="Q290" s="424">
        <f t="shared" si="34"/>
        <v>8741.8499999999767</v>
      </c>
    </row>
    <row r="291" spans="1:17" ht="16.5" hidden="1" thickTop="1" x14ac:dyDescent="0.25">
      <c r="A291" s="421" t="s">
        <v>1434</v>
      </c>
      <c r="B291" s="421" t="s">
        <v>1556</v>
      </c>
      <c r="C291" s="422" t="s">
        <v>1436</v>
      </c>
      <c r="D291" s="422" t="s">
        <v>1443</v>
      </c>
      <c r="E291" s="422" t="s">
        <v>1557</v>
      </c>
      <c r="F291" s="422" t="s">
        <v>1558</v>
      </c>
      <c r="G291" s="423" t="s">
        <v>1559</v>
      </c>
      <c r="H291" s="421" t="s">
        <v>1560</v>
      </c>
      <c r="I291" s="424">
        <v>35511.189372467452</v>
      </c>
      <c r="J291" s="425">
        <v>1.9447798840489297E-5</v>
      </c>
      <c r="K291" s="424">
        <f t="shared" si="28"/>
        <v>263750.96999999997</v>
      </c>
      <c r="L291" s="424">
        <f t="shared" si="29"/>
        <v>195371.09</v>
      </c>
      <c r="M291" s="424">
        <f t="shared" si="30"/>
        <v>156296.87</v>
      </c>
      <c r="N291" s="424">
        <f t="shared" si="31"/>
        <v>39074.22</v>
      </c>
      <c r="O291" s="424">
        <f t="shared" si="32"/>
        <v>68379.879999999976</v>
      </c>
      <c r="P291" s="424">
        <f t="shared" si="33"/>
        <v>54703.9</v>
      </c>
      <c r="Q291" s="424">
        <f t="shared" si="34"/>
        <v>13675.979999999974</v>
      </c>
    </row>
    <row r="292" spans="1:17" ht="16.5" hidden="1" thickTop="1" x14ac:dyDescent="0.25">
      <c r="A292" s="421" t="s">
        <v>1434</v>
      </c>
      <c r="B292" s="421" t="s">
        <v>1561</v>
      </c>
      <c r="C292" s="422" t="s">
        <v>1436</v>
      </c>
      <c r="D292" s="422" t="s">
        <v>1440</v>
      </c>
      <c r="E292" s="422" t="s">
        <v>1562</v>
      </c>
      <c r="F292" s="422" t="s">
        <v>1563</v>
      </c>
      <c r="G292" s="423" t="s">
        <v>1564</v>
      </c>
      <c r="H292" s="421" t="s">
        <v>1565</v>
      </c>
      <c r="I292" s="424">
        <v>17256.967524689535</v>
      </c>
      <c r="J292" s="425">
        <v>9.4508249075212302E-6</v>
      </c>
      <c r="K292" s="424">
        <f t="shared" si="28"/>
        <v>128172.05</v>
      </c>
      <c r="L292" s="424">
        <f t="shared" si="29"/>
        <v>94942.26</v>
      </c>
      <c r="M292" s="424">
        <f t="shared" si="30"/>
        <v>75953.81</v>
      </c>
      <c r="N292" s="424">
        <f t="shared" si="31"/>
        <v>18988.449999999997</v>
      </c>
      <c r="O292" s="424">
        <f t="shared" si="32"/>
        <v>33229.790000000008</v>
      </c>
      <c r="P292" s="424">
        <f t="shared" si="33"/>
        <v>26583.83</v>
      </c>
      <c r="Q292" s="424">
        <f t="shared" si="34"/>
        <v>6645.9600000000064</v>
      </c>
    </row>
    <row r="293" spans="1:17" ht="16.5" hidden="1" thickTop="1" x14ac:dyDescent="0.25">
      <c r="A293" s="421" t="s">
        <v>1434</v>
      </c>
      <c r="B293" s="421" t="s">
        <v>1566</v>
      </c>
      <c r="C293" s="422" t="s">
        <v>1436</v>
      </c>
      <c r="D293" s="422" t="s">
        <v>1526</v>
      </c>
      <c r="E293" s="422" t="s">
        <v>1567</v>
      </c>
      <c r="F293" s="422" t="s">
        <v>1568</v>
      </c>
      <c r="G293" s="423" t="s">
        <v>1569</v>
      </c>
      <c r="H293" s="421" t="s">
        <v>1570</v>
      </c>
      <c r="I293" s="424">
        <v>54992.735444495978</v>
      </c>
      <c r="J293" s="425">
        <v>3.0116920202115198E-5</v>
      </c>
      <c r="K293" s="424">
        <f t="shared" si="28"/>
        <v>408445.55</v>
      </c>
      <c r="L293" s="424">
        <f t="shared" si="29"/>
        <v>302552.26</v>
      </c>
      <c r="M293" s="424">
        <f t="shared" si="30"/>
        <v>242041.81</v>
      </c>
      <c r="N293" s="424">
        <f t="shared" si="31"/>
        <v>60510.450000000012</v>
      </c>
      <c r="O293" s="424">
        <f t="shared" si="32"/>
        <v>105893.28999999998</v>
      </c>
      <c r="P293" s="424">
        <f t="shared" si="33"/>
        <v>84714.63</v>
      </c>
      <c r="Q293" s="424">
        <f t="shared" si="34"/>
        <v>21178.659999999974</v>
      </c>
    </row>
    <row r="294" spans="1:17" ht="16.5" hidden="1" thickTop="1" x14ac:dyDescent="0.25">
      <c r="A294" s="421" t="s">
        <v>1434</v>
      </c>
      <c r="B294" s="421" t="s">
        <v>1571</v>
      </c>
      <c r="C294" s="422" t="s">
        <v>1436</v>
      </c>
      <c r="D294" s="422" t="s">
        <v>1437</v>
      </c>
      <c r="E294" s="422" t="s">
        <v>1572</v>
      </c>
      <c r="F294" s="422" t="s">
        <v>1573</v>
      </c>
      <c r="G294" s="423" t="s">
        <v>1574</v>
      </c>
      <c r="H294" s="421" t="s">
        <v>1575</v>
      </c>
      <c r="I294" s="424">
        <v>103050.7174219733</v>
      </c>
      <c r="J294" s="425">
        <v>5.6436003924567776E-5</v>
      </c>
      <c r="K294" s="424">
        <f t="shared" si="28"/>
        <v>765384.86</v>
      </c>
      <c r="L294" s="424">
        <f t="shared" si="29"/>
        <v>566951.75</v>
      </c>
      <c r="M294" s="424">
        <f t="shared" si="30"/>
        <v>453561.4</v>
      </c>
      <c r="N294" s="424">
        <f t="shared" si="31"/>
        <v>113390.34999999998</v>
      </c>
      <c r="O294" s="424">
        <f t="shared" si="32"/>
        <v>198433.11</v>
      </c>
      <c r="P294" s="424">
        <f t="shared" si="33"/>
        <v>158746.49</v>
      </c>
      <c r="Q294" s="424">
        <f t="shared" si="34"/>
        <v>39686.619999999995</v>
      </c>
    </row>
    <row r="295" spans="1:17" ht="16.5" hidden="1" thickTop="1" x14ac:dyDescent="0.25">
      <c r="A295" s="421" t="s">
        <v>1434</v>
      </c>
      <c r="B295" s="421" t="s">
        <v>1576</v>
      </c>
      <c r="C295" s="422" t="s">
        <v>1436</v>
      </c>
      <c r="D295" s="422" t="s">
        <v>1511</v>
      </c>
      <c r="E295" s="422" t="s">
        <v>1577</v>
      </c>
      <c r="F295" s="422" t="s">
        <v>1578</v>
      </c>
      <c r="G295" s="423" t="s">
        <v>1579</v>
      </c>
      <c r="H295" s="421" t="s">
        <v>1580</v>
      </c>
      <c r="I295" s="424">
        <v>120098.88739881045</v>
      </c>
      <c r="J295" s="425">
        <v>6.5772480290663665E-5</v>
      </c>
      <c r="K295" s="424">
        <f t="shared" si="28"/>
        <v>892006.12</v>
      </c>
      <c r="L295" s="424">
        <f t="shared" si="29"/>
        <v>660745.27</v>
      </c>
      <c r="M295" s="424">
        <f t="shared" si="30"/>
        <v>528596.22</v>
      </c>
      <c r="N295" s="424">
        <f t="shared" si="31"/>
        <v>132149.05000000005</v>
      </c>
      <c r="O295" s="424">
        <f t="shared" si="32"/>
        <v>231260.84999999998</v>
      </c>
      <c r="P295" s="424">
        <f t="shared" si="33"/>
        <v>185008.68</v>
      </c>
      <c r="Q295" s="424">
        <f t="shared" si="34"/>
        <v>46252.169999999984</v>
      </c>
    </row>
    <row r="296" spans="1:17" ht="16.5" hidden="1" thickTop="1" x14ac:dyDescent="0.25">
      <c r="A296" s="421" t="s">
        <v>1434</v>
      </c>
      <c r="B296" s="427" t="s">
        <v>1581</v>
      </c>
      <c r="C296" s="430" t="s">
        <v>1436</v>
      </c>
      <c r="D296" s="430" t="s">
        <v>1437</v>
      </c>
      <c r="E296" s="430" t="s">
        <v>1582</v>
      </c>
      <c r="F296" s="428" t="s">
        <v>1583</v>
      </c>
      <c r="G296" s="423" t="s">
        <v>1584</v>
      </c>
      <c r="H296" s="429" t="s">
        <v>1585</v>
      </c>
      <c r="I296" s="424">
        <v>17793.061988290272</v>
      </c>
      <c r="J296" s="425">
        <v>9.7444184894836116E-6</v>
      </c>
      <c r="K296" s="424">
        <f t="shared" si="28"/>
        <v>132153.76999999999</v>
      </c>
      <c r="L296" s="424">
        <f t="shared" si="29"/>
        <v>97891.68</v>
      </c>
      <c r="M296" s="424">
        <f t="shared" si="30"/>
        <v>78313.34</v>
      </c>
      <c r="N296" s="424">
        <f t="shared" si="31"/>
        <v>19578.339999999997</v>
      </c>
      <c r="O296" s="424">
        <f t="shared" si="32"/>
        <v>34262.089999999997</v>
      </c>
      <c r="P296" s="424">
        <f t="shared" si="33"/>
        <v>27409.67</v>
      </c>
      <c r="Q296" s="424">
        <f t="shared" si="34"/>
        <v>6852.4199999999983</v>
      </c>
    </row>
    <row r="297" spans="1:17" ht="16.5" hidden="1" thickTop="1" x14ac:dyDescent="0.25">
      <c r="A297" s="421" t="s">
        <v>1586</v>
      </c>
      <c r="B297" s="421" t="s">
        <v>1587</v>
      </c>
      <c r="C297" s="422" t="s">
        <v>1588</v>
      </c>
      <c r="D297" s="422" t="s">
        <v>1589</v>
      </c>
      <c r="E297" s="422" t="s">
        <v>441</v>
      </c>
      <c r="F297" s="422" t="s">
        <v>230</v>
      </c>
      <c r="G297" s="423" t="s">
        <v>1589</v>
      </c>
      <c r="H297" s="421" t="s">
        <v>1590</v>
      </c>
      <c r="I297" s="424">
        <v>441567.78697000141</v>
      </c>
      <c r="J297" s="425">
        <v>2.4182579201615531E-4</v>
      </c>
      <c r="K297" s="424">
        <f t="shared" si="28"/>
        <v>3279640.45</v>
      </c>
      <c r="L297" s="424">
        <f t="shared" si="29"/>
        <v>2429363.2999999998</v>
      </c>
      <c r="M297" s="424">
        <f t="shared" si="30"/>
        <v>1943490.64</v>
      </c>
      <c r="N297" s="424">
        <f t="shared" si="31"/>
        <v>485872.65999999992</v>
      </c>
      <c r="O297" s="424">
        <f t="shared" si="32"/>
        <v>850277.15000000037</v>
      </c>
      <c r="P297" s="424">
        <f t="shared" si="33"/>
        <v>680221.72</v>
      </c>
      <c r="Q297" s="424">
        <f t="shared" si="34"/>
        <v>170055.4300000004</v>
      </c>
    </row>
    <row r="298" spans="1:17" ht="16.5" hidden="1" thickTop="1" x14ac:dyDescent="0.25">
      <c r="A298" s="421" t="s">
        <v>1586</v>
      </c>
      <c r="B298" s="421" t="s">
        <v>1591</v>
      </c>
      <c r="C298" s="422" t="s">
        <v>1588</v>
      </c>
      <c r="D298" s="422" t="s">
        <v>1592</v>
      </c>
      <c r="E298" s="422" t="s">
        <v>441</v>
      </c>
      <c r="F298" s="422" t="s">
        <v>230</v>
      </c>
      <c r="G298" s="423" t="s">
        <v>1592</v>
      </c>
      <c r="H298" s="421" t="s">
        <v>1593</v>
      </c>
      <c r="I298" s="424">
        <v>1974950.66346604</v>
      </c>
      <c r="J298" s="425">
        <v>1.0815870688002714E-3</v>
      </c>
      <c r="K298" s="424">
        <f t="shared" si="28"/>
        <v>14668479.6</v>
      </c>
      <c r="L298" s="424">
        <f t="shared" si="29"/>
        <v>10865540.449999999</v>
      </c>
      <c r="M298" s="424">
        <f t="shared" si="30"/>
        <v>8692432.3599999994</v>
      </c>
      <c r="N298" s="424">
        <f t="shared" si="31"/>
        <v>2173108.09</v>
      </c>
      <c r="O298" s="424">
        <f t="shared" si="32"/>
        <v>3802939.1500000004</v>
      </c>
      <c r="P298" s="424">
        <f t="shared" si="33"/>
        <v>3042351.32</v>
      </c>
      <c r="Q298" s="424">
        <f t="shared" si="34"/>
        <v>760587.83000000054</v>
      </c>
    </row>
    <row r="299" spans="1:17" ht="16.5" hidden="1" thickTop="1" x14ac:dyDescent="0.25">
      <c r="A299" s="421" t="s">
        <v>1586</v>
      </c>
      <c r="B299" s="421" t="s">
        <v>1594</v>
      </c>
      <c r="C299" s="422" t="s">
        <v>1588</v>
      </c>
      <c r="D299" s="422" t="s">
        <v>1595</v>
      </c>
      <c r="E299" s="422" t="s">
        <v>441</v>
      </c>
      <c r="F299" s="422" t="s">
        <v>230</v>
      </c>
      <c r="G299" s="423" t="s">
        <v>1595</v>
      </c>
      <c r="H299" s="421" t="s">
        <v>1596</v>
      </c>
      <c r="I299" s="424">
        <v>719524.69006482034</v>
      </c>
      <c r="J299" s="425">
        <v>3.9404964126589422E-4</v>
      </c>
      <c r="K299" s="424">
        <f t="shared" si="28"/>
        <v>5344099.6900000004</v>
      </c>
      <c r="L299" s="424">
        <f t="shared" si="29"/>
        <v>3958592.36</v>
      </c>
      <c r="M299" s="424">
        <f t="shared" si="30"/>
        <v>3166873.89</v>
      </c>
      <c r="N299" s="424">
        <f t="shared" si="31"/>
        <v>791718.46999999974</v>
      </c>
      <c r="O299" s="424">
        <f t="shared" si="32"/>
        <v>1385507.3300000005</v>
      </c>
      <c r="P299" s="424">
        <f t="shared" si="33"/>
        <v>1108405.8600000001</v>
      </c>
      <c r="Q299" s="424">
        <f t="shared" si="34"/>
        <v>277101.47000000044</v>
      </c>
    </row>
    <row r="300" spans="1:17" ht="16.5" hidden="1" thickTop="1" x14ac:dyDescent="0.25">
      <c r="A300" s="421" t="s">
        <v>1586</v>
      </c>
      <c r="B300" s="421" t="s">
        <v>1597</v>
      </c>
      <c r="C300" s="422" t="s">
        <v>1588</v>
      </c>
      <c r="D300" s="422" t="s">
        <v>1598</v>
      </c>
      <c r="E300" s="422" t="s">
        <v>441</v>
      </c>
      <c r="F300" s="422" t="s">
        <v>230</v>
      </c>
      <c r="G300" s="423" t="s">
        <v>1598</v>
      </c>
      <c r="H300" s="421" t="s">
        <v>1599</v>
      </c>
      <c r="I300" s="424">
        <v>5643112.3310252642</v>
      </c>
      <c r="J300" s="425">
        <v>3.0904657204512669E-3</v>
      </c>
      <c r="K300" s="424">
        <f t="shared" si="28"/>
        <v>41912884.020000003</v>
      </c>
      <c r="L300" s="424">
        <f t="shared" si="29"/>
        <v>31046580.760000002</v>
      </c>
      <c r="M300" s="424">
        <f t="shared" si="30"/>
        <v>24837264.609999999</v>
      </c>
      <c r="N300" s="424">
        <f t="shared" si="31"/>
        <v>6209316.1500000022</v>
      </c>
      <c r="O300" s="424">
        <f t="shared" si="32"/>
        <v>10866303.260000002</v>
      </c>
      <c r="P300" s="424">
        <f t="shared" si="33"/>
        <v>8693042.6099999994</v>
      </c>
      <c r="Q300" s="424">
        <f t="shared" si="34"/>
        <v>2173260.6500000022</v>
      </c>
    </row>
    <row r="301" spans="1:17" ht="16.5" hidden="1" thickTop="1" x14ac:dyDescent="0.25">
      <c r="A301" s="421" t="s">
        <v>1586</v>
      </c>
      <c r="B301" s="421" t="s">
        <v>1600</v>
      </c>
      <c r="C301" s="422" t="s">
        <v>1588</v>
      </c>
      <c r="D301" s="422" t="s">
        <v>1601</v>
      </c>
      <c r="E301" s="422" t="s">
        <v>441</v>
      </c>
      <c r="F301" s="422" t="s">
        <v>230</v>
      </c>
      <c r="G301" s="423" t="s">
        <v>1601</v>
      </c>
      <c r="H301" s="421" t="s">
        <v>1602</v>
      </c>
      <c r="I301" s="424">
        <v>695822.53960373683</v>
      </c>
      <c r="J301" s="425">
        <v>3.8106909450303218E-4</v>
      </c>
      <c r="K301" s="424">
        <f t="shared" si="28"/>
        <v>5168057.57</v>
      </c>
      <c r="L301" s="424">
        <f t="shared" si="29"/>
        <v>3828190.79</v>
      </c>
      <c r="M301" s="424">
        <f t="shared" si="30"/>
        <v>3062552.63</v>
      </c>
      <c r="N301" s="424">
        <f t="shared" si="31"/>
        <v>765638.16000000015</v>
      </c>
      <c r="O301" s="424">
        <f t="shared" si="32"/>
        <v>1339866.7800000003</v>
      </c>
      <c r="P301" s="424">
        <f t="shared" si="33"/>
        <v>1071893.42</v>
      </c>
      <c r="Q301" s="424">
        <f t="shared" si="34"/>
        <v>267973.36000000034</v>
      </c>
    </row>
    <row r="302" spans="1:17" ht="16.5" hidden="1" thickTop="1" x14ac:dyDescent="0.25">
      <c r="A302" s="421" t="s">
        <v>1586</v>
      </c>
      <c r="B302" s="421" t="s">
        <v>1603</v>
      </c>
      <c r="C302" s="422" t="s">
        <v>1588</v>
      </c>
      <c r="D302" s="422" t="s">
        <v>1604</v>
      </c>
      <c r="E302" s="422" t="s">
        <v>441</v>
      </c>
      <c r="F302" s="422" t="s">
        <v>230</v>
      </c>
      <c r="G302" s="423" t="s">
        <v>1604</v>
      </c>
      <c r="H302" s="421" t="s">
        <v>1605</v>
      </c>
      <c r="I302" s="424">
        <v>1445784.4291065806</v>
      </c>
      <c r="J302" s="425">
        <v>7.9178775030769235E-4</v>
      </c>
      <c r="K302" s="424">
        <f t="shared" si="28"/>
        <v>10738222.369999999</v>
      </c>
      <c r="L302" s="424">
        <f t="shared" si="29"/>
        <v>7954238.79</v>
      </c>
      <c r="M302" s="424">
        <f t="shared" si="30"/>
        <v>6363391.0300000003</v>
      </c>
      <c r="N302" s="424">
        <f t="shared" si="31"/>
        <v>1590847.7599999998</v>
      </c>
      <c r="O302" s="424">
        <f t="shared" si="32"/>
        <v>2783983.5799999991</v>
      </c>
      <c r="P302" s="424">
        <f t="shared" si="33"/>
        <v>2227186.86</v>
      </c>
      <c r="Q302" s="424">
        <f t="shared" si="34"/>
        <v>556796.71999999927</v>
      </c>
    </row>
    <row r="303" spans="1:17" ht="16.5" hidden="1" thickTop="1" x14ac:dyDescent="0.25">
      <c r="A303" s="421" t="s">
        <v>1586</v>
      </c>
      <c r="B303" s="421" t="s">
        <v>1606</v>
      </c>
      <c r="C303" s="422" t="s">
        <v>1588</v>
      </c>
      <c r="D303" s="422" t="s">
        <v>1607</v>
      </c>
      <c r="E303" s="422" t="s">
        <v>441</v>
      </c>
      <c r="F303" s="422" t="s">
        <v>230</v>
      </c>
      <c r="G303" s="423" t="s">
        <v>1607</v>
      </c>
      <c r="H303" s="421" t="s">
        <v>1608</v>
      </c>
      <c r="I303" s="424">
        <v>2493043.7864645673</v>
      </c>
      <c r="J303" s="425">
        <v>1.3653221679273142E-3</v>
      </c>
      <c r="K303" s="424">
        <f t="shared" si="28"/>
        <v>18516493.899999999</v>
      </c>
      <c r="L303" s="424">
        <f t="shared" si="29"/>
        <v>13715921.41</v>
      </c>
      <c r="M303" s="424">
        <f t="shared" si="30"/>
        <v>10972737.130000001</v>
      </c>
      <c r="N303" s="424">
        <f t="shared" si="31"/>
        <v>2743184.2799999993</v>
      </c>
      <c r="O303" s="424">
        <f t="shared" si="32"/>
        <v>4800572.4899999984</v>
      </c>
      <c r="P303" s="424">
        <f t="shared" si="33"/>
        <v>3840457.99</v>
      </c>
      <c r="Q303" s="424">
        <f t="shared" si="34"/>
        <v>960114.49999999814</v>
      </c>
    </row>
    <row r="304" spans="1:17" ht="16.5" hidden="1" thickTop="1" x14ac:dyDescent="0.25">
      <c r="A304" s="421" t="s">
        <v>1586</v>
      </c>
      <c r="B304" s="421" t="s">
        <v>1609</v>
      </c>
      <c r="C304" s="422" t="s">
        <v>1588</v>
      </c>
      <c r="D304" s="422" t="s">
        <v>1610</v>
      </c>
      <c r="E304" s="422" t="s">
        <v>441</v>
      </c>
      <c r="F304" s="422" t="s">
        <v>230</v>
      </c>
      <c r="G304" s="423" t="s">
        <v>1610</v>
      </c>
      <c r="H304" s="421" t="s">
        <v>1611</v>
      </c>
      <c r="I304" s="424">
        <v>331560.09558864502</v>
      </c>
      <c r="J304" s="425">
        <v>1.8157978249922334E-4</v>
      </c>
      <c r="K304" s="424">
        <f t="shared" si="28"/>
        <v>2462584.2999999998</v>
      </c>
      <c r="L304" s="424">
        <f t="shared" si="29"/>
        <v>1824136.52</v>
      </c>
      <c r="M304" s="424">
        <f t="shared" si="30"/>
        <v>1459309.22</v>
      </c>
      <c r="N304" s="424">
        <f t="shared" si="31"/>
        <v>364827.30000000005</v>
      </c>
      <c r="O304" s="424">
        <f t="shared" si="32"/>
        <v>638447.7799999998</v>
      </c>
      <c r="P304" s="424">
        <f t="shared" si="33"/>
        <v>510758.22</v>
      </c>
      <c r="Q304" s="424">
        <f t="shared" si="34"/>
        <v>127689.55999999982</v>
      </c>
    </row>
    <row r="305" spans="1:17" ht="16.5" hidden="1" thickTop="1" x14ac:dyDescent="0.25">
      <c r="A305" s="421" t="s">
        <v>1586</v>
      </c>
      <c r="B305" s="421" t="s">
        <v>1612</v>
      </c>
      <c r="C305" s="422" t="s">
        <v>1588</v>
      </c>
      <c r="D305" s="422" t="s">
        <v>1613</v>
      </c>
      <c r="E305" s="422" t="s">
        <v>441</v>
      </c>
      <c r="F305" s="422" t="s">
        <v>230</v>
      </c>
      <c r="G305" s="423" t="s">
        <v>1613</v>
      </c>
      <c r="H305" s="421" t="s">
        <v>1614</v>
      </c>
      <c r="I305" s="424">
        <v>756092.70524620649</v>
      </c>
      <c r="J305" s="425">
        <v>4.1407621361705681E-4</v>
      </c>
      <c r="K305" s="424">
        <f t="shared" si="28"/>
        <v>5615699.9900000002</v>
      </c>
      <c r="L305" s="424">
        <f t="shared" si="29"/>
        <v>4159777.77</v>
      </c>
      <c r="M305" s="424">
        <f t="shared" si="30"/>
        <v>3327822.22</v>
      </c>
      <c r="N305" s="424">
        <f t="shared" si="31"/>
        <v>831955.54999999981</v>
      </c>
      <c r="O305" s="424">
        <f t="shared" si="32"/>
        <v>1455922.2200000002</v>
      </c>
      <c r="P305" s="424">
        <f t="shared" si="33"/>
        <v>1164737.78</v>
      </c>
      <c r="Q305" s="424">
        <f t="shared" si="34"/>
        <v>291184.44000000018</v>
      </c>
    </row>
    <row r="306" spans="1:17" ht="16.5" hidden="1" thickTop="1" x14ac:dyDescent="0.25">
      <c r="A306" s="421" t="s">
        <v>1586</v>
      </c>
      <c r="B306" s="421" t="s">
        <v>1615</v>
      </c>
      <c r="C306" s="422" t="s">
        <v>1588</v>
      </c>
      <c r="D306" s="422" t="s">
        <v>1616</v>
      </c>
      <c r="E306" s="422" t="s">
        <v>441</v>
      </c>
      <c r="F306" s="422" t="s">
        <v>230</v>
      </c>
      <c r="G306" s="423" t="s">
        <v>1616</v>
      </c>
      <c r="H306" s="421" t="s">
        <v>1617</v>
      </c>
      <c r="I306" s="424">
        <v>531324.83347838675</v>
      </c>
      <c r="J306" s="425">
        <v>2.9098148113438298E-4</v>
      </c>
      <c r="K306" s="424">
        <f t="shared" si="28"/>
        <v>3946289.71</v>
      </c>
      <c r="L306" s="424">
        <f t="shared" si="29"/>
        <v>2923177.56</v>
      </c>
      <c r="M306" s="424">
        <f t="shared" si="30"/>
        <v>2338542.0499999998</v>
      </c>
      <c r="N306" s="424">
        <f t="shared" si="31"/>
        <v>584635.51000000024</v>
      </c>
      <c r="O306" s="424">
        <f t="shared" si="32"/>
        <v>1023112.1499999999</v>
      </c>
      <c r="P306" s="424">
        <f t="shared" si="33"/>
        <v>818489.72</v>
      </c>
      <c r="Q306" s="424">
        <f t="shared" si="34"/>
        <v>204622.42999999993</v>
      </c>
    </row>
    <row r="307" spans="1:17" ht="16.5" hidden="1" thickTop="1" x14ac:dyDescent="0.25">
      <c r="A307" s="421" t="s">
        <v>1586</v>
      </c>
      <c r="B307" s="421" t="s">
        <v>1618</v>
      </c>
      <c r="C307" s="422" t="s">
        <v>1588</v>
      </c>
      <c r="D307" s="422" t="s">
        <v>1619</v>
      </c>
      <c r="E307" s="422" t="s">
        <v>441</v>
      </c>
      <c r="F307" s="422" t="s">
        <v>230</v>
      </c>
      <c r="G307" s="423" t="s">
        <v>1619</v>
      </c>
      <c r="H307" s="421" t="s">
        <v>1620</v>
      </c>
      <c r="I307" s="424">
        <v>0</v>
      </c>
      <c r="J307" s="425">
        <v>0</v>
      </c>
      <c r="K307" s="424">
        <f t="shared" si="28"/>
        <v>0</v>
      </c>
      <c r="L307" s="424">
        <f t="shared" si="29"/>
        <v>0</v>
      </c>
      <c r="M307" s="424">
        <f t="shared" si="30"/>
        <v>0</v>
      </c>
      <c r="N307" s="424">
        <f t="shared" si="31"/>
        <v>0</v>
      </c>
      <c r="O307" s="424">
        <f t="shared" si="32"/>
        <v>0</v>
      </c>
      <c r="P307" s="424">
        <f t="shared" si="33"/>
        <v>0</v>
      </c>
      <c r="Q307" s="424">
        <f t="shared" si="34"/>
        <v>0</v>
      </c>
    </row>
    <row r="308" spans="1:17" ht="16.5" hidden="1" thickTop="1" x14ac:dyDescent="0.25">
      <c r="A308" s="421" t="s">
        <v>1586</v>
      </c>
      <c r="B308" s="421" t="s">
        <v>1621</v>
      </c>
      <c r="C308" s="422" t="s">
        <v>1588</v>
      </c>
      <c r="D308" s="422" t="s">
        <v>1622</v>
      </c>
      <c r="E308" s="422" t="s">
        <v>441</v>
      </c>
      <c r="F308" s="422" t="s">
        <v>230</v>
      </c>
      <c r="G308" s="423" t="s">
        <v>1622</v>
      </c>
      <c r="H308" s="421" t="s">
        <v>1623</v>
      </c>
      <c r="I308" s="424">
        <v>213351.96435874182</v>
      </c>
      <c r="J308" s="425">
        <v>1.1684277993485154E-4</v>
      </c>
      <c r="K308" s="424">
        <f t="shared" si="28"/>
        <v>1584621.32</v>
      </c>
      <c r="L308" s="424">
        <f t="shared" si="29"/>
        <v>1173793.57</v>
      </c>
      <c r="M308" s="424">
        <f t="shared" si="30"/>
        <v>939034.86</v>
      </c>
      <c r="N308" s="424">
        <f t="shared" si="31"/>
        <v>234758.71000000008</v>
      </c>
      <c r="O308" s="424">
        <f t="shared" si="32"/>
        <v>410827.75</v>
      </c>
      <c r="P308" s="424">
        <f t="shared" si="33"/>
        <v>328662.2</v>
      </c>
      <c r="Q308" s="424">
        <f t="shared" si="34"/>
        <v>82165.549999999988</v>
      </c>
    </row>
    <row r="309" spans="1:17" ht="16.5" hidden="1" thickTop="1" x14ac:dyDescent="0.25">
      <c r="A309" s="421" t="s">
        <v>1586</v>
      </c>
      <c r="B309" s="421" t="s">
        <v>1624</v>
      </c>
      <c r="C309" s="422" t="s">
        <v>1588</v>
      </c>
      <c r="D309" s="422" t="s">
        <v>1625</v>
      </c>
      <c r="E309" s="422" t="s">
        <v>441</v>
      </c>
      <c r="F309" s="422" t="s">
        <v>230</v>
      </c>
      <c r="G309" s="423" t="s">
        <v>1625</v>
      </c>
      <c r="H309" s="421" t="s">
        <v>1626</v>
      </c>
      <c r="I309" s="424">
        <v>165176.3285038129</v>
      </c>
      <c r="J309" s="425">
        <v>9.045926274841433E-5</v>
      </c>
      <c r="K309" s="424">
        <f t="shared" si="28"/>
        <v>1226808.17</v>
      </c>
      <c r="L309" s="424">
        <f t="shared" si="29"/>
        <v>908746.79</v>
      </c>
      <c r="M309" s="424">
        <f t="shared" si="30"/>
        <v>726997.43</v>
      </c>
      <c r="N309" s="424">
        <f t="shared" si="31"/>
        <v>181749.36</v>
      </c>
      <c r="O309" s="424">
        <f t="shared" si="32"/>
        <v>318061.37999999989</v>
      </c>
      <c r="P309" s="424">
        <f t="shared" si="33"/>
        <v>254449.1</v>
      </c>
      <c r="Q309" s="424">
        <f t="shared" si="34"/>
        <v>63612.279999999882</v>
      </c>
    </row>
    <row r="310" spans="1:17" ht="16.5" hidden="1" thickTop="1" x14ac:dyDescent="0.25">
      <c r="A310" s="421" t="s">
        <v>1586</v>
      </c>
      <c r="B310" s="421" t="s">
        <v>1627</v>
      </c>
      <c r="C310" s="422" t="s">
        <v>1588</v>
      </c>
      <c r="D310" s="422" t="s">
        <v>1628</v>
      </c>
      <c r="E310" s="422" t="s">
        <v>441</v>
      </c>
      <c r="F310" s="422" t="s">
        <v>230</v>
      </c>
      <c r="G310" s="423" t="s">
        <v>1628</v>
      </c>
      <c r="H310" s="421" t="s">
        <v>1629</v>
      </c>
      <c r="I310" s="424">
        <v>0</v>
      </c>
      <c r="J310" s="425">
        <v>0</v>
      </c>
      <c r="K310" s="424">
        <f t="shared" si="28"/>
        <v>0</v>
      </c>
      <c r="L310" s="424">
        <f t="shared" si="29"/>
        <v>0</v>
      </c>
      <c r="M310" s="424">
        <f t="shared" si="30"/>
        <v>0</v>
      </c>
      <c r="N310" s="424">
        <f t="shared" si="31"/>
        <v>0</v>
      </c>
      <c r="O310" s="424">
        <f t="shared" si="32"/>
        <v>0</v>
      </c>
      <c r="P310" s="424">
        <f t="shared" si="33"/>
        <v>0</v>
      </c>
      <c r="Q310" s="424">
        <f t="shared" si="34"/>
        <v>0</v>
      </c>
    </row>
    <row r="311" spans="1:17" ht="16.5" hidden="1" thickTop="1" x14ac:dyDescent="0.25">
      <c r="A311" s="421" t="s">
        <v>1586</v>
      </c>
      <c r="B311" s="421" t="s">
        <v>1630</v>
      </c>
      <c r="C311" s="422" t="s">
        <v>1588</v>
      </c>
      <c r="D311" s="422" t="s">
        <v>1631</v>
      </c>
      <c r="E311" s="422" t="s">
        <v>441</v>
      </c>
      <c r="F311" s="422" t="s">
        <v>230</v>
      </c>
      <c r="G311" s="423" t="s">
        <v>1631</v>
      </c>
      <c r="H311" s="421" t="s">
        <v>1632</v>
      </c>
      <c r="I311" s="424">
        <v>542211.18044062634</v>
      </c>
      <c r="J311" s="425">
        <v>2.9694341847218315E-4</v>
      </c>
      <c r="K311" s="424">
        <f t="shared" si="28"/>
        <v>4027145.48</v>
      </c>
      <c r="L311" s="424">
        <f t="shared" si="29"/>
        <v>2983070.73</v>
      </c>
      <c r="M311" s="424">
        <f t="shared" si="30"/>
        <v>2386456.58</v>
      </c>
      <c r="N311" s="424">
        <f t="shared" si="31"/>
        <v>596614.14999999991</v>
      </c>
      <c r="O311" s="424">
        <f t="shared" si="32"/>
        <v>1044074.75</v>
      </c>
      <c r="P311" s="424">
        <f t="shared" si="33"/>
        <v>835259.8</v>
      </c>
      <c r="Q311" s="424">
        <f t="shared" si="34"/>
        <v>208814.94999999995</v>
      </c>
    </row>
    <row r="312" spans="1:17" ht="16.5" hidden="1" thickTop="1" x14ac:dyDescent="0.25">
      <c r="A312" s="421" t="s">
        <v>1586</v>
      </c>
      <c r="B312" s="421" t="s">
        <v>1633</v>
      </c>
      <c r="C312" s="422" t="s">
        <v>1588</v>
      </c>
      <c r="D312" s="422" t="s">
        <v>1634</v>
      </c>
      <c r="E312" s="422" t="s">
        <v>441</v>
      </c>
      <c r="F312" s="422" t="s">
        <v>230</v>
      </c>
      <c r="G312" s="423" t="s">
        <v>1634</v>
      </c>
      <c r="H312" s="421" t="s">
        <v>1635</v>
      </c>
      <c r="I312" s="424">
        <v>177745.20275995033</v>
      </c>
      <c r="J312" s="425">
        <v>9.7342640706300532E-5</v>
      </c>
      <c r="K312" s="424">
        <f t="shared" si="28"/>
        <v>1320160.51</v>
      </c>
      <c r="L312" s="424">
        <f t="shared" si="29"/>
        <v>977896.67</v>
      </c>
      <c r="M312" s="424">
        <f t="shared" si="30"/>
        <v>782317.34</v>
      </c>
      <c r="N312" s="424">
        <f t="shared" si="31"/>
        <v>195579.33000000007</v>
      </c>
      <c r="O312" s="424">
        <f t="shared" si="32"/>
        <v>342263.83999999997</v>
      </c>
      <c r="P312" s="424">
        <f t="shared" si="33"/>
        <v>273811.07</v>
      </c>
      <c r="Q312" s="424">
        <f t="shared" si="34"/>
        <v>68452.76999999996</v>
      </c>
    </row>
    <row r="313" spans="1:17" ht="16.5" hidden="1" thickTop="1" x14ac:dyDescent="0.25">
      <c r="A313" s="421" t="s">
        <v>1586</v>
      </c>
      <c r="B313" s="421" t="s">
        <v>1636</v>
      </c>
      <c r="C313" s="422" t="s">
        <v>1588</v>
      </c>
      <c r="D313" s="422" t="s">
        <v>1637</v>
      </c>
      <c r="E313" s="422" t="s">
        <v>441</v>
      </c>
      <c r="F313" s="422" t="s">
        <v>230</v>
      </c>
      <c r="G313" s="423" t="s">
        <v>1637</v>
      </c>
      <c r="H313" s="421" t="s">
        <v>1638</v>
      </c>
      <c r="I313" s="424">
        <v>253610.25969365958</v>
      </c>
      <c r="J313" s="425">
        <v>1.3889034418629041E-4</v>
      </c>
      <c r="K313" s="424">
        <f t="shared" si="28"/>
        <v>1883630.3</v>
      </c>
      <c r="L313" s="424">
        <f t="shared" si="29"/>
        <v>1395281.7</v>
      </c>
      <c r="M313" s="424">
        <f t="shared" si="30"/>
        <v>1116225.3600000001</v>
      </c>
      <c r="N313" s="424">
        <f t="shared" si="31"/>
        <v>279056.33999999985</v>
      </c>
      <c r="O313" s="424">
        <f t="shared" si="32"/>
        <v>488348.60000000009</v>
      </c>
      <c r="P313" s="424">
        <f t="shared" si="33"/>
        <v>390678.88</v>
      </c>
      <c r="Q313" s="424">
        <f t="shared" si="34"/>
        <v>97669.720000000088</v>
      </c>
    </row>
    <row r="314" spans="1:17" ht="16.5" hidden="1" thickTop="1" x14ac:dyDescent="0.25">
      <c r="A314" s="421" t="s">
        <v>1586</v>
      </c>
      <c r="B314" s="421" t="s">
        <v>1639</v>
      </c>
      <c r="C314" s="422" t="s">
        <v>1588</v>
      </c>
      <c r="D314" s="422" t="s">
        <v>1607</v>
      </c>
      <c r="E314" s="422" t="s">
        <v>1640</v>
      </c>
      <c r="F314" s="422" t="s">
        <v>1641</v>
      </c>
      <c r="G314" s="423" t="s">
        <v>1642</v>
      </c>
      <c r="H314" s="421" t="s">
        <v>1643</v>
      </c>
      <c r="I314" s="424">
        <v>88494.768455015917</v>
      </c>
      <c r="J314" s="425">
        <v>4.8464399130578708E-5</v>
      </c>
      <c r="K314" s="424">
        <f t="shared" si="28"/>
        <v>657273.99</v>
      </c>
      <c r="L314" s="424">
        <f t="shared" si="29"/>
        <v>486869.62</v>
      </c>
      <c r="M314" s="424">
        <f t="shared" si="30"/>
        <v>389495.7</v>
      </c>
      <c r="N314" s="424">
        <f t="shared" si="31"/>
        <v>97373.919999999984</v>
      </c>
      <c r="O314" s="424">
        <f t="shared" si="32"/>
        <v>170404.37</v>
      </c>
      <c r="P314" s="424">
        <f t="shared" si="33"/>
        <v>136323.5</v>
      </c>
      <c r="Q314" s="424">
        <f t="shared" si="34"/>
        <v>34080.869999999995</v>
      </c>
    </row>
    <row r="315" spans="1:17" ht="16.5" hidden="1" thickTop="1" x14ac:dyDescent="0.25">
      <c r="A315" s="421" t="s">
        <v>1644</v>
      </c>
      <c r="B315" s="421" t="s">
        <v>1645</v>
      </c>
      <c r="C315" s="422" t="s">
        <v>1646</v>
      </c>
      <c r="D315" s="422" t="s">
        <v>1647</v>
      </c>
      <c r="E315" s="422" t="s">
        <v>441</v>
      </c>
      <c r="F315" s="422" t="s">
        <v>230</v>
      </c>
      <c r="G315" s="423" t="s">
        <v>1647</v>
      </c>
      <c r="H315" s="421" t="s">
        <v>1648</v>
      </c>
      <c r="I315" s="424">
        <v>0</v>
      </c>
      <c r="J315" s="425">
        <v>0</v>
      </c>
      <c r="K315" s="424">
        <f t="shared" si="28"/>
        <v>0</v>
      </c>
      <c r="L315" s="424">
        <f t="shared" si="29"/>
        <v>0</v>
      </c>
      <c r="M315" s="424">
        <f t="shared" si="30"/>
        <v>0</v>
      </c>
      <c r="N315" s="424">
        <f t="shared" si="31"/>
        <v>0</v>
      </c>
      <c r="O315" s="424">
        <f t="shared" si="32"/>
        <v>0</v>
      </c>
      <c r="P315" s="424">
        <f t="shared" si="33"/>
        <v>0</v>
      </c>
      <c r="Q315" s="424">
        <f t="shared" si="34"/>
        <v>0</v>
      </c>
    </row>
    <row r="316" spans="1:17" ht="16.5" hidden="1" thickTop="1" x14ac:dyDescent="0.25">
      <c r="A316" s="421" t="s">
        <v>1644</v>
      </c>
      <c r="B316" s="421" t="s">
        <v>1649</v>
      </c>
      <c r="C316" s="422" t="s">
        <v>1646</v>
      </c>
      <c r="D316" s="422" t="s">
        <v>1650</v>
      </c>
      <c r="E316" s="422" t="s">
        <v>441</v>
      </c>
      <c r="F316" s="422" t="s">
        <v>230</v>
      </c>
      <c r="G316" s="423" t="s">
        <v>1650</v>
      </c>
      <c r="H316" s="421" t="s">
        <v>1651</v>
      </c>
      <c r="I316" s="424">
        <v>50395.374784915082</v>
      </c>
      <c r="J316" s="425">
        <v>2.7599163211017944E-5</v>
      </c>
      <c r="K316" s="424">
        <f t="shared" si="28"/>
        <v>374299.74</v>
      </c>
      <c r="L316" s="424">
        <f t="shared" si="29"/>
        <v>277259.07</v>
      </c>
      <c r="M316" s="424">
        <f t="shared" si="30"/>
        <v>221807.26</v>
      </c>
      <c r="N316" s="424">
        <f t="shared" si="31"/>
        <v>55451.81</v>
      </c>
      <c r="O316" s="424">
        <f t="shared" si="32"/>
        <v>97040.669999999984</v>
      </c>
      <c r="P316" s="424">
        <f t="shared" si="33"/>
        <v>77632.539999999994</v>
      </c>
      <c r="Q316" s="424">
        <f t="shared" si="34"/>
        <v>19408.12999999999</v>
      </c>
    </row>
    <row r="317" spans="1:17" ht="16.5" hidden="1" thickTop="1" x14ac:dyDescent="0.25">
      <c r="A317" s="421" t="s">
        <v>1644</v>
      </c>
      <c r="B317" s="421" t="s">
        <v>1652</v>
      </c>
      <c r="C317" s="422" t="s">
        <v>1646</v>
      </c>
      <c r="D317" s="422" t="s">
        <v>1653</v>
      </c>
      <c r="E317" s="422" t="s">
        <v>441</v>
      </c>
      <c r="F317" s="422" t="s">
        <v>230</v>
      </c>
      <c r="G317" s="423" t="s">
        <v>1653</v>
      </c>
      <c r="H317" s="421" t="s">
        <v>1654</v>
      </c>
      <c r="I317" s="424">
        <v>27551.984085455395</v>
      </c>
      <c r="J317" s="425">
        <v>1.5088918552689631E-5</v>
      </c>
      <c r="K317" s="424">
        <f t="shared" si="28"/>
        <v>204635.85</v>
      </c>
      <c r="L317" s="424">
        <f t="shared" si="29"/>
        <v>151582.10999999999</v>
      </c>
      <c r="M317" s="424">
        <f t="shared" si="30"/>
        <v>121265.69</v>
      </c>
      <c r="N317" s="424">
        <f t="shared" si="31"/>
        <v>30316.419999999984</v>
      </c>
      <c r="O317" s="424">
        <f t="shared" si="32"/>
        <v>53053.74000000002</v>
      </c>
      <c r="P317" s="424">
        <f t="shared" si="33"/>
        <v>42442.99</v>
      </c>
      <c r="Q317" s="424">
        <f t="shared" si="34"/>
        <v>10610.750000000022</v>
      </c>
    </row>
    <row r="318" spans="1:17" ht="16.5" hidden="1" thickTop="1" x14ac:dyDescent="0.25">
      <c r="A318" s="421" t="s">
        <v>1644</v>
      </c>
      <c r="B318" s="421" t="s">
        <v>1655</v>
      </c>
      <c r="C318" s="422" t="s">
        <v>1646</v>
      </c>
      <c r="D318" s="422" t="s">
        <v>1656</v>
      </c>
      <c r="E318" s="422" t="s">
        <v>441</v>
      </c>
      <c r="F318" s="422" t="s">
        <v>230</v>
      </c>
      <c r="G318" s="423" t="s">
        <v>1656</v>
      </c>
      <c r="H318" s="421" t="s">
        <v>1657</v>
      </c>
      <c r="I318" s="424">
        <v>102426.04724784088</v>
      </c>
      <c r="J318" s="425">
        <v>5.6093901615327753E-5</v>
      </c>
      <c r="K318" s="424">
        <f t="shared" si="28"/>
        <v>760745.27</v>
      </c>
      <c r="L318" s="424">
        <f t="shared" si="29"/>
        <v>563515.01</v>
      </c>
      <c r="M318" s="424">
        <f t="shared" si="30"/>
        <v>450812.01</v>
      </c>
      <c r="N318" s="424">
        <f t="shared" si="31"/>
        <v>112703</v>
      </c>
      <c r="O318" s="424">
        <f t="shared" si="32"/>
        <v>197230.26</v>
      </c>
      <c r="P318" s="424">
        <f t="shared" si="33"/>
        <v>157784.21</v>
      </c>
      <c r="Q318" s="424">
        <f t="shared" si="34"/>
        <v>39446.050000000017</v>
      </c>
    </row>
    <row r="319" spans="1:17" ht="16.5" hidden="1" thickTop="1" x14ac:dyDescent="0.25">
      <c r="A319" s="421" t="s">
        <v>1644</v>
      </c>
      <c r="B319" s="421" t="s">
        <v>1658</v>
      </c>
      <c r="C319" s="422" t="s">
        <v>1646</v>
      </c>
      <c r="D319" s="422" t="s">
        <v>1659</v>
      </c>
      <c r="E319" s="422" t="s">
        <v>441</v>
      </c>
      <c r="F319" s="422" t="s">
        <v>230</v>
      </c>
      <c r="G319" s="423" t="s">
        <v>1659</v>
      </c>
      <c r="H319" s="421" t="s">
        <v>1660</v>
      </c>
      <c r="I319" s="424">
        <v>0</v>
      </c>
      <c r="J319" s="425">
        <v>0</v>
      </c>
      <c r="K319" s="424">
        <f t="shared" si="28"/>
        <v>0</v>
      </c>
      <c r="L319" s="424">
        <f t="shared" si="29"/>
        <v>0</v>
      </c>
      <c r="M319" s="424">
        <f t="shared" si="30"/>
        <v>0</v>
      </c>
      <c r="N319" s="424">
        <f t="shared" si="31"/>
        <v>0</v>
      </c>
      <c r="O319" s="424">
        <f t="shared" si="32"/>
        <v>0</v>
      </c>
      <c r="P319" s="424">
        <f t="shared" si="33"/>
        <v>0</v>
      </c>
      <c r="Q319" s="424">
        <f t="shared" si="34"/>
        <v>0</v>
      </c>
    </row>
    <row r="320" spans="1:17" ht="16.5" hidden="1" thickTop="1" x14ac:dyDescent="0.25">
      <c r="A320" s="421" t="s">
        <v>1644</v>
      </c>
      <c r="B320" s="421" t="s">
        <v>1661</v>
      </c>
      <c r="C320" s="422" t="s">
        <v>1646</v>
      </c>
      <c r="D320" s="422" t="s">
        <v>1662</v>
      </c>
      <c r="E320" s="422" t="s">
        <v>441</v>
      </c>
      <c r="F320" s="422" t="s">
        <v>230</v>
      </c>
      <c r="G320" s="423" t="s">
        <v>1662</v>
      </c>
      <c r="H320" s="421" t="s">
        <v>1663</v>
      </c>
      <c r="I320" s="424">
        <v>1297.1201952527376</v>
      </c>
      <c r="J320" s="425">
        <v>7.1037138082369545E-7</v>
      </c>
      <c r="K320" s="424">
        <f t="shared" si="28"/>
        <v>9634.0499999999993</v>
      </c>
      <c r="L320" s="424">
        <f t="shared" si="29"/>
        <v>7136.33</v>
      </c>
      <c r="M320" s="424">
        <f t="shared" si="30"/>
        <v>5709.06</v>
      </c>
      <c r="N320" s="424">
        <f t="shared" si="31"/>
        <v>1427.2699999999995</v>
      </c>
      <c r="O320" s="424">
        <f t="shared" si="32"/>
        <v>2497.7199999999993</v>
      </c>
      <c r="P320" s="424">
        <f t="shared" si="33"/>
        <v>1998.18</v>
      </c>
      <c r="Q320" s="424">
        <f t="shared" si="34"/>
        <v>499.53999999999928</v>
      </c>
    </row>
    <row r="321" spans="1:17" ht="16.5" hidden="1" thickTop="1" x14ac:dyDescent="0.25">
      <c r="A321" s="421" t="s">
        <v>1644</v>
      </c>
      <c r="B321" s="427" t="s">
        <v>1664</v>
      </c>
      <c r="C321" s="422" t="s">
        <v>1646</v>
      </c>
      <c r="D321" s="422" t="s">
        <v>1665</v>
      </c>
      <c r="E321" s="422" t="s">
        <v>441</v>
      </c>
      <c r="F321" s="422" t="s">
        <v>230</v>
      </c>
      <c r="G321" s="423" t="s">
        <v>1665</v>
      </c>
      <c r="H321" s="429" t="s">
        <v>1666</v>
      </c>
      <c r="I321" s="424">
        <v>287879.17532584455</v>
      </c>
      <c r="J321" s="425">
        <v>1.5765780845526103E-4</v>
      </c>
      <c r="K321" s="424">
        <f t="shared" si="28"/>
        <v>2138154.58</v>
      </c>
      <c r="L321" s="424">
        <f t="shared" si="29"/>
        <v>1583818.21</v>
      </c>
      <c r="M321" s="424">
        <f t="shared" si="30"/>
        <v>1267054.57</v>
      </c>
      <c r="N321" s="424">
        <f t="shared" si="31"/>
        <v>316763.6399999999</v>
      </c>
      <c r="O321" s="424">
        <f t="shared" si="32"/>
        <v>554336.37000000011</v>
      </c>
      <c r="P321" s="424">
        <f t="shared" si="33"/>
        <v>443469.1</v>
      </c>
      <c r="Q321" s="424">
        <f t="shared" si="34"/>
        <v>110867.27000000014</v>
      </c>
    </row>
    <row r="322" spans="1:17" ht="16.5" hidden="1" thickTop="1" x14ac:dyDescent="0.25">
      <c r="A322" s="421" t="s">
        <v>1644</v>
      </c>
      <c r="B322" s="421" t="s">
        <v>1667</v>
      </c>
      <c r="C322" s="422" t="s">
        <v>1646</v>
      </c>
      <c r="D322" s="422" t="s">
        <v>1647</v>
      </c>
      <c r="E322" s="422" t="s">
        <v>1668</v>
      </c>
      <c r="F322" s="422" t="s">
        <v>1669</v>
      </c>
      <c r="G322" s="423" t="s">
        <v>1670</v>
      </c>
      <c r="H322" s="421" t="s">
        <v>1671</v>
      </c>
      <c r="I322" s="424">
        <v>129249.65545125396</v>
      </c>
      <c r="J322" s="425">
        <v>7.078392314754177E-5</v>
      </c>
      <c r="K322" s="424">
        <f t="shared" si="28"/>
        <v>959971.29</v>
      </c>
      <c r="L322" s="424">
        <f t="shared" si="29"/>
        <v>711089.84</v>
      </c>
      <c r="M322" s="424">
        <f t="shared" si="30"/>
        <v>568871.87</v>
      </c>
      <c r="N322" s="424">
        <f t="shared" si="31"/>
        <v>142217.96999999997</v>
      </c>
      <c r="O322" s="424">
        <f t="shared" si="32"/>
        <v>248881.45000000007</v>
      </c>
      <c r="P322" s="424">
        <f t="shared" si="33"/>
        <v>199105.16</v>
      </c>
      <c r="Q322" s="424">
        <f t="shared" si="34"/>
        <v>49776.290000000066</v>
      </c>
    </row>
    <row r="323" spans="1:17" ht="16.5" hidden="1" thickTop="1" x14ac:dyDescent="0.25">
      <c r="A323" s="421" t="s">
        <v>1644</v>
      </c>
      <c r="B323" s="421" t="s">
        <v>1672</v>
      </c>
      <c r="C323" s="422" t="s">
        <v>1646</v>
      </c>
      <c r="D323" s="422" t="s">
        <v>1647</v>
      </c>
      <c r="E323" s="422" t="s">
        <v>1673</v>
      </c>
      <c r="F323" s="422" t="s">
        <v>1674</v>
      </c>
      <c r="G323" s="423" t="s">
        <v>1675</v>
      </c>
      <c r="H323" s="421" t="s">
        <v>1676</v>
      </c>
      <c r="I323" s="424">
        <v>102263.08749867533</v>
      </c>
      <c r="J323" s="425">
        <v>5.6004656268244976E-5</v>
      </c>
      <c r="K323" s="424">
        <f t="shared" si="28"/>
        <v>759534.93</v>
      </c>
      <c r="L323" s="424">
        <f t="shared" si="29"/>
        <v>562618.47</v>
      </c>
      <c r="M323" s="424">
        <f t="shared" si="30"/>
        <v>450094.78</v>
      </c>
      <c r="N323" s="424">
        <f t="shared" si="31"/>
        <v>112523.68999999994</v>
      </c>
      <c r="O323" s="424">
        <f t="shared" si="32"/>
        <v>196916.46000000008</v>
      </c>
      <c r="P323" s="424">
        <f t="shared" si="33"/>
        <v>157533.17000000001</v>
      </c>
      <c r="Q323" s="424">
        <f t="shared" si="34"/>
        <v>39383.290000000066</v>
      </c>
    </row>
    <row r="324" spans="1:17" ht="16.5" hidden="1" thickTop="1" x14ac:dyDescent="0.25">
      <c r="A324" s="421" t="s">
        <v>1644</v>
      </c>
      <c r="B324" s="421" t="s">
        <v>1677</v>
      </c>
      <c r="C324" s="422" t="s">
        <v>1646</v>
      </c>
      <c r="D324" s="422" t="s">
        <v>1647</v>
      </c>
      <c r="E324" s="422" t="s">
        <v>1678</v>
      </c>
      <c r="F324" s="422" t="s">
        <v>1679</v>
      </c>
      <c r="G324" s="423" t="s">
        <v>1680</v>
      </c>
      <c r="H324" s="421" t="s">
        <v>1681</v>
      </c>
      <c r="I324" s="424">
        <v>1489.0541816333234</v>
      </c>
      <c r="J324" s="425">
        <v>8.1548454722968688E-7</v>
      </c>
      <c r="K324" s="424">
        <f t="shared" si="28"/>
        <v>11059.6</v>
      </c>
      <c r="L324" s="424">
        <f t="shared" si="29"/>
        <v>8192.2999999999993</v>
      </c>
      <c r="M324" s="424">
        <f t="shared" si="30"/>
        <v>6553.84</v>
      </c>
      <c r="N324" s="424">
        <f t="shared" si="31"/>
        <v>1638.4599999999991</v>
      </c>
      <c r="O324" s="424">
        <f t="shared" si="32"/>
        <v>2867.3000000000011</v>
      </c>
      <c r="P324" s="424">
        <f t="shared" si="33"/>
        <v>2293.84</v>
      </c>
      <c r="Q324" s="424">
        <f t="shared" si="34"/>
        <v>573.46000000000095</v>
      </c>
    </row>
    <row r="325" spans="1:17" ht="16.5" hidden="1" thickTop="1" x14ac:dyDescent="0.25">
      <c r="A325" s="421" t="s">
        <v>1682</v>
      </c>
      <c r="B325" s="421" t="s">
        <v>1683</v>
      </c>
      <c r="C325" s="422" t="s">
        <v>1684</v>
      </c>
      <c r="D325" s="422" t="s">
        <v>1685</v>
      </c>
      <c r="E325" s="422" t="s">
        <v>441</v>
      </c>
      <c r="F325" s="422" t="s">
        <v>230</v>
      </c>
      <c r="G325" s="423" t="s">
        <v>1685</v>
      </c>
      <c r="H325" s="421" t="s">
        <v>1686</v>
      </c>
      <c r="I325" s="424">
        <v>1486036.2451492457</v>
      </c>
      <c r="J325" s="425">
        <v>8.1383176615721666E-4</v>
      </c>
      <c r="K325" s="424">
        <f t="shared" si="28"/>
        <v>11037183.23</v>
      </c>
      <c r="L325" s="424">
        <f t="shared" si="29"/>
        <v>8175691.2800000003</v>
      </c>
      <c r="M325" s="424">
        <f t="shared" si="30"/>
        <v>6540553.0199999996</v>
      </c>
      <c r="N325" s="424">
        <f t="shared" si="31"/>
        <v>1635138.2600000007</v>
      </c>
      <c r="O325" s="424">
        <f t="shared" si="32"/>
        <v>2861491.95</v>
      </c>
      <c r="P325" s="424">
        <f t="shared" si="33"/>
        <v>2289193.56</v>
      </c>
      <c r="Q325" s="424">
        <f t="shared" si="34"/>
        <v>572298.39000000013</v>
      </c>
    </row>
    <row r="326" spans="1:17" ht="16.5" hidden="1" thickTop="1" x14ac:dyDescent="0.25">
      <c r="A326" s="421" t="s">
        <v>1682</v>
      </c>
      <c r="B326" s="421" t="s">
        <v>1687</v>
      </c>
      <c r="C326" s="422" t="s">
        <v>1684</v>
      </c>
      <c r="D326" s="422" t="s">
        <v>1688</v>
      </c>
      <c r="E326" s="422" t="s">
        <v>441</v>
      </c>
      <c r="F326" s="422" t="s">
        <v>230</v>
      </c>
      <c r="G326" s="423" t="s">
        <v>1688</v>
      </c>
      <c r="H326" s="421" t="s">
        <v>1689</v>
      </c>
      <c r="I326" s="424">
        <v>1864088.6005468818</v>
      </c>
      <c r="J326" s="425">
        <v>1.0208731604014424E-3</v>
      </c>
      <c r="K326" s="424">
        <f t="shared" si="28"/>
        <v>13845077.810000001</v>
      </c>
      <c r="L326" s="424">
        <f t="shared" si="29"/>
        <v>10255613.189999999</v>
      </c>
      <c r="M326" s="424">
        <f t="shared" si="30"/>
        <v>8204490.5499999998</v>
      </c>
      <c r="N326" s="424">
        <f t="shared" si="31"/>
        <v>2051122.6399999997</v>
      </c>
      <c r="O326" s="424">
        <f t="shared" si="32"/>
        <v>3589464.620000001</v>
      </c>
      <c r="P326" s="424">
        <f t="shared" si="33"/>
        <v>2871571.7</v>
      </c>
      <c r="Q326" s="424">
        <f t="shared" si="34"/>
        <v>717892.92000000086</v>
      </c>
    </row>
    <row r="327" spans="1:17" ht="16.5" hidden="1" thickTop="1" x14ac:dyDescent="0.25">
      <c r="A327" s="421" t="s">
        <v>1682</v>
      </c>
      <c r="B327" s="421" t="s">
        <v>1690</v>
      </c>
      <c r="C327" s="422" t="s">
        <v>1684</v>
      </c>
      <c r="D327" s="422" t="s">
        <v>1691</v>
      </c>
      <c r="E327" s="422" t="s">
        <v>441</v>
      </c>
      <c r="F327" s="422" t="s">
        <v>230</v>
      </c>
      <c r="G327" s="423" t="s">
        <v>1691</v>
      </c>
      <c r="H327" s="421" t="s">
        <v>1692</v>
      </c>
      <c r="I327" s="424">
        <v>18846090.981451165</v>
      </c>
      <c r="J327" s="425">
        <v>1.0321112663745032E-2</v>
      </c>
      <c r="K327" s="424">
        <f t="shared" si="28"/>
        <v>139974889.59999999</v>
      </c>
      <c r="L327" s="424">
        <f t="shared" si="29"/>
        <v>103685103.41</v>
      </c>
      <c r="M327" s="424">
        <f t="shared" si="30"/>
        <v>82948082.730000004</v>
      </c>
      <c r="N327" s="424">
        <f t="shared" si="31"/>
        <v>20737020.679999992</v>
      </c>
      <c r="O327" s="424">
        <f t="shared" si="32"/>
        <v>36289786.189999998</v>
      </c>
      <c r="P327" s="424">
        <f t="shared" si="33"/>
        <v>29031828.949999999</v>
      </c>
      <c r="Q327" s="424">
        <f t="shared" si="34"/>
        <v>7257957.2399999984</v>
      </c>
    </row>
    <row r="328" spans="1:17" ht="16.5" hidden="1" thickTop="1" x14ac:dyDescent="0.25">
      <c r="A328" s="421" t="s">
        <v>1682</v>
      </c>
      <c r="B328" s="421" t="s">
        <v>1693</v>
      </c>
      <c r="C328" s="422" t="s">
        <v>1684</v>
      </c>
      <c r="D328" s="422" t="s">
        <v>1694</v>
      </c>
      <c r="E328" s="422" t="s">
        <v>441</v>
      </c>
      <c r="F328" s="422" t="s">
        <v>230</v>
      </c>
      <c r="G328" s="423" t="s">
        <v>1694</v>
      </c>
      <c r="H328" s="421" t="s">
        <v>1695</v>
      </c>
      <c r="I328" s="424">
        <v>1179386.5903238039</v>
      </c>
      <c r="J328" s="425">
        <v>6.4589425387061284E-4</v>
      </c>
      <c r="K328" s="424">
        <f t="shared" si="28"/>
        <v>8759615.3499999996</v>
      </c>
      <c r="L328" s="424">
        <f t="shared" si="29"/>
        <v>6488603.96</v>
      </c>
      <c r="M328" s="424">
        <f t="shared" si="30"/>
        <v>5190883.17</v>
      </c>
      <c r="N328" s="424">
        <f t="shared" si="31"/>
        <v>1297720.79</v>
      </c>
      <c r="O328" s="424">
        <f t="shared" si="32"/>
        <v>2271011.3899999997</v>
      </c>
      <c r="P328" s="424">
        <f t="shared" si="33"/>
        <v>1816809.11</v>
      </c>
      <c r="Q328" s="424">
        <f t="shared" si="34"/>
        <v>454202.27999999956</v>
      </c>
    </row>
    <row r="329" spans="1:17" ht="16.5" hidden="1" thickTop="1" x14ac:dyDescent="0.25">
      <c r="A329" s="421" t="s">
        <v>1682</v>
      </c>
      <c r="B329" s="421" t="s">
        <v>1696</v>
      </c>
      <c r="C329" s="422" t="s">
        <v>1684</v>
      </c>
      <c r="D329" s="422" t="s">
        <v>1697</v>
      </c>
      <c r="E329" s="422" t="s">
        <v>441</v>
      </c>
      <c r="F329" s="422" t="s">
        <v>230</v>
      </c>
      <c r="G329" s="423" t="s">
        <v>1697</v>
      </c>
      <c r="H329" s="421" t="s">
        <v>1698</v>
      </c>
      <c r="I329" s="424">
        <v>873.03489437640724</v>
      </c>
      <c r="J329" s="425">
        <v>4.7811991956890213E-7</v>
      </c>
      <c r="K329" s="424">
        <f t="shared" ref="K329:K392" si="35">ROUND(J329*13561996091,2)</f>
        <v>6484.26</v>
      </c>
      <c r="L329" s="424">
        <f t="shared" ref="L329:L392" si="36">ROUND(K329*(10045923031/13561996091),2)</f>
        <v>4803.16</v>
      </c>
      <c r="M329" s="424">
        <f t="shared" ref="M329:M392" si="37">ROUND(L329*0.8,2)</f>
        <v>3842.53</v>
      </c>
      <c r="N329" s="424">
        <f t="shared" ref="N329:N392" si="38">L329-M329</f>
        <v>960.62999999999965</v>
      </c>
      <c r="O329" s="424">
        <f t="shared" ref="O329:O392" si="39">K329-L329</f>
        <v>1681.1000000000004</v>
      </c>
      <c r="P329" s="424">
        <f t="shared" ref="P329:P392" si="40">ROUND(O329*0.8,2)</f>
        <v>1344.88</v>
      </c>
      <c r="Q329" s="424">
        <f t="shared" ref="Q329:Q392" si="41">O329-P329</f>
        <v>336.22000000000025</v>
      </c>
    </row>
    <row r="330" spans="1:17" ht="16.5" hidden="1" thickTop="1" x14ac:dyDescent="0.25">
      <c r="A330" s="421" t="s">
        <v>1682</v>
      </c>
      <c r="B330" s="421" t="s">
        <v>1699</v>
      </c>
      <c r="C330" s="422" t="s">
        <v>1684</v>
      </c>
      <c r="D330" s="422" t="s">
        <v>1700</v>
      </c>
      <c r="E330" s="422" t="s">
        <v>441</v>
      </c>
      <c r="F330" s="422" t="s">
        <v>230</v>
      </c>
      <c r="G330" s="423" t="s">
        <v>1700</v>
      </c>
      <c r="H330" s="421" t="s">
        <v>1701</v>
      </c>
      <c r="I330" s="424">
        <v>0</v>
      </c>
      <c r="J330" s="425">
        <v>0</v>
      </c>
      <c r="K330" s="424">
        <f t="shared" si="35"/>
        <v>0</v>
      </c>
      <c r="L330" s="424">
        <f t="shared" si="36"/>
        <v>0</v>
      </c>
      <c r="M330" s="424">
        <f t="shared" si="37"/>
        <v>0</v>
      </c>
      <c r="N330" s="424">
        <f t="shared" si="38"/>
        <v>0</v>
      </c>
      <c r="O330" s="424">
        <f t="shared" si="39"/>
        <v>0</v>
      </c>
      <c r="P330" s="424">
        <f t="shared" si="40"/>
        <v>0</v>
      </c>
      <c r="Q330" s="424">
        <f t="shared" si="41"/>
        <v>0</v>
      </c>
    </row>
    <row r="331" spans="1:17" ht="16.5" hidden="1" thickTop="1" x14ac:dyDescent="0.25">
      <c r="A331" s="421" t="s">
        <v>1682</v>
      </c>
      <c r="B331" s="421" t="s">
        <v>1702</v>
      </c>
      <c r="C331" s="422" t="s">
        <v>1684</v>
      </c>
      <c r="D331" s="422" t="s">
        <v>1703</v>
      </c>
      <c r="E331" s="422" t="s">
        <v>441</v>
      </c>
      <c r="F331" s="422" t="s">
        <v>230</v>
      </c>
      <c r="G331" s="423" t="s">
        <v>1703</v>
      </c>
      <c r="H331" s="421" t="s">
        <v>1704</v>
      </c>
      <c r="I331" s="424">
        <v>4718117.0986168338</v>
      </c>
      <c r="J331" s="425">
        <v>2.5838895813192404E-3</v>
      </c>
      <c r="K331" s="424">
        <f t="shared" si="35"/>
        <v>35042700.399999999</v>
      </c>
      <c r="L331" s="424">
        <f t="shared" si="36"/>
        <v>25957555.850000001</v>
      </c>
      <c r="M331" s="424">
        <f t="shared" si="37"/>
        <v>20766044.68</v>
      </c>
      <c r="N331" s="424">
        <f t="shared" si="38"/>
        <v>5191511.1700000018</v>
      </c>
      <c r="O331" s="424">
        <f t="shared" si="39"/>
        <v>9085144.549999997</v>
      </c>
      <c r="P331" s="424">
        <f t="shared" si="40"/>
        <v>7268115.6399999997</v>
      </c>
      <c r="Q331" s="424">
        <f t="shared" si="41"/>
        <v>1817028.9099999974</v>
      </c>
    </row>
    <row r="332" spans="1:17" ht="16.5" hidden="1" thickTop="1" x14ac:dyDescent="0.25">
      <c r="A332" s="421" t="s">
        <v>1682</v>
      </c>
      <c r="B332" s="421" t="s">
        <v>1705</v>
      </c>
      <c r="C332" s="422" t="s">
        <v>1684</v>
      </c>
      <c r="D332" s="422" t="s">
        <v>1706</v>
      </c>
      <c r="E332" s="422" t="s">
        <v>441</v>
      </c>
      <c r="F332" s="422" t="s">
        <v>230</v>
      </c>
      <c r="G332" s="423" t="s">
        <v>1706</v>
      </c>
      <c r="H332" s="421" t="s">
        <v>1707</v>
      </c>
      <c r="I332" s="424">
        <v>231471.65838764046</v>
      </c>
      <c r="J332" s="425">
        <v>1.2676607934420474E-4</v>
      </c>
      <c r="K332" s="424">
        <f t="shared" si="35"/>
        <v>1719201.07</v>
      </c>
      <c r="L332" s="424">
        <f t="shared" si="36"/>
        <v>1273482.27</v>
      </c>
      <c r="M332" s="424">
        <f t="shared" si="37"/>
        <v>1018785.82</v>
      </c>
      <c r="N332" s="424">
        <f t="shared" si="38"/>
        <v>254696.45000000007</v>
      </c>
      <c r="O332" s="424">
        <f t="shared" si="39"/>
        <v>445718.80000000005</v>
      </c>
      <c r="P332" s="424">
        <f t="shared" si="40"/>
        <v>356575.04</v>
      </c>
      <c r="Q332" s="424">
        <f t="shared" si="41"/>
        <v>89143.760000000068</v>
      </c>
    </row>
    <row r="333" spans="1:17" ht="16.5" hidden="1" thickTop="1" x14ac:dyDescent="0.25">
      <c r="A333" s="421" t="s">
        <v>1682</v>
      </c>
      <c r="B333" s="421" t="s">
        <v>1708</v>
      </c>
      <c r="C333" s="422" t="s">
        <v>1684</v>
      </c>
      <c r="D333" s="422" t="s">
        <v>1709</v>
      </c>
      <c r="E333" s="422" t="s">
        <v>441</v>
      </c>
      <c r="F333" s="422" t="s">
        <v>230</v>
      </c>
      <c r="G333" s="423" t="s">
        <v>1709</v>
      </c>
      <c r="H333" s="421" t="s">
        <v>1710</v>
      </c>
      <c r="I333" s="424">
        <v>35465.974197065494</v>
      </c>
      <c r="J333" s="425">
        <v>1.9423036627471547E-5</v>
      </c>
      <c r="K333" s="424">
        <f t="shared" si="35"/>
        <v>263415.15000000002</v>
      </c>
      <c r="L333" s="424">
        <f t="shared" si="36"/>
        <v>195122.33</v>
      </c>
      <c r="M333" s="424">
        <f t="shared" si="37"/>
        <v>156097.85999999999</v>
      </c>
      <c r="N333" s="424">
        <f t="shared" si="38"/>
        <v>39024.47</v>
      </c>
      <c r="O333" s="424">
        <f t="shared" si="39"/>
        <v>68292.820000000036</v>
      </c>
      <c r="P333" s="424">
        <f t="shared" si="40"/>
        <v>54634.26</v>
      </c>
      <c r="Q333" s="424">
        <f t="shared" si="41"/>
        <v>13658.560000000034</v>
      </c>
    </row>
    <row r="334" spans="1:17" ht="16.5" hidden="1" thickTop="1" x14ac:dyDescent="0.25">
      <c r="A334" s="421" t="s">
        <v>1682</v>
      </c>
      <c r="B334" s="421" t="s">
        <v>1711</v>
      </c>
      <c r="C334" s="422" t="s">
        <v>1684</v>
      </c>
      <c r="D334" s="422" t="s">
        <v>1712</v>
      </c>
      <c r="E334" s="422" t="s">
        <v>441</v>
      </c>
      <c r="F334" s="422" t="s">
        <v>230</v>
      </c>
      <c r="G334" s="423" t="s">
        <v>1712</v>
      </c>
      <c r="H334" s="421" t="s">
        <v>1713</v>
      </c>
      <c r="I334" s="424">
        <v>4359220.273543749</v>
      </c>
      <c r="J334" s="425">
        <v>2.38733876503137E-3</v>
      </c>
      <c r="K334" s="424">
        <f t="shared" si="35"/>
        <v>32377079</v>
      </c>
      <c r="L334" s="424">
        <f t="shared" si="36"/>
        <v>23983021.48</v>
      </c>
      <c r="M334" s="424">
        <f t="shared" si="37"/>
        <v>19186417.18</v>
      </c>
      <c r="N334" s="424">
        <f t="shared" si="38"/>
        <v>4796604.3000000007</v>
      </c>
      <c r="O334" s="424">
        <f t="shared" si="39"/>
        <v>8394057.5199999996</v>
      </c>
      <c r="P334" s="424">
        <f t="shared" si="40"/>
        <v>6715246.0199999996</v>
      </c>
      <c r="Q334" s="424">
        <f t="shared" si="41"/>
        <v>1678811.5</v>
      </c>
    </row>
    <row r="335" spans="1:17" ht="16.5" hidden="1" thickTop="1" x14ac:dyDescent="0.25">
      <c r="A335" s="421" t="s">
        <v>1682</v>
      </c>
      <c r="B335" s="421" t="s">
        <v>1714</v>
      </c>
      <c r="C335" s="422" t="s">
        <v>1684</v>
      </c>
      <c r="D335" s="422" t="s">
        <v>1715</v>
      </c>
      <c r="E335" s="422" t="s">
        <v>441</v>
      </c>
      <c r="F335" s="422" t="s">
        <v>230</v>
      </c>
      <c r="G335" s="423" t="s">
        <v>1715</v>
      </c>
      <c r="H335" s="421" t="s">
        <v>1716</v>
      </c>
      <c r="I335" s="424">
        <v>2021805.9859879506</v>
      </c>
      <c r="J335" s="425">
        <v>1.1072475128213006E-3</v>
      </c>
      <c r="K335" s="424">
        <f t="shared" si="35"/>
        <v>15016486.439999999</v>
      </c>
      <c r="L335" s="424">
        <f t="shared" si="36"/>
        <v>11123323.289999999</v>
      </c>
      <c r="M335" s="424">
        <f t="shared" si="37"/>
        <v>8898658.6300000008</v>
      </c>
      <c r="N335" s="424">
        <f t="shared" si="38"/>
        <v>2224664.6599999983</v>
      </c>
      <c r="O335" s="424">
        <f t="shared" si="39"/>
        <v>3893163.1500000004</v>
      </c>
      <c r="P335" s="424">
        <f t="shared" si="40"/>
        <v>3114530.52</v>
      </c>
      <c r="Q335" s="424">
        <f t="shared" si="41"/>
        <v>778632.63000000035</v>
      </c>
    </row>
    <row r="336" spans="1:17" ht="16.5" hidden="1" thickTop="1" x14ac:dyDescent="0.25">
      <c r="A336" s="421" t="s">
        <v>1682</v>
      </c>
      <c r="B336" s="421" t="s">
        <v>1717</v>
      </c>
      <c r="C336" s="422" t="s">
        <v>1684</v>
      </c>
      <c r="D336" s="422" t="s">
        <v>1718</v>
      </c>
      <c r="E336" s="422" t="s">
        <v>441</v>
      </c>
      <c r="F336" s="422" t="s">
        <v>230</v>
      </c>
      <c r="G336" s="423" t="s">
        <v>1718</v>
      </c>
      <c r="H336" s="421" t="s">
        <v>1719</v>
      </c>
      <c r="I336" s="424">
        <v>136613.59685530196</v>
      </c>
      <c r="J336" s="425">
        <v>7.4816805560939931E-5</v>
      </c>
      <c r="K336" s="424">
        <f t="shared" si="35"/>
        <v>1014665.22</v>
      </c>
      <c r="L336" s="424">
        <f t="shared" si="36"/>
        <v>751603.87</v>
      </c>
      <c r="M336" s="424">
        <f t="shared" si="37"/>
        <v>601283.1</v>
      </c>
      <c r="N336" s="424">
        <f t="shared" si="38"/>
        <v>150320.77000000002</v>
      </c>
      <c r="O336" s="424">
        <f t="shared" si="39"/>
        <v>263061.34999999998</v>
      </c>
      <c r="P336" s="424">
        <f t="shared" si="40"/>
        <v>210449.08</v>
      </c>
      <c r="Q336" s="424">
        <f t="shared" si="41"/>
        <v>52612.26999999999</v>
      </c>
    </row>
    <row r="337" spans="1:17" ht="16.5" hidden="1" thickTop="1" x14ac:dyDescent="0.25">
      <c r="A337" s="421" t="s">
        <v>1682</v>
      </c>
      <c r="B337" s="421" t="s">
        <v>1720</v>
      </c>
      <c r="C337" s="422" t="s">
        <v>1684</v>
      </c>
      <c r="D337" s="422" t="s">
        <v>1721</v>
      </c>
      <c r="E337" s="422" t="s">
        <v>441</v>
      </c>
      <c r="F337" s="422" t="s">
        <v>230</v>
      </c>
      <c r="G337" s="423" t="s">
        <v>1721</v>
      </c>
      <c r="H337" s="421" t="s">
        <v>1722</v>
      </c>
      <c r="I337" s="424">
        <v>390046.6336748657</v>
      </c>
      <c r="J337" s="425">
        <v>2.1361009316122871E-4</v>
      </c>
      <c r="K337" s="424">
        <f t="shared" si="35"/>
        <v>2896979.25</v>
      </c>
      <c r="L337" s="424">
        <f t="shared" si="36"/>
        <v>2145910.56</v>
      </c>
      <c r="M337" s="424">
        <f t="shared" si="37"/>
        <v>1716728.45</v>
      </c>
      <c r="N337" s="424">
        <f t="shared" si="38"/>
        <v>429182.1100000001</v>
      </c>
      <c r="O337" s="424">
        <f t="shared" si="39"/>
        <v>751068.69</v>
      </c>
      <c r="P337" s="424">
        <f t="shared" si="40"/>
        <v>600854.94999999995</v>
      </c>
      <c r="Q337" s="424">
        <f t="shared" si="41"/>
        <v>150213.74</v>
      </c>
    </row>
    <row r="338" spans="1:17" ht="16.5" hidden="1" thickTop="1" x14ac:dyDescent="0.25">
      <c r="A338" s="421" t="s">
        <v>1682</v>
      </c>
      <c r="B338" s="421" t="s">
        <v>1723</v>
      </c>
      <c r="C338" s="422" t="s">
        <v>1684</v>
      </c>
      <c r="D338" s="422" t="s">
        <v>1724</v>
      </c>
      <c r="E338" s="422" t="s">
        <v>441</v>
      </c>
      <c r="F338" s="422" t="s">
        <v>230</v>
      </c>
      <c r="G338" s="423" t="s">
        <v>1724</v>
      </c>
      <c r="H338" s="421" t="s">
        <v>1725</v>
      </c>
      <c r="I338" s="424">
        <v>1127.09370885202</v>
      </c>
      <c r="J338" s="425">
        <v>6.1725591599389582E-7</v>
      </c>
      <c r="K338" s="424">
        <f t="shared" si="35"/>
        <v>8371.2199999999993</v>
      </c>
      <c r="L338" s="424">
        <f t="shared" si="36"/>
        <v>6200.9</v>
      </c>
      <c r="M338" s="424">
        <f t="shared" si="37"/>
        <v>4960.72</v>
      </c>
      <c r="N338" s="424">
        <f t="shared" si="38"/>
        <v>1240.1799999999994</v>
      </c>
      <c r="O338" s="424">
        <f t="shared" si="39"/>
        <v>2170.3199999999997</v>
      </c>
      <c r="P338" s="424">
        <f t="shared" si="40"/>
        <v>1736.26</v>
      </c>
      <c r="Q338" s="424">
        <f t="shared" si="41"/>
        <v>434.05999999999972</v>
      </c>
    </row>
    <row r="339" spans="1:17" ht="16.5" hidden="1" thickTop="1" x14ac:dyDescent="0.25">
      <c r="A339" s="421" t="s">
        <v>1682</v>
      </c>
      <c r="B339" s="421" t="s">
        <v>1726</v>
      </c>
      <c r="C339" s="422" t="s">
        <v>1684</v>
      </c>
      <c r="D339" s="422" t="s">
        <v>1727</v>
      </c>
      <c r="E339" s="422" t="s">
        <v>441</v>
      </c>
      <c r="F339" s="422" t="s">
        <v>230</v>
      </c>
      <c r="G339" s="423" t="s">
        <v>1727</v>
      </c>
      <c r="H339" s="421" t="s">
        <v>1728</v>
      </c>
      <c r="I339" s="424">
        <v>1140716.8395344852</v>
      </c>
      <c r="J339" s="425">
        <v>6.2471666033313484E-4</v>
      </c>
      <c r="K339" s="424">
        <f t="shared" si="35"/>
        <v>8472404.9100000001</v>
      </c>
      <c r="L339" s="424">
        <f t="shared" si="36"/>
        <v>6275855.4900000002</v>
      </c>
      <c r="M339" s="424">
        <f t="shared" si="37"/>
        <v>5020684.3899999997</v>
      </c>
      <c r="N339" s="424">
        <f t="shared" si="38"/>
        <v>1255171.1000000006</v>
      </c>
      <c r="O339" s="424">
        <f t="shared" si="39"/>
        <v>2196549.42</v>
      </c>
      <c r="P339" s="424">
        <f t="shared" si="40"/>
        <v>1757239.54</v>
      </c>
      <c r="Q339" s="424">
        <f t="shared" si="41"/>
        <v>439309.87999999989</v>
      </c>
    </row>
    <row r="340" spans="1:17" ht="16.5" hidden="1" thickTop="1" x14ac:dyDescent="0.25">
      <c r="A340" s="421" t="s">
        <v>1682</v>
      </c>
      <c r="B340" s="427" t="s">
        <v>1729</v>
      </c>
      <c r="C340" s="422" t="s">
        <v>1684</v>
      </c>
      <c r="D340" s="422" t="s">
        <v>1730</v>
      </c>
      <c r="E340" s="422" t="s">
        <v>441</v>
      </c>
      <c r="F340" s="422" t="s">
        <v>230</v>
      </c>
      <c r="G340" s="423" t="s">
        <v>1730</v>
      </c>
      <c r="H340" s="429" t="s">
        <v>1731</v>
      </c>
      <c r="I340" s="424">
        <v>455658.93581938732</v>
      </c>
      <c r="J340" s="425">
        <v>2.495428477694813E-4</v>
      </c>
      <c r="K340" s="424">
        <f t="shared" si="35"/>
        <v>3384299.13</v>
      </c>
      <c r="L340" s="424">
        <f t="shared" si="36"/>
        <v>2506888.2400000002</v>
      </c>
      <c r="M340" s="424">
        <f t="shared" si="37"/>
        <v>2005510.59</v>
      </c>
      <c r="N340" s="424">
        <f t="shared" si="38"/>
        <v>501377.65000000014</v>
      </c>
      <c r="O340" s="424">
        <f t="shared" si="39"/>
        <v>877410.88999999966</v>
      </c>
      <c r="P340" s="424">
        <f t="shared" si="40"/>
        <v>701928.71</v>
      </c>
      <c r="Q340" s="424">
        <f t="shared" si="41"/>
        <v>175482.1799999997</v>
      </c>
    </row>
    <row r="341" spans="1:17" ht="16.5" hidden="1" thickTop="1" x14ac:dyDescent="0.25">
      <c r="A341" s="421" t="s">
        <v>1682</v>
      </c>
      <c r="B341" s="421" t="s">
        <v>1732</v>
      </c>
      <c r="C341" s="422" t="s">
        <v>1684</v>
      </c>
      <c r="D341" s="422" t="s">
        <v>1733</v>
      </c>
      <c r="E341" s="422" t="s">
        <v>441</v>
      </c>
      <c r="F341" s="422" t="s">
        <v>230</v>
      </c>
      <c r="G341" s="423" t="s">
        <v>1733</v>
      </c>
      <c r="H341" s="421" t="s">
        <v>1734</v>
      </c>
      <c r="I341" s="424">
        <v>41498.060837737736</v>
      </c>
      <c r="J341" s="425">
        <v>2.272652517993186E-5</v>
      </c>
      <c r="K341" s="424">
        <f t="shared" si="35"/>
        <v>308217.05</v>
      </c>
      <c r="L341" s="424">
        <f t="shared" si="36"/>
        <v>228308.93</v>
      </c>
      <c r="M341" s="424">
        <f t="shared" si="37"/>
        <v>182647.14</v>
      </c>
      <c r="N341" s="424">
        <f t="shared" si="38"/>
        <v>45661.789999999979</v>
      </c>
      <c r="O341" s="424">
        <f t="shared" si="39"/>
        <v>79908.12</v>
      </c>
      <c r="P341" s="424">
        <f t="shared" si="40"/>
        <v>63926.5</v>
      </c>
      <c r="Q341" s="424">
        <f t="shared" si="41"/>
        <v>15981.619999999995</v>
      </c>
    </row>
    <row r="342" spans="1:17" ht="16.5" hidden="1" thickTop="1" x14ac:dyDescent="0.25">
      <c r="A342" s="421" t="s">
        <v>1682</v>
      </c>
      <c r="B342" s="421" t="s">
        <v>1735</v>
      </c>
      <c r="C342" s="422" t="s">
        <v>1684</v>
      </c>
      <c r="D342" s="422" t="s">
        <v>1736</v>
      </c>
      <c r="E342" s="422" t="s">
        <v>441</v>
      </c>
      <c r="F342" s="422" t="s">
        <v>230</v>
      </c>
      <c r="G342" s="423" t="s">
        <v>1736</v>
      </c>
      <c r="H342" s="421" t="s">
        <v>1737</v>
      </c>
      <c r="I342" s="424">
        <v>3704534.0016651903</v>
      </c>
      <c r="J342" s="425">
        <v>2.0287980587323116E-3</v>
      </c>
      <c r="K342" s="424">
        <f t="shared" si="35"/>
        <v>27514551.34</v>
      </c>
      <c r="L342" s="424">
        <f t="shared" si="36"/>
        <v>20381149.140000001</v>
      </c>
      <c r="M342" s="424">
        <f t="shared" si="37"/>
        <v>16304919.310000001</v>
      </c>
      <c r="N342" s="424">
        <f t="shared" si="38"/>
        <v>4076229.83</v>
      </c>
      <c r="O342" s="424">
        <f t="shared" si="39"/>
        <v>7133402.1999999993</v>
      </c>
      <c r="P342" s="424">
        <f t="shared" si="40"/>
        <v>5706721.7599999998</v>
      </c>
      <c r="Q342" s="424">
        <f t="shared" si="41"/>
        <v>1426680.4399999995</v>
      </c>
    </row>
    <row r="343" spans="1:17" ht="16.5" hidden="1" thickTop="1" x14ac:dyDescent="0.25">
      <c r="A343" s="421" t="s">
        <v>1682</v>
      </c>
      <c r="B343" s="421" t="s">
        <v>1738</v>
      </c>
      <c r="C343" s="422" t="s">
        <v>1684</v>
      </c>
      <c r="D343" s="422" t="s">
        <v>1739</v>
      </c>
      <c r="E343" s="422" t="s">
        <v>441</v>
      </c>
      <c r="F343" s="422" t="s">
        <v>230</v>
      </c>
      <c r="G343" s="423" t="s">
        <v>1739</v>
      </c>
      <c r="H343" s="421" t="s">
        <v>1740</v>
      </c>
      <c r="I343" s="424">
        <v>14309160.950146569</v>
      </c>
      <c r="J343" s="425">
        <v>7.8364506695569203E-3</v>
      </c>
      <c r="K343" s="424">
        <f t="shared" si="35"/>
        <v>106277913.34999999</v>
      </c>
      <c r="L343" s="424">
        <f t="shared" si="36"/>
        <v>78724380.260000005</v>
      </c>
      <c r="M343" s="424">
        <f t="shared" si="37"/>
        <v>62979504.210000001</v>
      </c>
      <c r="N343" s="424">
        <f t="shared" si="38"/>
        <v>15744876.050000004</v>
      </c>
      <c r="O343" s="424">
        <f t="shared" si="39"/>
        <v>27553533.089999989</v>
      </c>
      <c r="P343" s="424">
        <f t="shared" si="40"/>
        <v>22042826.469999999</v>
      </c>
      <c r="Q343" s="424">
        <f t="shared" si="41"/>
        <v>5510706.6199999899</v>
      </c>
    </row>
    <row r="344" spans="1:17" ht="16.5" hidden="1" thickTop="1" x14ac:dyDescent="0.25">
      <c r="A344" s="421" t="s">
        <v>1682</v>
      </c>
      <c r="B344" s="421" t="s">
        <v>1741</v>
      </c>
      <c r="C344" s="422" t="s">
        <v>1684</v>
      </c>
      <c r="D344" s="422" t="s">
        <v>1742</v>
      </c>
      <c r="E344" s="422" t="s">
        <v>441</v>
      </c>
      <c r="F344" s="422" t="s">
        <v>230</v>
      </c>
      <c r="G344" s="423" t="s">
        <v>1742</v>
      </c>
      <c r="H344" s="421" t="s">
        <v>1743</v>
      </c>
      <c r="I344" s="424">
        <v>435387.61550797365</v>
      </c>
      <c r="J344" s="425">
        <v>2.3844120441103174E-4</v>
      </c>
      <c r="K344" s="424">
        <f t="shared" si="35"/>
        <v>3233738.68</v>
      </c>
      <c r="L344" s="424">
        <f t="shared" si="36"/>
        <v>2395361.9900000002</v>
      </c>
      <c r="M344" s="424">
        <f t="shared" si="37"/>
        <v>1916289.59</v>
      </c>
      <c r="N344" s="424">
        <f t="shared" si="38"/>
        <v>479072.40000000014</v>
      </c>
      <c r="O344" s="424">
        <f t="shared" si="39"/>
        <v>838376.69</v>
      </c>
      <c r="P344" s="424">
        <f t="shared" si="40"/>
        <v>670701.35</v>
      </c>
      <c r="Q344" s="424">
        <f t="shared" si="41"/>
        <v>167675.33999999997</v>
      </c>
    </row>
    <row r="345" spans="1:17" ht="16.5" hidden="1" thickTop="1" x14ac:dyDescent="0.25">
      <c r="A345" s="421" t="s">
        <v>1682</v>
      </c>
      <c r="B345" s="421" t="s">
        <v>1744</v>
      </c>
      <c r="C345" s="422" t="s">
        <v>1684</v>
      </c>
      <c r="D345" s="422" t="s">
        <v>1745</v>
      </c>
      <c r="E345" s="422" t="s">
        <v>441</v>
      </c>
      <c r="F345" s="422" t="s">
        <v>230</v>
      </c>
      <c r="G345" s="423" t="s">
        <v>1745</v>
      </c>
      <c r="H345" s="421" t="s">
        <v>1746</v>
      </c>
      <c r="I345" s="424">
        <v>269288.69058931281</v>
      </c>
      <c r="J345" s="425">
        <v>1.4747667924240598E-4</v>
      </c>
      <c r="K345" s="424">
        <f t="shared" si="35"/>
        <v>2000078.15</v>
      </c>
      <c r="L345" s="424">
        <f t="shared" si="36"/>
        <v>1481539.37</v>
      </c>
      <c r="M345" s="424">
        <f t="shared" si="37"/>
        <v>1185231.5</v>
      </c>
      <c r="N345" s="424">
        <f t="shared" si="38"/>
        <v>296307.87000000011</v>
      </c>
      <c r="O345" s="424">
        <f t="shared" si="39"/>
        <v>518538.7799999998</v>
      </c>
      <c r="P345" s="424">
        <f t="shared" si="40"/>
        <v>414831.02</v>
      </c>
      <c r="Q345" s="424">
        <f t="shared" si="41"/>
        <v>103707.75999999978</v>
      </c>
    </row>
    <row r="346" spans="1:17" ht="16.5" hidden="1" thickTop="1" x14ac:dyDescent="0.25">
      <c r="A346" s="421" t="s">
        <v>1682</v>
      </c>
      <c r="B346" s="421" t="s">
        <v>1747</v>
      </c>
      <c r="C346" s="422" t="s">
        <v>1684</v>
      </c>
      <c r="D346" s="422" t="s">
        <v>1748</v>
      </c>
      <c r="E346" s="422" t="s">
        <v>441</v>
      </c>
      <c r="F346" s="422" t="s">
        <v>230</v>
      </c>
      <c r="G346" s="423" t="s">
        <v>1748</v>
      </c>
      <c r="H346" s="421" t="s">
        <v>1749</v>
      </c>
      <c r="I346" s="424">
        <v>1704049.0055439381</v>
      </c>
      <c r="J346" s="425">
        <v>9.3322704363848932E-4</v>
      </c>
      <c r="K346" s="424">
        <f t="shared" si="35"/>
        <v>12656421.52</v>
      </c>
      <c r="L346" s="424">
        <f t="shared" si="36"/>
        <v>9375127.0500000007</v>
      </c>
      <c r="M346" s="424">
        <f t="shared" si="37"/>
        <v>7500101.6399999997</v>
      </c>
      <c r="N346" s="424">
        <f t="shared" si="38"/>
        <v>1875025.4100000011</v>
      </c>
      <c r="O346" s="424">
        <f t="shared" si="39"/>
        <v>3281294.4699999988</v>
      </c>
      <c r="P346" s="424">
        <f t="shared" si="40"/>
        <v>2625035.58</v>
      </c>
      <c r="Q346" s="424">
        <f t="shared" si="41"/>
        <v>656258.88999999873</v>
      </c>
    </row>
    <row r="347" spans="1:17" ht="16.5" hidden="1" thickTop="1" x14ac:dyDescent="0.25">
      <c r="A347" s="421" t="s">
        <v>1682</v>
      </c>
      <c r="B347" s="421" t="s">
        <v>1750</v>
      </c>
      <c r="C347" s="422" t="s">
        <v>1684</v>
      </c>
      <c r="D347" s="422" t="s">
        <v>1751</v>
      </c>
      <c r="E347" s="422" t="s">
        <v>441</v>
      </c>
      <c r="F347" s="422" t="s">
        <v>230</v>
      </c>
      <c r="G347" s="423" t="s">
        <v>1751</v>
      </c>
      <c r="H347" s="421" t="s">
        <v>1752</v>
      </c>
      <c r="I347" s="424">
        <v>1486059.9693305395</v>
      </c>
      <c r="J347" s="425">
        <v>8.1384475876922463E-4</v>
      </c>
      <c r="K347" s="424">
        <f t="shared" si="35"/>
        <v>11037359.439999999</v>
      </c>
      <c r="L347" s="424">
        <f t="shared" si="36"/>
        <v>8175821.8099999996</v>
      </c>
      <c r="M347" s="424">
        <f t="shared" si="37"/>
        <v>6540657.4500000002</v>
      </c>
      <c r="N347" s="424">
        <f t="shared" si="38"/>
        <v>1635164.3599999994</v>
      </c>
      <c r="O347" s="424">
        <f t="shared" si="39"/>
        <v>2861537.63</v>
      </c>
      <c r="P347" s="424">
        <f t="shared" si="40"/>
        <v>2289230.1</v>
      </c>
      <c r="Q347" s="424">
        <f t="shared" si="41"/>
        <v>572307.5299999998</v>
      </c>
    </row>
    <row r="348" spans="1:17" ht="16.5" hidden="1" thickTop="1" x14ac:dyDescent="0.25">
      <c r="A348" s="421" t="s">
        <v>1682</v>
      </c>
      <c r="B348" s="421" t="s">
        <v>1753</v>
      </c>
      <c r="C348" s="422" t="s">
        <v>1684</v>
      </c>
      <c r="D348" s="422" t="s">
        <v>1754</v>
      </c>
      <c r="E348" s="422" t="s">
        <v>441</v>
      </c>
      <c r="F348" s="422" t="s">
        <v>230</v>
      </c>
      <c r="G348" s="423" t="s">
        <v>1754</v>
      </c>
      <c r="H348" s="421" t="s">
        <v>1755</v>
      </c>
      <c r="I348" s="424">
        <v>40464.122721906228</v>
      </c>
      <c r="J348" s="425">
        <v>2.2160286176239249E-5</v>
      </c>
      <c r="K348" s="424">
        <f t="shared" si="35"/>
        <v>300537.71000000002</v>
      </c>
      <c r="L348" s="424">
        <f t="shared" si="36"/>
        <v>222620.53</v>
      </c>
      <c r="M348" s="424">
        <f t="shared" si="37"/>
        <v>178096.42</v>
      </c>
      <c r="N348" s="424">
        <f t="shared" si="38"/>
        <v>44524.109999999986</v>
      </c>
      <c r="O348" s="424">
        <f t="shared" si="39"/>
        <v>77917.180000000022</v>
      </c>
      <c r="P348" s="424">
        <f t="shared" si="40"/>
        <v>62333.74</v>
      </c>
      <c r="Q348" s="424">
        <f t="shared" si="41"/>
        <v>15583.440000000024</v>
      </c>
    </row>
    <row r="349" spans="1:17" ht="16.5" hidden="1" thickTop="1" x14ac:dyDescent="0.25">
      <c r="A349" s="421" t="s">
        <v>1682</v>
      </c>
      <c r="B349" s="421" t="s">
        <v>1756</v>
      </c>
      <c r="C349" s="422" t="s">
        <v>1684</v>
      </c>
      <c r="D349" s="422" t="s">
        <v>1757</v>
      </c>
      <c r="E349" s="422" t="s">
        <v>441</v>
      </c>
      <c r="F349" s="422" t="s">
        <v>230</v>
      </c>
      <c r="G349" s="423" t="s">
        <v>1757</v>
      </c>
      <c r="H349" s="421" t="s">
        <v>1758</v>
      </c>
      <c r="I349" s="424">
        <v>187507.31272326436</v>
      </c>
      <c r="J349" s="425">
        <v>1.0268888661301927E-4</v>
      </c>
      <c r="K349" s="424">
        <f t="shared" si="35"/>
        <v>1392666.28</v>
      </c>
      <c r="L349" s="424">
        <f t="shared" si="36"/>
        <v>1031604.65</v>
      </c>
      <c r="M349" s="424">
        <f t="shared" si="37"/>
        <v>825283.72</v>
      </c>
      <c r="N349" s="424">
        <f t="shared" si="38"/>
        <v>206320.93000000005</v>
      </c>
      <c r="O349" s="424">
        <f t="shared" si="39"/>
        <v>361061.63</v>
      </c>
      <c r="P349" s="424">
        <f t="shared" si="40"/>
        <v>288849.3</v>
      </c>
      <c r="Q349" s="424">
        <f t="shared" si="41"/>
        <v>72212.330000000016</v>
      </c>
    </row>
    <row r="350" spans="1:17" ht="16.5" hidden="1" thickTop="1" x14ac:dyDescent="0.25">
      <c r="A350" s="421" t="s">
        <v>1682</v>
      </c>
      <c r="B350" s="421" t="s">
        <v>1759</v>
      </c>
      <c r="C350" s="422" t="s">
        <v>1684</v>
      </c>
      <c r="D350" s="422" t="s">
        <v>1760</v>
      </c>
      <c r="E350" s="422" t="s">
        <v>441</v>
      </c>
      <c r="F350" s="422" t="s">
        <v>230</v>
      </c>
      <c r="G350" s="423" t="s">
        <v>1760</v>
      </c>
      <c r="H350" s="421" t="s">
        <v>1761</v>
      </c>
      <c r="I350" s="424">
        <v>23892.171030460489</v>
      </c>
      <c r="J350" s="425">
        <v>1.3084612041274353E-5</v>
      </c>
      <c r="K350" s="424">
        <f t="shared" si="35"/>
        <v>177453.46</v>
      </c>
      <c r="L350" s="424">
        <f t="shared" si="36"/>
        <v>131447.01</v>
      </c>
      <c r="M350" s="424">
        <f t="shared" si="37"/>
        <v>105157.61</v>
      </c>
      <c r="N350" s="424">
        <f t="shared" si="38"/>
        <v>26289.400000000009</v>
      </c>
      <c r="O350" s="424">
        <f t="shared" si="39"/>
        <v>46006.449999999983</v>
      </c>
      <c r="P350" s="424">
        <f t="shared" si="40"/>
        <v>36805.160000000003</v>
      </c>
      <c r="Q350" s="424">
        <f t="shared" si="41"/>
        <v>9201.289999999979</v>
      </c>
    </row>
    <row r="351" spans="1:17" ht="16.5" hidden="1" thickTop="1" x14ac:dyDescent="0.25">
      <c r="A351" s="421" t="s">
        <v>1682</v>
      </c>
      <c r="B351" s="421" t="s">
        <v>1762</v>
      </c>
      <c r="C351" s="422" t="s">
        <v>1684</v>
      </c>
      <c r="D351" s="422" t="s">
        <v>1763</v>
      </c>
      <c r="E351" s="422" t="s">
        <v>441</v>
      </c>
      <c r="F351" s="422" t="s">
        <v>230</v>
      </c>
      <c r="G351" s="423" t="s">
        <v>1763</v>
      </c>
      <c r="H351" s="421" t="s">
        <v>1764</v>
      </c>
      <c r="I351" s="424">
        <v>135329.81955674983</v>
      </c>
      <c r="J351" s="425">
        <v>7.411374145355788E-5</v>
      </c>
      <c r="K351" s="424">
        <f t="shared" si="35"/>
        <v>1005130.27</v>
      </c>
      <c r="L351" s="424">
        <f t="shared" si="36"/>
        <v>744540.94</v>
      </c>
      <c r="M351" s="424">
        <f t="shared" si="37"/>
        <v>595632.75</v>
      </c>
      <c r="N351" s="424">
        <f t="shared" si="38"/>
        <v>148908.18999999994</v>
      </c>
      <c r="O351" s="424">
        <f t="shared" si="39"/>
        <v>260589.33000000007</v>
      </c>
      <c r="P351" s="424">
        <f t="shared" si="40"/>
        <v>208471.46</v>
      </c>
      <c r="Q351" s="424">
        <f t="shared" si="41"/>
        <v>52117.870000000083</v>
      </c>
    </row>
    <row r="352" spans="1:17" ht="16.5" hidden="1" thickTop="1" x14ac:dyDescent="0.25">
      <c r="A352" s="421" t="s">
        <v>1682</v>
      </c>
      <c r="B352" s="421" t="s">
        <v>1765</v>
      </c>
      <c r="C352" s="422" t="s">
        <v>1684</v>
      </c>
      <c r="D352" s="422" t="s">
        <v>1766</v>
      </c>
      <c r="E352" s="422" t="s">
        <v>441</v>
      </c>
      <c r="F352" s="422" t="s">
        <v>230</v>
      </c>
      <c r="G352" s="423" t="s">
        <v>1766</v>
      </c>
      <c r="H352" s="421" t="s">
        <v>1767</v>
      </c>
      <c r="I352" s="424">
        <v>0</v>
      </c>
      <c r="J352" s="425">
        <v>0</v>
      </c>
      <c r="K352" s="424">
        <f t="shared" si="35"/>
        <v>0</v>
      </c>
      <c r="L352" s="424">
        <f t="shared" si="36"/>
        <v>0</v>
      </c>
      <c r="M352" s="424">
        <f t="shared" si="37"/>
        <v>0</v>
      </c>
      <c r="N352" s="424">
        <f t="shared" si="38"/>
        <v>0</v>
      </c>
      <c r="O352" s="424">
        <f t="shared" si="39"/>
        <v>0</v>
      </c>
      <c r="P352" s="424">
        <f t="shared" si="40"/>
        <v>0</v>
      </c>
      <c r="Q352" s="424">
        <f t="shared" si="41"/>
        <v>0</v>
      </c>
    </row>
    <row r="353" spans="1:17" ht="16.5" hidden="1" thickTop="1" x14ac:dyDescent="0.25">
      <c r="A353" s="421" t="s">
        <v>1682</v>
      </c>
      <c r="B353" s="421" t="s">
        <v>1768</v>
      </c>
      <c r="C353" s="422" t="s">
        <v>1684</v>
      </c>
      <c r="D353" s="422" t="s">
        <v>1769</v>
      </c>
      <c r="E353" s="422" t="s">
        <v>441</v>
      </c>
      <c r="F353" s="422" t="s">
        <v>230</v>
      </c>
      <c r="G353" s="423" t="s">
        <v>1769</v>
      </c>
      <c r="H353" s="421" t="s">
        <v>1770</v>
      </c>
      <c r="I353" s="424">
        <v>21398.991192122616</v>
      </c>
      <c r="J353" s="425">
        <v>1.1719215364170898E-5</v>
      </c>
      <c r="K353" s="424">
        <f t="shared" si="35"/>
        <v>158935.95000000001</v>
      </c>
      <c r="L353" s="424">
        <f t="shared" si="36"/>
        <v>117730.33</v>
      </c>
      <c r="M353" s="424">
        <f t="shared" si="37"/>
        <v>94184.26</v>
      </c>
      <c r="N353" s="424">
        <f t="shared" si="38"/>
        <v>23546.070000000007</v>
      </c>
      <c r="O353" s="424">
        <f t="shared" si="39"/>
        <v>41205.62000000001</v>
      </c>
      <c r="P353" s="424">
        <f t="shared" si="40"/>
        <v>32964.5</v>
      </c>
      <c r="Q353" s="424">
        <f t="shared" si="41"/>
        <v>8241.1200000000099</v>
      </c>
    </row>
    <row r="354" spans="1:17" ht="16.5" hidden="1" thickTop="1" x14ac:dyDescent="0.25">
      <c r="A354" s="421" t="s">
        <v>1682</v>
      </c>
      <c r="B354" s="421" t="s">
        <v>1771</v>
      </c>
      <c r="C354" s="422" t="s">
        <v>1684</v>
      </c>
      <c r="D354" s="422" t="s">
        <v>1772</v>
      </c>
      <c r="E354" s="422" t="s">
        <v>441</v>
      </c>
      <c r="F354" s="422" t="s">
        <v>230</v>
      </c>
      <c r="G354" s="423" t="s">
        <v>1772</v>
      </c>
      <c r="H354" s="421" t="s">
        <v>1773</v>
      </c>
      <c r="I354" s="424">
        <v>1898731.5053972623</v>
      </c>
      <c r="J354" s="425">
        <v>1.0398454408765867E-3</v>
      </c>
      <c r="K354" s="424">
        <f t="shared" si="35"/>
        <v>14102379.800000001</v>
      </c>
      <c r="L354" s="424">
        <f t="shared" si="36"/>
        <v>10446207.26</v>
      </c>
      <c r="M354" s="424">
        <f t="shared" si="37"/>
        <v>8356965.8099999996</v>
      </c>
      <c r="N354" s="424">
        <f t="shared" si="38"/>
        <v>2089241.4500000002</v>
      </c>
      <c r="O354" s="424">
        <f t="shared" si="39"/>
        <v>3656172.540000001</v>
      </c>
      <c r="P354" s="424">
        <f t="shared" si="40"/>
        <v>2924938.03</v>
      </c>
      <c r="Q354" s="424">
        <f t="shared" si="41"/>
        <v>731234.51000000117</v>
      </c>
    </row>
    <row r="355" spans="1:17" ht="16.5" hidden="1" thickTop="1" x14ac:dyDescent="0.25">
      <c r="A355" s="421" t="s">
        <v>1682</v>
      </c>
      <c r="B355" s="421" t="s">
        <v>1774</v>
      </c>
      <c r="C355" s="422" t="s">
        <v>1684</v>
      </c>
      <c r="D355" s="422" t="s">
        <v>1775</v>
      </c>
      <c r="E355" s="422" t="s">
        <v>441</v>
      </c>
      <c r="F355" s="422" t="s">
        <v>230</v>
      </c>
      <c r="G355" s="423" t="s">
        <v>1775</v>
      </c>
      <c r="H355" s="421" t="s">
        <v>1776</v>
      </c>
      <c r="I355" s="424">
        <v>454834.85508426657</v>
      </c>
      <c r="J355" s="425">
        <v>2.4909153772754349E-4</v>
      </c>
      <c r="K355" s="424">
        <f t="shared" si="35"/>
        <v>3378178.46</v>
      </c>
      <c r="L355" s="424">
        <f t="shared" si="36"/>
        <v>2502354.41</v>
      </c>
      <c r="M355" s="424">
        <f t="shared" si="37"/>
        <v>2001883.53</v>
      </c>
      <c r="N355" s="424">
        <f t="shared" si="38"/>
        <v>500470.88000000012</v>
      </c>
      <c r="O355" s="424">
        <f t="shared" si="39"/>
        <v>875824.04999999981</v>
      </c>
      <c r="P355" s="424">
        <f t="shared" si="40"/>
        <v>700659.24</v>
      </c>
      <c r="Q355" s="424">
        <f t="shared" si="41"/>
        <v>175164.80999999982</v>
      </c>
    </row>
    <row r="356" spans="1:17" ht="16.5" hidden="1" thickTop="1" x14ac:dyDescent="0.25">
      <c r="A356" s="421" t="s">
        <v>1682</v>
      </c>
      <c r="B356" s="421" t="s">
        <v>1777</v>
      </c>
      <c r="C356" s="422" t="s">
        <v>1684</v>
      </c>
      <c r="D356" s="422" t="s">
        <v>1778</v>
      </c>
      <c r="E356" s="422" t="s">
        <v>441</v>
      </c>
      <c r="F356" s="422" t="s">
        <v>230</v>
      </c>
      <c r="G356" s="423" t="s">
        <v>1778</v>
      </c>
      <c r="H356" s="421" t="s">
        <v>1779</v>
      </c>
      <c r="I356" s="424">
        <v>293940.10645794054</v>
      </c>
      <c r="J356" s="425">
        <v>1.6097709377141129E-4</v>
      </c>
      <c r="K356" s="424">
        <f t="shared" si="35"/>
        <v>2183170.7200000002</v>
      </c>
      <c r="L356" s="424">
        <f t="shared" si="36"/>
        <v>1617163.5</v>
      </c>
      <c r="M356" s="424">
        <f t="shared" si="37"/>
        <v>1293730.8</v>
      </c>
      <c r="N356" s="424">
        <f t="shared" si="38"/>
        <v>323432.69999999995</v>
      </c>
      <c r="O356" s="424">
        <f t="shared" si="39"/>
        <v>566007.2200000002</v>
      </c>
      <c r="P356" s="424">
        <f t="shared" si="40"/>
        <v>452805.78</v>
      </c>
      <c r="Q356" s="424">
        <f t="shared" si="41"/>
        <v>113201.44000000018</v>
      </c>
    </row>
    <row r="357" spans="1:17" ht="16.5" hidden="1" thickTop="1" x14ac:dyDescent="0.25">
      <c r="A357" s="421" t="s">
        <v>1682</v>
      </c>
      <c r="B357" s="421" t="s">
        <v>1780</v>
      </c>
      <c r="C357" s="422" t="s">
        <v>1684</v>
      </c>
      <c r="D357" s="422" t="s">
        <v>1781</v>
      </c>
      <c r="E357" s="422" t="s">
        <v>441</v>
      </c>
      <c r="F357" s="422" t="s">
        <v>230</v>
      </c>
      <c r="G357" s="423" t="s">
        <v>1781</v>
      </c>
      <c r="H357" s="421" t="s">
        <v>1782</v>
      </c>
      <c r="I357" s="424">
        <v>95545.313557423593</v>
      </c>
      <c r="J357" s="425">
        <v>5.232564921232707E-5</v>
      </c>
      <c r="K357" s="424">
        <f t="shared" si="35"/>
        <v>709640.25</v>
      </c>
      <c r="L357" s="424">
        <f t="shared" si="36"/>
        <v>525659.43999999994</v>
      </c>
      <c r="M357" s="424">
        <f t="shared" si="37"/>
        <v>420527.55</v>
      </c>
      <c r="N357" s="424">
        <f t="shared" si="38"/>
        <v>105131.88999999996</v>
      </c>
      <c r="O357" s="424">
        <f t="shared" si="39"/>
        <v>183980.81000000006</v>
      </c>
      <c r="P357" s="424">
        <f t="shared" si="40"/>
        <v>147184.65</v>
      </c>
      <c r="Q357" s="424">
        <f t="shared" si="41"/>
        <v>36796.160000000062</v>
      </c>
    </row>
    <row r="358" spans="1:17" ht="16.5" hidden="1" thickTop="1" x14ac:dyDescent="0.25">
      <c r="A358" s="421" t="s">
        <v>1682</v>
      </c>
      <c r="B358" s="421" t="s">
        <v>1783</v>
      </c>
      <c r="C358" s="422" t="s">
        <v>1684</v>
      </c>
      <c r="D358" s="422" t="s">
        <v>1784</v>
      </c>
      <c r="E358" s="422" t="s">
        <v>441</v>
      </c>
      <c r="F358" s="422" t="s">
        <v>230</v>
      </c>
      <c r="G358" s="423" t="s">
        <v>1784</v>
      </c>
      <c r="H358" s="421" t="s">
        <v>1785</v>
      </c>
      <c r="I358" s="424">
        <v>588128.68041772419</v>
      </c>
      <c r="J358" s="425">
        <v>3.2209026144177201E-4</v>
      </c>
      <c r="K358" s="424">
        <f t="shared" si="35"/>
        <v>4368186.87</v>
      </c>
      <c r="L358" s="424">
        <f t="shared" si="36"/>
        <v>3235693.98</v>
      </c>
      <c r="M358" s="424">
        <f t="shared" si="37"/>
        <v>2588555.1800000002</v>
      </c>
      <c r="N358" s="424">
        <f t="shared" si="38"/>
        <v>647138.79999999981</v>
      </c>
      <c r="O358" s="424">
        <f t="shared" si="39"/>
        <v>1132492.8900000001</v>
      </c>
      <c r="P358" s="424">
        <f t="shared" si="40"/>
        <v>905994.31</v>
      </c>
      <c r="Q358" s="424">
        <f t="shared" si="41"/>
        <v>226498.58000000007</v>
      </c>
    </row>
    <row r="359" spans="1:17" ht="16.5" hidden="1" thickTop="1" x14ac:dyDescent="0.25">
      <c r="A359" s="421" t="s">
        <v>1682</v>
      </c>
      <c r="B359" s="427" t="s">
        <v>1786</v>
      </c>
      <c r="C359" s="422" t="s">
        <v>1684</v>
      </c>
      <c r="D359" s="422" t="s">
        <v>1787</v>
      </c>
      <c r="E359" s="422" t="s">
        <v>441</v>
      </c>
      <c r="F359" s="422" t="s">
        <v>230</v>
      </c>
      <c r="G359" s="423" t="s">
        <v>1787</v>
      </c>
      <c r="H359" s="429" t="s">
        <v>1788</v>
      </c>
      <c r="I359" s="424">
        <v>21237.719304194783</v>
      </c>
      <c r="J359" s="425">
        <v>1.1630894378856954E-5</v>
      </c>
      <c r="K359" s="424">
        <f t="shared" si="35"/>
        <v>157738.14000000001</v>
      </c>
      <c r="L359" s="424">
        <f t="shared" si="36"/>
        <v>116843.07</v>
      </c>
      <c r="M359" s="424">
        <f t="shared" si="37"/>
        <v>93474.46</v>
      </c>
      <c r="N359" s="424">
        <f t="shared" si="38"/>
        <v>23368.61</v>
      </c>
      <c r="O359" s="424">
        <f t="shared" si="39"/>
        <v>40895.070000000007</v>
      </c>
      <c r="P359" s="424">
        <f t="shared" si="40"/>
        <v>32716.06</v>
      </c>
      <c r="Q359" s="424">
        <f t="shared" si="41"/>
        <v>8179.0100000000057</v>
      </c>
    </row>
    <row r="360" spans="1:17" ht="16.5" hidden="1" thickTop="1" x14ac:dyDescent="0.25">
      <c r="A360" s="421" t="s">
        <v>1682</v>
      </c>
      <c r="B360" s="421" t="s">
        <v>1789</v>
      </c>
      <c r="C360" s="422" t="s">
        <v>1684</v>
      </c>
      <c r="D360" s="422" t="s">
        <v>1790</v>
      </c>
      <c r="E360" s="422" t="s">
        <v>441</v>
      </c>
      <c r="F360" s="422" t="s">
        <v>230</v>
      </c>
      <c r="G360" s="423" t="s">
        <v>1790</v>
      </c>
      <c r="H360" s="421" t="s">
        <v>1791</v>
      </c>
      <c r="I360" s="424">
        <v>1204603.5968028936</v>
      </c>
      <c r="J360" s="425">
        <v>6.5970441562613203E-4</v>
      </c>
      <c r="K360" s="424">
        <f t="shared" si="35"/>
        <v>8946908.7100000009</v>
      </c>
      <c r="L360" s="424">
        <f t="shared" si="36"/>
        <v>6627339.79</v>
      </c>
      <c r="M360" s="424">
        <f t="shared" si="37"/>
        <v>5301871.83</v>
      </c>
      <c r="N360" s="424">
        <f t="shared" si="38"/>
        <v>1325467.96</v>
      </c>
      <c r="O360" s="424">
        <f t="shared" si="39"/>
        <v>2319568.9200000009</v>
      </c>
      <c r="P360" s="424">
        <f t="shared" si="40"/>
        <v>1855655.14</v>
      </c>
      <c r="Q360" s="424">
        <f t="shared" si="41"/>
        <v>463913.78000000096</v>
      </c>
    </row>
    <row r="361" spans="1:17" ht="16.5" hidden="1" thickTop="1" x14ac:dyDescent="0.25">
      <c r="A361" s="421" t="s">
        <v>1682</v>
      </c>
      <c r="B361" s="421" t="s">
        <v>1792</v>
      </c>
      <c r="C361" s="422" t="s">
        <v>1684</v>
      </c>
      <c r="D361" s="422" t="s">
        <v>1793</v>
      </c>
      <c r="E361" s="422" t="s">
        <v>441</v>
      </c>
      <c r="F361" s="422" t="s">
        <v>230</v>
      </c>
      <c r="G361" s="423" t="s">
        <v>1793</v>
      </c>
      <c r="H361" s="421" t="s">
        <v>1794</v>
      </c>
      <c r="I361" s="424">
        <v>131783.54524948535</v>
      </c>
      <c r="J361" s="425">
        <v>7.2171614744212943E-5</v>
      </c>
      <c r="K361" s="424">
        <f t="shared" si="35"/>
        <v>978791.16</v>
      </c>
      <c r="L361" s="424">
        <f t="shared" si="36"/>
        <v>725030.49</v>
      </c>
      <c r="M361" s="424">
        <f t="shared" si="37"/>
        <v>580024.39</v>
      </c>
      <c r="N361" s="424">
        <f t="shared" si="38"/>
        <v>145006.09999999998</v>
      </c>
      <c r="O361" s="424">
        <f t="shared" si="39"/>
        <v>253760.67000000004</v>
      </c>
      <c r="P361" s="424">
        <f t="shared" si="40"/>
        <v>203008.54</v>
      </c>
      <c r="Q361" s="424">
        <f t="shared" si="41"/>
        <v>50752.130000000034</v>
      </c>
    </row>
    <row r="362" spans="1:17" ht="16.5" hidden="1" thickTop="1" x14ac:dyDescent="0.25">
      <c r="A362" s="421" t="s">
        <v>1682</v>
      </c>
      <c r="B362" s="421" t="s">
        <v>1795</v>
      </c>
      <c r="C362" s="422" t="s">
        <v>1684</v>
      </c>
      <c r="D362" s="422" t="s">
        <v>1796</v>
      </c>
      <c r="E362" s="422" t="s">
        <v>441</v>
      </c>
      <c r="F362" s="422" t="s">
        <v>230</v>
      </c>
      <c r="G362" s="423" t="s">
        <v>1796</v>
      </c>
      <c r="H362" s="421" t="s">
        <v>1797</v>
      </c>
      <c r="I362" s="424">
        <v>1231122.8708054228</v>
      </c>
      <c r="J362" s="425">
        <v>6.7422776771066881E-4</v>
      </c>
      <c r="K362" s="424">
        <f t="shared" si="35"/>
        <v>9143874.3499999996</v>
      </c>
      <c r="L362" s="424">
        <f t="shared" si="36"/>
        <v>6773240.2599999998</v>
      </c>
      <c r="M362" s="424">
        <f t="shared" si="37"/>
        <v>5418592.21</v>
      </c>
      <c r="N362" s="424">
        <f t="shared" si="38"/>
        <v>1354648.0499999998</v>
      </c>
      <c r="O362" s="424">
        <f t="shared" si="39"/>
        <v>2370634.09</v>
      </c>
      <c r="P362" s="424">
        <f t="shared" si="40"/>
        <v>1896507.27</v>
      </c>
      <c r="Q362" s="424">
        <f t="shared" si="41"/>
        <v>474126.81999999983</v>
      </c>
    </row>
    <row r="363" spans="1:17" ht="16.5" hidden="1" thickTop="1" x14ac:dyDescent="0.25">
      <c r="A363" s="421" t="s">
        <v>1682</v>
      </c>
      <c r="B363" s="421" t="s">
        <v>1798</v>
      </c>
      <c r="C363" s="422" t="s">
        <v>1684</v>
      </c>
      <c r="D363" s="422" t="s">
        <v>1799</v>
      </c>
      <c r="E363" s="422" t="s">
        <v>441</v>
      </c>
      <c r="F363" s="422" t="s">
        <v>230</v>
      </c>
      <c r="G363" s="423" t="s">
        <v>1799</v>
      </c>
      <c r="H363" s="421" t="s">
        <v>1800</v>
      </c>
      <c r="I363" s="424">
        <v>1046790.649652764</v>
      </c>
      <c r="J363" s="425">
        <v>5.7327772857801993E-4</v>
      </c>
      <c r="K363" s="424">
        <f t="shared" si="35"/>
        <v>7774790.3099999996</v>
      </c>
      <c r="L363" s="424">
        <f t="shared" si="36"/>
        <v>5759103.9299999997</v>
      </c>
      <c r="M363" s="424">
        <f t="shared" si="37"/>
        <v>4607283.1399999997</v>
      </c>
      <c r="N363" s="424">
        <f t="shared" si="38"/>
        <v>1151820.79</v>
      </c>
      <c r="O363" s="424">
        <f t="shared" si="39"/>
        <v>2015686.38</v>
      </c>
      <c r="P363" s="424">
        <f t="shared" si="40"/>
        <v>1612549.1</v>
      </c>
      <c r="Q363" s="424">
        <f t="shared" si="41"/>
        <v>403137.2799999998</v>
      </c>
    </row>
    <row r="364" spans="1:17" ht="16.5" hidden="1" thickTop="1" x14ac:dyDescent="0.25">
      <c r="A364" s="421" t="s">
        <v>1682</v>
      </c>
      <c r="B364" s="421" t="s">
        <v>1801</v>
      </c>
      <c r="C364" s="422" t="s">
        <v>1684</v>
      </c>
      <c r="D364" s="422" t="s">
        <v>1802</v>
      </c>
      <c r="E364" s="422" t="s">
        <v>441</v>
      </c>
      <c r="F364" s="422" t="s">
        <v>230</v>
      </c>
      <c r="G364" s="423" t="s">
        <v>1802</v>
      </c>
      <c r="H364" s="421" t="s">
        <v>1803</v>
      </c>
      <c r="I364" s="424">
        <v>336326.51151215524</v>
      </c>
      <c r="J364" s="425">
        <v>1.8419012306253887E-4</v>
      </c>
      <c r="K364" s="424">
        <f t="shared" si="35"/>
        <v>2497985.73</v>
      </c>
      <c r="L364" s="424">
        <f t="shared" si="36"/>
        <v>1850359.8</v>
      </c>
      <c r="M364" s="424">
        <f t="shared" si="37"/>
        <v>1480287.84</v>
      </c>
      <c r="N364" s="424">
        <f t="shared" si="38"/>
        <v>370071.95999999996</v>
      </c>
      <c r="O364" s="424">
        <f t="shared" si="39"/>
        <v>647625.92999999993</v>
      </c>
      <c r="P364" s="424">
        <f t="shared" si="40"/>
        <v>518100.74</v>
      </c>
      <c r="Q364" s="424">
        <f t="shared" si="41"/>
        <v>129525.18999999994</v>
      </c>
    </row>
    <row r="365" spans="1:17" ht="16.5" hidden="1" thickTop="1" x14ac:dyDescent="0.25">
      <c r="A365" s="421" t="s">
        <v>1682</v>
      </c>
      <c r="B365" s="421" t="s">
        <v>1804</v>
      </c>
      <c r="C365" s="422" t="s">
        <v>1684</v>
      </c>
      <c r="D365" s="422" t="s">
        <v>1805</v>
      </c>
      <c r="E365" s="422" t="s">
        <v>441</v>
      </c>
      <c r="F365" s="422" t="s">
        <v>230</v>
      </c>
      <c r="G365" s="423" t="s">
        <v>1805</v>
      </c>
      <c r="H365" s="421" t="s">
        <v>1806</v>
      </c>
      <c r="I365" s="424">
        <v>1095591.6870164792</v>
      </c>
      <c r="J365" s="425">
        <v>6.0000374859109698E-4</v>
      </c>
      <c r="K365" s="424">
        <f t="shared" si="35"/>
        <v>8137248.4900000002</v>
      </c>
      <c r="L365" s="424">
        <f t="shared" si="36"/>
        <v>6027591.4699999997</v>
      </c>
      <c r="M365" s="424">
        <f t="shared" si="37"/>
        <v>4822073.18</v>
      </c>
      <c r="N365" s="424">
        <f t="shared" si="38"/>
        <v>1205518.29</v>
      </c>
      <c r="O365" s="424">
        <f t="shared" si="39"/>
        <v>2109657.0200000005</v>
      </c>
      <c r="P365" s="424">
        <f t="shared" si="40"/>
        <v>1687725.62</v>
      </c>
      <c r="Q365" s="424">
        <f t="shared" si="41"/>
        <v>421931.40000000037</v>
      </c>
    </row>
    <row r="366" spans="1:17" ht="16.5" hidden="1" thickTop="1" x14ac:dyDescent="0.25">
      <c r="A366" s="421" t="s">
        <v>1682</v>
      </c>
      <c r="B366" s="421" t="s">
        <v>1807</v>
      </c>
      <c r="C366" s="422" t="s">
        <v>1684</v>
      </c>
      <c r="D366" s="422" t="s">
        <v>1808</v>
      </c>
      <c r="E366" s="422" t="s">
        <v>441</v>
      </c>
      <c r="F366" s="422" t="s">
        <v>230</v>
      </c>
      <c r="G366" s="423" t="s">
        <v>1808</v>
      </c>
      <c r="H366" s="421" t="s">
        <v>1809</v>
      </c>
      <c r="I366" s="424">
        <v>513138.36859423708</v>
      </c>
      <c r="J366" s="425">
        <v>2.8102161448568136E-4</v>
      </c>
      <c r="K366" s="424">
        <f t="shared" si="35"/>
        <v>3811214.04</v>
      </c>
      <c r="L366" s="424">
        <f t="shared" si="36"/>
        <v>2823121.51</v>
      </c>
      <c r="M366" s="424">
        <f t="shared" si="37"/>
        <v>2258497.21</v>
      </c>
      <c r="N366" s="424">
        <f t="shared" si="38"/>
        <v>564624.29999999981</v>
      </c>
      <c r="O366" s="424">
        <f t="shared" si="39"/>
        <v>988092.53000000026</v>
      </c>
      <c r="P366" s="424">
        <f t="shared" si="40"/>
        <v>790474.02</v>
      </c>
      <c r="Q366" s="424">
        <f t="shared" si="41"/>
        <v>197618.51000000024</v>
      </c>
    </row>
    <row r="367" spans="1:17" ht="16.5" hidden="1" thickTop="1" x14ac:dyDescent="0.25">
      <c r="A367" s="421" t="s">
        <v>1682</v>
      </c>
      <c r="B367" s="421" t="s">
        <v>1810</v>
      </c>
      <c r="C367" s="422" t="s">
        <v>1684</v>
      </c>
      <c r="D367" s="422" t="s">
        <v>1811</v>
      </c>
      <c r="E367" s="422" t="s">
        <v>441</v>
      </c>
      <c r="F367" s="422" t="s">
        <v>230</v>
      </c>
      <c r="G367" s="423" t="s">
        <v>1811</v>
      </c>
      <c r="H367" s="421" t="s">
        <v>1812</v>
      </c>
      <c r="I367" s="424">
        <v>2064392.8674876597</v>
      </c>
      <c r="J367" s="425">
        <v>1.1305703335796565E-3</v>
      </c>
      <c r="K367" s="424">
        <f t="shared" si="35"/>
        <v>15332790.439999999</v>
      </c>
      <c r="L367" s="424">
        <f t="shared" si="36"/>
        <v>11357622.550000001</v>
      </c>
      <c r="M367" s="424">
        <f t="shared" si="37"/>
        <v>9086098.0399999991</v>
      </c>
      <c r="N367" s="424">
        <f t="shared" si="38"/>
        <v>2271524.5100000016</v>
      </c>
      <c r="O367" s="424">
        <f t="shared" si="39"/>
        <v>3975167.8899999987</v>
      </c>
      <c r="P367" s="424">
        <f t="shared" si="40"/>
        <v>3180134.31</v>
      </c>
      <c r="Q367" s="424">
        <f t="shared" si="41"/>
        <v>795033.57999999868</v>
      </c>
    </row>
    <row r="368" spans="1:17" ht="16.5" hidden="1" thickTop="1" x14ac:dyDescent="0.25">
      <c r="A368" s="421" t="s">
        <v>1682</v>
      </c>
      <c r="B368" s="421" t="s">
        <v>1813</v>
      </c>
      <c r="C368" s="422" t="s">
        <v>1684</v>
      </c>
      <c r="D368" s="422" t="s">
        <v>1814</v>
      </c>
      <c r="E368" s="422" t="s">
        <v>441</v>
      </c>
      <c r="F368" s="422" t="s">
        <v>230</v>
      </c>
      <c r="G368" s="423" t="s">
        <v>1814</v>
      </c>
      <c r="H368" s="421" t="s">
        <v>1815</v>
      </c>
      <c r="I368" s="424">
        <v>648177.68645440228</v>
      </c>
      <c r="J368" s="425">
        <v>3.549762618999284E-4</v>
      </c>
      <c r="K368" s="424">
        <f t="shared" si="35"/>
        <v>4814186.68</v>
      </c>
      <c r="L368" s="424">
        <f t="shared" si="36"/>
        <v>3566064.21</v>
      </c>
      <c r="M368" s="424">
        <f t="shared" si="37"/>
        <v>2852851.37</v>
      </c>
      <c r="N368" s="424">
        <f t="shared" si="38"/>
        <v>713212.83999999985</v>
      </c>
      <c r="O368" s="424">
        <f t="shared" si="39"/>
        <v>1248122.4699999997</v>
      </c>
      <c r="P368" s="424">
        <f t="shared" si="40"/>
        <v>998497.98</v>
      </c>
      <c r="Q368" s="424">
        <f t="shared" si="41"/>
        <v>249624.48999999976</v>
      </c>
    </row>
    <row r="369" spans="1:17" ht="16.5" hidden="1" thickTop="1" x14ac:dyDescent="0.25">
      <c r="A369" s="421" t="s">
        <v>1682</v>
      </c>
      <c r="B369" s="421" t="s">
        <v>1816</v>
      </c>
      <c r="C369" s="422" t="s">
        <v>1684</v>
      </c>
      <c r="D369" s="422" t="s">
        <v>1817</v>
      </c>
      <c r="E369" s="422" t="s">
        <v>441</v>
      </c>
      <c r="F369" s="422" t="s">
        <v>230</v>
      </c>
      <c r="G369" s="423" t="s">
        <v>1817</v>
      </c>
      <c r="H369" s="421" t="s">
        <v>1818</v>
      </c>
      <c r="I369" s="424">
        <v>166409.42404533888</v>
      </c>
      <c r="J369" s="425">
        <v>9.1134570854576905E-5</v>
      </c>
      <c r="K369" s="424">
        <f t="shared" si="35"/>
        <v>1235966.69</v>
      </c>
      <c r="L369" s="424">
        <f t="shared" si="36"/>
        <v>915530.88</v>
      </c>
      <c r="M369" s="424">
        <f t="shared" si="37"/>
        <v>732424.7</v>
      </c>
      <c r="N369" s="424">
        <f t="shared" si="38"/>
        <v>183106.18000000005</v>
      </c>
      <c r="O369" s="424">
        <f t="shared" si="39"/>
        <v>320435.80999999994</v>
      </c>
      <c r="P369" s="424">
        <f t="shared" si="40"/>
        <v>256348.65</v>
      </c>
      <c r="Q369" s="424">
        <f t="shared" si="41"/>
        <v>64087.159999999945</v>
      </c>
    </row>
    <row r="370" spans="1:17" ht="16.5" hidden="1" thickTop="1" x14ac:dyDescent="0.25">
      <c r="A370" s="421" t="s">
        <v>1682</v>
      </c>
      <c r="B370" s="427" t="s">
        <v>1819</v>
      </c>
      <c r="C370" s="422" t="s">
        <v>1684</v>
      </c>
      <c r="D370" s="422" t="s">
        <v>1820</v>
      </c>
      <c r="E370" s="422" t="s">
        <v>441</v>
      </c>
      <c r="F370" s="422" t="s">
        <v>230</v>
      </c>
      <c r="G370" s="423" t="s">
        <v>1820</v>
      </c>
      <c r="H370" s="429" t="s">
        <v>1821</v>
      </c>
      <c r="I370" s="424">
        <v>1787048.2723292403</v>
      </c>
      <c r="J370" s="425">
        <v>9.786818164262503E-4</v>
      </c>
      <c r="K370" s="424">
        <f t="shared" si="35"/>
        <v>13272878.970000001</v>
      </c>
      <c r="L370" s="424">
        <f t="shared" si="36"/>
        <v>9831762.1999999993</v>
      </c>
      <c r="M370" s="424">
        <f t="shared" si="37"/>
        <v>7865409.7599999998</v>
      </c>
      <c r="N370" s="424">
        <f t="shared" si="38"/>
        <v>1966352.4399999995</v>
      </c>
      <c r="O370" s="424">
        <f t="shared" si="39"/>
        <v>3441116.7700000014</v>
      </c>
      <c r="P370" s="424">
        <f t="shared" si="40"/>
        <v>2752893.42</v>
      </c>
      <c r="Q370" s="424">
        <f t="shared" si="41"/>
        <v>688223.35000000149</v>
      </c>
    </row>
    <row r="371" spans="1:17" ht="16.5" hidden="1" thickTop="1" x14ac:dyDescent="0.25">
      <c r="A371" s="421" t="s">
        <v>1682</v>
      </c>
      <c r="B371" s="421" t="s">
        <v>1822</v>
      </c>
      <c r="C371" s="422" t="s">
        <v>1684</v>
      </c>
      <c r="D371" s="422" t="s">
        <v>1823</v>
      </c>
      <c r="E371" s="422" t="s">
        <v>441</v>
      </c>
      <c r="F371" s="422" t="s">
        <v>230</v>
      </c>
      <c r="G371" s="423" t="s">
        <v>1823</v>
      </c>
      <c r="H371" s="421" t="s">
        <v>1824</v>
      </c>
      <c r="I371" s="424">
        <v>1941720.6829664116</v>
      </c>
      <c r="J371" s="425">
        <v>1.063388580164709E-3</v>
      </c>
      <c r="K371" s="424">
        <f t="shared" si="35"/>
        <v>14421671.77</v>
      </c>
      <c r="L371" s="424">
        <f t="shared" si="36"/>
        <v>10682719.83</v>
      </c>
      <c r="M371" s="424">
        <f t="shared" si="37"/>
        <v>8546175.8599999994</v>
      </c>
      <c r="N371" s="424">
        <f t="shared" si="38"/>
        <v>2136543.9700000007</v>
      </c>
      <c r="O371" s="424">
        <f t="shared" si="39"/>
        <v>3738951.9399999995</v>
      </c>
      <c r="P371" s="424">
        <f t="shared" si="40"/>
        <v>2991161.55</v>
      </c>
      <c r="Q371" s="424">
        <f t="shared" si="41"/>
        <v>747790.38999999966</v>
      </c>
    </row>
    <row r="372" spans="1:17" ht="16.5" hidden="1" thickTop="1" x14ac:dyDescent="0.25">
      <c r="A372" s="421" t="s">
        <v>1682</v>
      </c>
      <c r="B372" s="421" t="s">
        <v>1825</v>
      </c>
      <c r="C372" s="422" t="s">
        <v>1684</v>
      </c>
      <c r="D372" s="422" t="s">
        <v>1826</v>
      </c>
      <c r="E372" s="422" t="s">
        <v>441</v>
      </c>
      <c r="F372" s="422" t="s">
        <v>230</v>
      </c>
      <c r="G372" s="423" t="s">
        <v>1826</v>
      </c>
      <c r="H372" s="421" t="s">
        <v>1827</v>
      </c>
      <c r="I372" s="424">
        <v>406715.05517785461</v>
      </c>
      <c r="J372" s="425">
        <v>2.2273859924922657E-4</v>
      </c>
      <c r="K372" s="424">
        <f t="shared" si="35"/>
        <v>3020780.01</v>
      </c>
      <c r="L372" s="424">
        <f t="shared" si="36"/>
        <v>2237614.8199999998</v>
      </c>
      <c r="M372" s="424">
        <f t="shared" si="37"/>
        <v>1790091.86</v>
      </c>
      <c r="N372" s="424">
        <f t="shared" si="38"/>
        <v>447522.95999999973</v>
      </c>
      <c r="O372" s="424">
        <f t="shared" si="39"/>
        <v>783165.19</v>
      </c>
      <c r="P372" s="424">
        <f t="shared" si="40"/>
        <v>626532.15</v>
      </c>
      <c r="Q372" s="424">
        <f t="shared" si="41"/>
        <v>156633.03999999992</v>
      </c>
    </row>
    <row r="373" spans="1:17" ht="16.5" hidden="1" thickTop="1" x14ac:dyDescent="0.25">
      <c r="A373" s="421" t="s">
        <v>1682</v>
      </c>
      <c r="B373" s="421" t="s">
        <v>1828</v>
      </c>
      <c r="C373" s="422" t="s">
        <v>1684</v>
      </c>
      <c r="D373" s="422" t="s">
        <v>1685</v>
      </c>
      <c r="E373" s="422" t="s">
        <v>1829</v>
      </c>
      <c r="F373" s="422" t="s">
        <v>1830</v>
      </c>
      <c r="G373" s="423" t="s">
        <v>1831</v>
      </c>
      <c r="H373" s="421" t="s">
        <v>1832</v>
      </c>
      <c r="I373" s="424">
        <v>595477.74090766755</v>
      </c>
      <c r="J373" s="425">
        <v>3.2611499428234018E-4</v>
      </c>
      <c r="K373" s="424">
        <f t="shared" si="35"/>
        <v>4422770.28</v>
      </c>
      <c r="L373" s="424">
        <f t="shared" si="36"/>
        <v>3276126.13</v>
      </c>
      <c r="M373" s="424">
        <f t="shared" si="37"/>
        <v>2620900.9</v>
      </c>
      <c r="N373" s="424">
        <f t="shared" si="38"/>
        <v>655225.23</v>
      </c>
      <c r="O373" s="424">
        <f t="shared" si="39"/>
        <v>1146644.1500000004</v>
      </c>
      <c r="P373" s="424">
        <f t="shared" si="40"/>
        <v>917315.32</v>
      </c>
      <c r="Q373" s="424">
        <f t="shared" si="41"/>
        <v>229328.83000000042</v>
      </c>
    </row>
    <row r="374" spans="1:17" ht="16.5" hidden="1" thickTop="1" x14ac:dyDescent="0.25">
      <c r="A374" s="421" t="s">
        <v>1682</v>
      </c>
      <c r="B374" s="421" t="s">
        <v>1833</v>
      </c>
      <c r="C374" s="422" t="s">
        <v>1684</v>
      </c>
      <c r="D374" s="422" t="s">
        <v>1685</v>
      </c>
      <c r="E374" s="422" t="s">
        <v>1834</v>
      </c>
      <c r="F374" s="422" t="s">
        <v>1835</v>
      </c>
      <c r="G374" s="423" t="s">
        <v>1836</v>
      </c>
      <c r="H374" s="421" t="s">
        <v>1837</v>
      </c>
      <c r="I374" s="424">
        <v>291484.4021845829</v>
      </c>
      <c r="J374" s="425">
        <v>1.5963222068875928E-4</v>
      </c>
      <c r="K374" s="424">
        <f t="shared" si="35"/>
        <v>2164931.5499999998</v>
      </c>
      <c r="L374" s="424">
        <f t="shared" si="36"/>
        <v>1603653</v>
      </c>
      <c r="M374" s="424">
        <f t="shared" si="37"/>
        <v>1282922.3999999999</v>
      </c>
      <c r="N374" s="424">
        <f t="shared" si="38"/>
        <v>320730.60000000009</v>
      </c>
      <c r="O374" s="424">
        <f t="shared" si="39"/>
        <v>561278.54999999981</v>
      </c>
      <c r="P374" s="424">
        <f t="shared" si="40"/>
        <v>449022.84</v>
      </c>
      <c r="Q374" s="424">
        <f t="shared" si="41"/>
        <v>112255.70999999979</v>
      </c>
    </row>
    <row r="375" spans="1:17" ht="16.5" hidden="1" thickTop="1" x14ac:dyDescent="0.25">
      <c r="A375" s="421" t="s">
        <v>1682</v>
      </c>
      <c r="B375" s="421" t="s">
        <v>1838</v>
      </c>
      <c r="C375" s="422" t="s">
        <v>1684</v>
      </c>
      <c r="D375" s="422" t="s">
        <v>1763</v>
      </c>
      <c r="E375" s="422" t="s">
        <v>1839</v>
      </c>
      <c r="F375" s="422" t="s">
        <v>1840</v>
      </c>
      <c r="G375" s="423" t="s">
        <v>1841</v>
      </c>
      <c r="H375" s="421" t="s">
        <v>1842</v>
      </c>
      <c r="I375" s="424">
        <v>355726.12691160577</v>
      </c>
      <c r="J375" s="425">
        <v>1.9481437486988288E-4</v>
      </c>
      <c r="K375" s="424">
        <f t="shared" si="35"/>
        <v>2642071.79</v>
      </c>
      <c r="L375" s="424">
        <f t="shared" si="36"/>
        <v>1957090.21</v>
      </c>
      <c r="M375" s="424">
        <f t="shared" si="37"/>
        <v>1565672.17</v>
      </c>
      <c r="N375" s="424">
        <f t="shared" si="38"/>
        <v>391418.04000000004</v>
      </c>
      <c r="O375" s="424">
        <f t="shared" si="39"/>
        <v>684981.58000000007</v>
      </c>
      <c r="P375" s="424">
        <f t="shared" si="40"/>
        <v>547985.26</v>
      </c>
      <c r="Q375" s="424">
        <f t="shared" si="41"/>
        <v>136996.32000000007</v>
      </c>
    </row>
    <row r="376" spans="1:17" ht="16.5" hidden="1" thickTop="1" x14ac:dyDescent="0.25">
      <c r="A376" s="421" t="s">
        <v>1682</v>
      </c>
      <c r="B376" s="421" t="s">
        <v>1843</v>
      </c>
      <c r="C376" s="422" t="s">
        <v>1684</v>
      </c>
      <c r="D376" s="422" t="s">
        <v>1763</v>
      </c>
      <c r="E376" s="422" t="s">
        <v>1844</v>
      </c>
      <c r="F376" s="422" t="s">
        <v>1845</v>
      </c>
      <c r="G376" s="423" t="s">
        <v>1846</v>
      </c>
      <c r="H376" s="421" t="s">
        <v>1847</v>
      </c>
      <c r="I376" s="424">
        <v>93322.25256365283</v>
      </c>
      <c r="J376" s="425">
        <v>5.1108183850535726E-5</v>
      </c>
      <c r="K376" s="424">
        <f t="shared" si="35"/>
        <v>693128.99</v>
      </c>
      <c r="L376" s="424">
        <f t="shared" si="36"/>
        <v>513428.88</v>
      </c>
      <c r="M376" s="424">
        <f t="shared" si="37"/>
        <v>410743.1</v>
      </c>
      <c r="N376" s="424">
        <f t="shared" si="38"/>
        <v>102685.78000000003</v>
      </c>
      <c r="O376" s="424">
        <f t="shared" si="39"/>
        <v>179700.11</v>
      </c>
      <c r="P376" s="424">
        <f t="shared" si="40"/>
        <v>143760.09</v>
      </c>
      <c r="Q376" s="424">
        <f t="shared" si="41"/>
        <v>35940.01999999999</v>
      </c>
    </row>
    <row r="377" spans="1:17" ht="16.5" hidden="1" thickTop="1" x14ac:dyDescent="0.25">
      <c r="A377" s="421" t="s">
        <v>1682</v>
      </c>
      <c r="B377" s="421" t="s">
        <v>1848</v>
      </c>
      <c r="C377" s="422" t="s">
        <v>1684</v>
      </c>
      <c r="D377" s="422" t="s">
        <v>1763</v>
      </c>
      <c r="E377" s="422" t="s">
        <v>1849</v>
      </c>
      <c r="F377" s="422" t="s">
        <v>1850</v>
      </c>
      <c r="G377" s="423" t="s">
        <v>1851</v>
      </c>
      <c r="H377" s="421" t="s">
        <v>1852</v>
      </c>
      <c r="I377" s="424">
        <v>0</v>
      </c>
      <c r="J377" s="425">
        <v>0</v>
      </c>
      <c r="K377" s="424">
        <f t="shared" si="35"/>
        <v>0</v>
      </c>
      <c r="L377" s="424">
        <f t="shared" si="36"/>
        <v>0</v>
      </c>
      <c r="M377" s="424">
        <f t="shared" si="37"/>
        <v>0</v>
      </c>
      <c r="N377" s="424">
        <f t="shared" si="38"/>
        <v>0</v>
      </c>
      <c r="O377" s="424">
        <f t="shared" si="39"/>
        <v>0</v>
      </c>
      <c r="P377" s="424">
        <f t="shared" si="40"/>
        <v>0</v>
      </c>
      <c r="Q377" s="424">
        <f t="shared" si="41"/>
        <v>0</v>
      </c>
    </row>
    <row r="378" spans="1:17" ht="16.5" hidden="1" thickTop="1" x14ac:dyDescent="0.25">
      <c r="A378" s="421" t="s">
        <v>1682</v>
      </c>
      <c r="B378" s="421" t="s">
        <v>1853</v>
      </c>
      <c r="C378" s="422" t="s">
        <v>1684</v>
      </c>
      <c r="D378" s="422" t="s">
        <v>1763</v>
      </c>
      <c r="E378" s="422" t="s">
        <v>1854</v>
      </c>
      <c r="F378" s="422" t="s">
        <v>1855</v>
      </c>
      <c r="G378" s="423" t="s">
        <v>1856</v>
      </c>
      <c r="H378" s="421" t="s">
        <v>1857</v>
      </c>
      <c r="I378" s="424">
        <v>0</v>
      </c>
      <c r="J378" s="425">
        <v>0</v>
      </c>
      <c r="K378" s="424">
        <f t="shared" si="35"/>
        <v>0</v>
      </c>
      <c r="L378" s="424">
        <f t="shared" si="36"/>
        <v>0</v>
      </c>
      <c r="M378" s="424">
        <f t="shared" si="37"/>
        <v>0</v>
      </c>
      <c r="N378" s="424">
        <f t="shared" si="38"/>
        <v>0</v>
      </c>
      <c r="O378" s="424">
        <f t="shared" si="39"/>
        <v>0</v>
      </c>
      <c r="P378" s="424">
        <f t="shared" si="40"/>
        <v>0</v>
      </c>
      <c r="Q378" s="424">
        <f t="shared" si="41"/>
        <v>0</v>
      </c>
    </row>
    <row r="379" spans="1:17" ht="16.5" hidden="1" thickTop="1" x14ac:dyDescent="0.25">
      <c r="A379" s="421" t="s">
        <v>1682</v>
      </c>
      <c r="B379" s="421" t="s">
        <v>1858</v>
      </c>
      <c r="C379" s="422" t="s">
        <v>1684</v>
      </c>
      <c r="D379" s="422" t="s">
        <v>1751</v>
      </c>
      <c r="E379" s="422" t="s">
        <v>1859</v>
      </c>
      <c r="F379" s="422" t="s">
        <v>1860</v>
      </c>
      <c r="G379" s="423" t="s">
        <v>1861</v>
      </c>
      <c r="H379" s="421" t="s">
        <v>1862</v>
      </c>
      <c r="I379" s="424">
        <v>184061.22652086485</v>
      </c>
      <c r="J379" s="425">
        <v>1.008016281900949E-4</v>
      </c>
      <c r="K379" s="424">
        <f t="shared" si="35"/>
        <v>1367071.29</v>
      </c>
      <c r="L379" s="424">
        <f t="shared" si="36"/>
        <v>1012645.4</v>
      </c>
      <c r="M379" s="424">
        <f t="shared" si="37"/>
        <v>810116.32</v>
      </c>
      <c r="N379" s="424">
        <f t="shared" si="38"/>
        <v>202529.08000000007</v>
      </c>
      <c r="O379" s="424">
        <f t="shared" si="39"/>
        <v>354425.89</v>
      </c>
      <c r="P379" s="424">
        <f t="shared" si="40"/>
        <v>283540.71000000002</v>
      </c>
      <c r="Q379" s="424">
        <f t="shared" si="41"/>
        <v>70885.179999999993</v>
      </c>
    </row>
    <row r="380" spans="1:17" ht="16.5" hidden="1" thickTop="1" x14ac:dyDescent="0.25">
      <c r="A380" s="421" t="s">
        <v>1682</v>
      </c>
      <c r="B380" s="421" t="s">
        <v>1863</v>
      </c>
      <c r="C380" s="422" t="s">
        <v>1684</v>
      </c>
      <c r="D380" s="422" t="s">
        <v>1685</v>
      </c>
      <c r="E380" s="422" t="s">
        <v>1864</v>
      </c>
      <c r="F380" s="422" t="s">
        <v>1865</v>
      </c>
      <c r="G380" s="423" t="s">
        <v>1866</v>
      </c>
      <c r="H380" s="421" t="s">
        <v>1867</v>
      </c>
      <c r="I380" s="424">
        <v>115077.77940027973</v>
      </c>
      <c r="J380" s="425">
        <v>6.3022656924074119E-5</v>
      </c>
      <c r="K380" s="424">
        <f t="shared" si="35"/>
        <v>854713.03</v>
      </c>
      <c r="L380" s="424">
        <f t="shared" si="36"/>
        <v>633120.76</v>
      </c>
      <c r="M380" s="424">
        <f t="shared" si="37"/>
        <v>506496.61</v>
      </c>
      <c r="N380" s="424">
        <f t="shared" si="38"/>
        <v>126624.15000000002</v>
      </c>
      <c r="O380" s="424">
        <f t="shared" si="39"/>
        <v>221592.27000000002</v>
      </c>
      <c r="P380" s="424">
        <f t="shared" si="40"/>
        <v>177273.82</v>
      </c>
      <c r="Q380" s="424">
        <f t="shared" si="41"/>
        <v>44318.450000000012</v>
      </c>
    </row>
    <row r="381" spans="1:17" ht="16.5" hidden="1" thickTop="1" x14ac:dyDescent="0.25">
      <c r="A381" s="421" t="s">
        <v>1682</v>
      </c>
      <c r="B381" s="421" t="s">
        <v>1868</v>
      </c>
      <c r="C381" s="422" t="s">
        <v>1684</v>
      </c>
      <c r="D381" s="422" t="s">
        <v>1763</v>
      </c>
      <c r="E381" s="422" t="s">
        <v>1869</v>
      </c>
      <c r="F381" s="422" t="s">
        <v>1870</v>
      </c>
      <c r="G381" s="423" t="s">
        <v>1871</v>
      </c>
      <c r="H381" s="421" t="s">
        <v>1872</v>
      </c>
      <c r="I381" s="424">
        <v>445804.99438781291</v>
      </c>
      <c r="J381" s="425">
        <v>2.4414631011096505E-4</v>
      </c>
      <c r="K381" s="424">
        <f t="shared" si="35"/>
        <v>3311111.3</v>
      </c>
      <c r="L381" s="424">
        <f t="shared" si="36"/>
        <v>2452675.04</v>
      </c>
      <c r="M381" s="424">
        <f t="shared" si="37"/>
        <v>1962140.03</v>
      </c>
      <c r="N381" s="424">
        <f t="shared" si="38"/>
        <v>490535.01</v>
      </c>
      <c r="O381" s="424">
        <f t="shared" si="39"/>
        <v>858436.25999999978</v>
      </c>
      <c r="P381" s="424">
        <f t="shared" si="40"/>
        <v>686749.01</v>
      </c>
      <c r="Q381" s="424">
        <f t="shared" si="41"/>
        <v>171687.24999999977</v>
      </c>
    </row>
    <row r="382" spans="1:17" ht="16.5" hidden="1" thickTop="1" x14ac:dyDescent="0.25">
      <c r="A382" s="421" t="s">
        <v>1682</v>
      </c>
      <c r="B382" s="431" t="s">
        <v>1873</v>
      </c>
      <c r="C382" s="432" t="s">
        <v>1684</v>
      </c>
      <c r="D382" s="432" t="s">
        <v>1685</v>
      </c>
      <c r="E382" s="432" t="s">
        <v>1874</v>
      </c>
      <c r="F382" s="433" t="s">
        <v>1875</v>
      </c>
      <c r="G382" s="423" t="s">
        <v>1876</v>
      </c>
      <c r="H382" s="434" t="s">
        <v>1877</v>
      </c>
      <c r="I382" s="424">
        <v>59442.811911837511</v>
      </c>
      <c r="J382" s="425">
        <v>3.2554016607248644E-5</v>
      </c>
      <c r="K382" s="424">
        <f t="shared" si="35"/>
        <v>441497.45</v>
      </c>
      <c r="L382" s="424">
        <f t="shared" si="36"/>
        <v>327035.15000000002</v>
      </c>
      <c r="M382" s="424">
        <f t="shared" si="37"/>
        <v>261628.12</v>
      </c>
      <c r="N382" s="424">
        <f t="shared" si="38"/>
        <v>65407.030000000028</v>
      </c>
      <c r="O382" s="424">
        <f t="shared" si="39"/>
        <v>114462.29999999999</v>
      </c>
      <c r="P382" s="424">
        <f t="shared" si="40"/>
        <v>91569.84</v>
      </c>
      <c r="Q382" s="424">
        <f t="shared" si="41"/>
        <v>22892.459999999992</v>
      </c>
    </row>
    <row r="383" spans="1:17" ht="16.5" hidden="1" thickTop="1" x14ac:dyDescent="0.25">
      <c r="A383" s="421" t="s">
        <v>1878</v>
      </c>
      <c r="B383" s="421" t="s">
        <v>1879</v>
      </c>
      <c r="C383" s="422" t="s">
        <v>1880</v>
      </c>
      <c r="D383" s="422" t="s">
        <v>1881</v>
      </c>
      <c r="E383" s="422" t="s">
        <v>441</v>
      </c>
      <c r="F383" s="422" t="s">
        <v>230</v>
      </c>
      <c r="G383" s="423" t="s">
        <v>1881</v>
      </c>
      <c r="H383" s="421" t="s">
        <v>1882</v>
      </c>
      <c r="I383" s="424">
        <v>95244.006656085941</v>
      </c>
      <c r="J383" s="425">
        <v>5.2160637673428603E-5</v>
      </c>
      <c r="K383" s="424">
        <f t="shared" si="35"/>
        <v>707402.36</v>
      </c>
      <c r="L383" s="424">
        <f t="shared" si="36"/>
        <v>524001.75</v>
      </c>
      <c r="M383" s="424">
        <f t="shared" si="37"/>
        <v>419201.4</v>
      </c>
      <c r="N383" s="424">
        <f t="shared" si="38"/>
        <v>104800.34999999998</v>
      </c>
      <c r="O383" s="424">
        <f t="shared" si="39"/>
        <v>183400.61</v>
      </c>
      <c r="P383" s="424">
        <f t="shared" si="40"/>
        <v>146720.49</v>
      </c>
      <c r="Q383" s="424">
        <f t="shared" si="41"/>
        <v>36680.119999999995</v>
      </c>
    </row>
    <row r="384" spans="1:17" ht="16.5" hidden="1" thickTop="1" x14ac:dyDescent="0.25">
      <c r="A384" s="421" t="s">
        <v>1878</v>
      </c>
      <c r="B384" s="421" t="s">
        <v>1883</v>
      </c>
      <c r="C384" s="422" t="s">
        <v>1880</v>
      </c>
      <c r="D384" s="422" t="s">
        <v>1884</v>
      </c>
      <c r="E384" s="422" t="s">
        <v>441</v>
      </c>
      <c r="F384" s="422" t="s">
        <v>230</v>
      </c>
      <c r="G384" s="423" t="s">
        <v>1884</v>
      </c>
      <c r="H384" s="421" t="s">
        <v>1885</v>
      </c>
      <c r="I384" s="424">
        <v>316365.59801636264</v>
      </c>
      <c r="J384" s="425">
        <v>1.7325847483564062E-4</v>
      </c>
      <c r="K384" s="424">
        <f t="shared" si="35"/>
        <v>2349730.7599999998</v>
      </c>
      <c r="L384" s="424">
        <f t="shared" si="36"/>
        <v>1740541.3</v>
      </c>
      <c r="M384" s="424">
        <f t="shared" si="37"/>
        <v>1392433.04</v>
      </c>
      <c r="N384" s="424">
        <f t="shared" si="38"/>
        <v>348108.26</v>
      </c>
      <c r="O384" s="424">
        <f t="shared" si="39"/>
        <v>609189.45999999973</v>
      </c>
      <c r="P384" s="424">
        <f t="shared" si="40"/>
        <v>487351.57</v>
      </c>
      <c r="Q384" s="424">
        <f t="shared" si="41"/>
        <v>121837.88999999972</v>
      </c>
    </row>
    <row r="385" spans="1:17" ht="16.5" hidden="1" thickTop="1" x14ac:dyDescent="0.25">
      <c r="A385" s="421" t="s">
        <v>1878</v>
      </c>
      <c r="B385" s="421" t="s">
        <v>1886</v>
      </c>
      <c r="C385" s="422" t="s">
        <v>1880</v>
      </c>
      <c r="D385" s="422" t="s">
        <v>1887</v>
      </c>
      <c r="E385" s="422" t="s">
        <v>441</v>
      </c>
      <c r="F385" s="422" t="s">
        <v>230</v>
      </c>
      <c r="G385" s="423" t="s">
        <v>1887</v>
      </c>
      <c r="H385" s="421" t="s">
        <v>1888</v>
      </c>
      <c r="I385" s="424">
        <v>372678.71147863084</v>
      </c>
      <c r="J385" s="425">
        <v>2.0409850362794422E-4</v>
      </c>
      <c r="K385" s="424">
        <f t="shared" si="35"/>
        <v>2767983.11</v>
      </c>
      <c r="L385" s="424">
        <f t="shared" si="36"/>
        <v>2050357.86</v>
      </c>
      <c r="M385" s="424">
        <f t="shared" si="37"/>
        <v>1640286.29</v>
      </c>
      <c r="N385" s="424">
        <f t="shared" si="38"/>
        <v>410071.57000000007</v>
      </c>
      <c r="O385" s="424">
        <f t="shared" si="39"/>
        <v>717625.24999999977</v>
      </c>
      <c r="P385" s="424">
        <f t="shared" si="40"/>
        <v>574100.19999999995</v>
      </c>
      <c r="Q385" s="424">
        <f t="shared" si="41"/>
        <v>143525.04999999981</v>
      </c>
    </row>
    <row r="386" spans="1:17" ht="16.5" hidden="1" thickTop="1" x14ac:dyDescent="0.25">
      <c r="A386" s="421" t="s">
        <v>1878</v>
      </c>
      <c r="B386" s="421" t="s">
        <v>1889</v>
      </c>
      <c r="C386" s="422" t="s">
        <v>1880</v>
      </c>
      <c r="D386" s="422" t="s">
        <v>1890</v>
      </c>
      <c r="E386" s="422" t="s">
        <v>441</v>
      </c>
      <c r="F386" s="422" t="s">
        <v>230</v>
      </c>
      <c r="G386" s="423" t="s">
        <v>1890</v>
      </c>
      <c r="H386" s="421" t="s">
        <v>1891</v>
      </c>
      <c r="I386" s="424">
        <v>1679299.5064025316</v>
      </c>
      <c r="J386" s="425">
        <v>9.1967291354004446E-4</v>
      </c>
      <c r="K386" s="424">
        <f t="shared" si="35"/>
        <v>12472600.460000001</v>
      </c>
      <c r="L386" s="424">
        <f t="shared" si="36"/>
        <v>9238963.3000000007</v>
      </c>
      <c r="M386" s="424">
        <f t="shared" si="37"/>
        <v>7391170.6399999997</v>
      </c>
      <c r="N386" s="424">
        <f t="shared" si="38"/>
        <v>1847792.6600000011</v>
      </c>
      <c r="O386" s="424">
        <f t="shared" si="39"/>
        <v>3233637.16</v>
      </c>
      <c r="P386" s="424">
        <f t="shared" si="40"/>
        <v>2586909.73</v>
      </c>
      <c r="Q386" s="424">
        <f t="shared" si="41"/>
        <v>646727.43000000017</v>
      </c>
    </row>
    <row r="387" spans="1:17" ht="16.5" hidden="1" thickTop="1" x14ac:dyDescent="0.25">
      <c r="A387" s="421" t="s">
        <v>1878</v>
      </c>
      <c r="B387" s="421" t="s">
        <v>1892</v>
      </c>
      <c r="C387" s="422" t="s">
        <v>1880</v>
      </c>
      <c r="D387" s="422" t="s">
        <v>1893</v>
      </c>
      <c r="E387" s="422" t="s">
        <v>441</v>
      </c>
      <c r="F387" s="422" t="s">
        <v>230</v>
      </c>
      <c r="G387" s="423" t="s">
        <v>1893</v>
      </c>
      <c r="H387" s="421" t="s">
        <v>1894</v>
      </c>
      <c r="I387" s="424">
        <v>2258321.2639969769</v>
      </c>
      <c r="J387" s="425">
        <v>1.2367757440831964E-3</v>
      </c>
      <c r="K387" s="424">
        <f t="shared" si="35"/>
        <v>16773147.810000001</v>
      </c>
      <c r="L387" s="424">
        <f t="shared" si="36"/>
        <v>12424553.93</v>
      </c>
      <c r="M387" s="424">
        <f t="shared" si="37"/>
        <v>9939643.1400000006</v>
      </c>
      <c r="N387" s="424">
        <f t="shared" si="38"/>
        <v>2484910.7899999991</v>
      </c>
      <c r="O387" s="424">
        <f t="shared" si="39"/>
        <v>4348593.8800000008</v>
      </c>
      <c r="P387" s="424">
        <f t="shared" si="40"/>
        <v>3478875.1</v>
      </c>
      <c r="Q387" s="424">
        <f t="shared" si="41"/>
        <v>869718.78000000073</v>
      </c>
    </row>
    <row r="388" spans="1:17" ht="16.5" hidden="1" thickTop="1" x14ac:dyDescent="0.25">
      <c r="A388" s="421" t="s">
        <v>1878</v>
      </c>
      <c r="B388" s="421" t="s">
        <v>1895</v>
      </c>
      <c r="C388" s="422" t="s">
        <v>1880</v>
      </c>
      <c r="D388" s="422" t="s">
        <v>1896</v>
      </c>
      <c r="E388" s="422" t="s">
        <v>441</v>
      </c>
      <c r="F388" s="422" t="s">
        <v>230</v>
      </c>
      <c r="G388" s="423" t="s">
        <v>1896</v>
      </c>
      <c r="H388" s="421" t="s">
        <v>1897</v>
      </c>
      <c r="I388" s="424">
        <v>982424.50026229292</v>
      </c>
      <c r="J388" s="425">
        <v>5.3802743289366043E-4</v>
      </c>
      <c r="K388" s="424">
        <f t="shared" si="35"/>
        <v>7296725.9400000004</v>
      </c>
      <c r="L388" s="424">
        <f t="shared" si="36"/>
        <v>5404982.1799999997</v>
      </c>
      <c r="M388" s="424">
        <f t="shared" si="37"/>
        <v>4323985.74</v>
      </c>
      <c r="N388" s="424">
        <f t="shared" si="38"/>
        <v>1080996.4399999995</v>
      </c>
      <c r="O388" s="424">
        <f t="shared" si="39"/>
        <v>1891743.7600000007</v>
      </c>
      <c r="P388" s="424">
        <f t="shared" si="40"/>
        <v>1513395.01</v>
      </c>
      <c r="Q388" s="424">
        <f t="shared" si="41"/>
        <v>378348.7500000007</v>
      </c>
    </row>
    <row r="389" spans="1:17" ht="16.5" hidden="1" thickTop="1" x14ac:dyDescent="0.25">
      <c r="A389" s="421" t="s">
        <v>1878</v>
      </c>
      <c r="B389" s="421" t="s">
        <v>1898</v>
      </c>
      <c r="C389" s="422" t="s">
        <v>1880</v>
      </c>
      <c r="D389" s="422" t="s">
        <v>1899</v>
      </c>
      <c r="E389" s="422" t="s">
        <v>441</v>
      </c>
      <c r="F389" s="422" t="s">
        <v>230</v>
      </c>
      <c r="G389" s="423" t="s">
        <v>1899</v>
      </c>
      <c r="H389" s="421" t="s">
        <v>1900</v>
      </c>
      <c r="I389" s="424">
        <v>59267.802131799785</v>
      </c>
      <c r="J389" s="425">
        <v>3.2458172028189545E-5</v>
      </c>
      <c r="K389" s="424">
        <f t="shared" si="35"/>
        <v>440197.6</v>
      </c>
      <c r="L389" s="424">
        <f t="shared" si="36"/>
        <v>326072.3</v>
      </c>
      <c r="M389" s="424">
        <f t="shared" si="37"/>
        <v>260857.84</v>
      </c>
      <c r="N389" s="424">
        <f t="shared" si="38"/>
        <v>65214.459999999992</v>
      </c>
      <c r="O389" s="424">
        <f t="shared" si="39"/>
        <v>114125.29999999999</v>
      </c>
      <c r="P389" s="424">
        <f t="shared" si="40"/>
        <v>91300.24</v>
      </c>
      <c r="Q389" s="424">
        <f t="shared" si="41"/>
        <v>22825.059999999983</v>
      </c>
    </row>
    <row r="390" spans="1:17" ht="16.5" hidden="1" thickTop="1" x14ac:dyDescent="0.25">
      <c r="A390" s="421" t="s">
        <v>1878</v>
      </c>
      <c r="B390" s="421" t="s">
        <v>1901</v>
      </c>
      <c r="C390" s="422" t="s">
        <v>1880</v>
      </c>
      <c r="D390" s="422" t="s">
        <v>1902</v>
      </c>
      <c r="E390" s="422" t="s">
        <v>441</v>
      </c>
      <c r="F390" s="422" t="s">
        <v>230</v>
      </c>
      <c r="G390" s="423" t="s">
        <v>1902</v>
      </c>
      <c r="H390" s="421" t="s">
        <v>1903</v>
      </c>
      <c r="I390" s="424">
        <v>62757.606976625386</v>
      </c>
      <c r="J390" s="425">
        <v>3.4369373083802556E-5</v>
      </c>
      <c r="K390" s="424">
        <f t="shared" si="35"/>
        <v>466117.3</v>
      </c>
      <c r="L390" s="424">
        <f t="shared" si="36"/>
        <v>345272.07</v>
      </c>
      <c r="M390" s="424">
        <f t="shared" si="37"/>
        <v>276217.65999999997</v>
      </c>
      <c r="N390" s="424">
        <f t="shared" si="38"/>
        <v>69054.410000000033</v>
      </c>
      <c r="O390" s="424">
        <f t="shared" si="39"/>
        <v>120845.22999999998</v>
      </c>
      <c r="P390" s="424">
        <f t="shared" si="40"/>
        <v>96676.18</v>
      </c>
      <c r="Q390" s="424">
        <f t="shared" si="41"/>
        <v>24169.049999999988</v>
      </c>
    </row>
    <row r="391" spans="1:17" ht="16.5" hidden="1" thickTop="1" x14ac:dyDescent="0.25">
      <c r="A391" s="421" t="s">
        <v>1878</v>
      </c>
      <c r="B391" s="421" t="s">
        <v>1904</v>
      </c>
      <c r="C391" s="422" t="s">
        <v>1880</v>
      </c>
      <c r="D391" s="422" t="s">
        <v>1905</v>
      </c>
      <c r="E391" s="422" t="s">
        <v>441</v>
      </c>
      <c r="F391" s="422" t="s">
        <v>230</v>
      </c>
      <c r="G391" s="423" t="s">
        <v>1905</v>
      </c>
      <c r="H391" s="421" t="s">
        <v>1906</v>
      </c>
      <c r="I391" s="424">
        <v>96354.437670584215</v>
      </c>
      <c r="J391" s="425">
        <v>5.2768768219823259E-5</v>
      </c>
      <c r="K391" s="424">
        <f t="shared" si="35"/>
        <v>715649.83</v>
      </c>
      <c r="L391" s="424">
        <f t="shared" si="36"/>
        <v>530110.99</v>
      </c>
      <c r="M391" s="424">
        <f t="shared" si="37"/>
        <v>424088.79</v>
      </c>
      <c r="N391" s="424">
        <f t="shared" si="38"/>
        <v>106022.20000000001</v>
      </c>
      <c r="O391" s="424">
        <f t="shared" si="39"/>
        <v>185538.83999999997</v>
      </c>
      <c r="P391" s="424">
        <f t="shared" si="40"/>
        <v>148431.07</v>
      </c>
      <c r="Q391" s="424">
        <f t="shared" si="41"/>
        <v>37107.76999999996</v>
      </c>
    </row>
    <row r="392" spans="1:17" ht="16.5" hidden="1" thickTop="1" x14ac:dyDescent="0.25">
      <c r="A392" s="421" t="s">
        <v>1878</v>
      </c>
      <c r="B392" s="421" t="s">
        <v>1907</v>
      </c>
      <c r="C392" s="422" t="s">
        <v>1880</v>
      </c>
      <c r="D392" s="422" t="s">
        <v>1908</v>
      </c>
      <c r="E392" s="422" t="s">
        <v>441</v>
      </c>
      <c r="F392" s="422" t="s">
        <v>230</v>
      </c>
      <c r="G392" s="423" t="s">
        <v>1908</v>
      </c>
      <c r="H392" s="421" t="s">
        <v>1909</v>
      </c>
      <c r="I392" s="424">
        <v>232572.71001684296</v>
      </c>
      <c r="J392" s="425">
        <v>1.2736907324489131E-4</v>
      </c>
      <c r="K392" s="424">
        <f t="shared" si="35"/>
        <v>1727378.87</v>
      </c>
      <c r="L392" s="424">
        <f t="shared" si="36"/>
        <v>1279539.8999999999</v>
      </c>
      <c r="M392" s="424">
        <f t="shared" si="37"/>
        <v>1023631.92</v>
      </c>
      <c r="N392" s="424">
        <f t="shared" si="38"/>
        <v>255907.97999999986</v>
      </c>
      <c r="O392" s="424">
        <f t="shared" si="39"/>
        <v>447838.9700000002</v>
      </c>
      <c r="P392" s="424">
        <f t="shared" si="40"/>
        <v>358271.18</v>
      </c>
      <c r="Q392" s="424">
        <f t="shared" si="41"/>
        <v>89567.790000000212</v>
      </c>
    </row>
    <row r="393" spans="1:17" ht="16.5" hidden="1" thickTop="1" x14ac:dyDescent="0.25">
      <c r="A393" s="421" t="s">
        <v>1878</v>
      </c>
      <c r="B393" s="421" t="s">
        <v>1910</v>
      </c>
      <c r="C393" s="422" t="s">
        <v>1880</v>
      </c>
      <c r="D393" s="422" t="s">
        <v>1911</v>
      </c>
      <c r="E393" s="422" t="s">
        <v>441</v>
      </c>
      <c r="F393" s="422" t="s">
        <v>230</v>
      </c>
      <c r="G393" s="423" t="s">
        <v>1911</v>
      </c>
      <c r="H393" s="421" t="s">
        <v>1912</v>
      </c>
      <c r="I393" s="424">
        <v>872200.48305973457</v>
      </c>
      <c r="J393" s="425">
        <v>4.7766295195605555E-4</v>
      </c>
      <c r="K393" s="424">
        <f t="shared" ref="K393:K456" si="42">ROUND(J393*13561996091,2)</f>
        <v>6478063.0899999999</v>
      </c>
      <c r="L393" s="424">
        <f t="shared" ref="L393:L456" si="43">ROUND(K393*(10045923031/13561996091),2)</f>
        <v>4798565.25</v>
      </c>
      <c r="M393" s="424">
        <f t="shared" ref="M393:M456" si="44">ROUND(L393*0.8,2)</f>
        <v>3838852.2</v>
      </c>
      <c r="N393" s="424">
        <f t="shared" ref="N393:N456" si="45">L393-M393</f>
        <v>959713.04999999981</v>
      </c>
      <c r="O393" s="424">
        <f t="shared" ref="O393:O456" si="46">K393-L393</f>
        <v>1679497.8399999999</v>
      </c>
      <c r="P393" s="424">
        <f t="shared" ref="P393:P456" si="47">ROUND(O393*0.8,2)</f>
        <v>1343598.27</v>
      </c>
      <c r="Q393" s="424">
        <f t="shared" ref="Q393:Q456" si="48">O393-P393</f>
        <v>335899.56999999983</v>
      </c>
    </row>
    <row r="394" spans="1:17" ht="16.5" hidden="1" thickTop="1" x14ac:dyDescent="0.25">
      <c r="A394" s="421" t="s">
        <v>1878</v>
      </c>
      <c r="B394" s="421" t="s">
        <v>1913</v>
      </c>
      <c r="C394" s="422" t="s">
        <v>1880</v>
      </c>
      <c r="D394" s="422" t="s">
        <v>1914</v>
      </c>
      <c r="E394" s="422" t="s">
        <v>441</v>
      </c>
      <c r="F394" s="422" t="s">
        <v>230</v>
      </c>
      <c r="G394" s="423" t="s">
        <v>1914</v>
      </c>
      <c r="H394" s="421" t="s">
        <v>1915</v>
      </c>
      <c r="I394" s="424">
        <v>504539.0984056798</v>
      </c>
      <c r="J394" s="425">
        <v>2.7631220092456477E-4</v>
      </c>
      <c r="K394" s="424">
        <f t="shared" si="42"/>
        <v>3747344.99</v>
      </c>
      <c r="L394" s="424">
        <f t="shared" si="43"/>
        <v>2775811.1</v>
      </c>
      <c r="M394" s="424">
        <f t="shared" si="44"/>
        <v>2220648.88</v>
      </c>
      <c r="N394" s="424">
        <f t="shared" si="45"/>
        <v>555162.2200000002</v>
      </c>
      <c r="O394" s="424">
        <f t="shared" si="46"/>
        <v>971533.89000000013</v>
      </c>
      <c r="P394" s="424">
        <f t="shared" si="47"/>
        <v>777227.11</v>
      </c>
      <c r="Q394" s="424">
        <f t="shared" si="48"/>
        <v>194306.78000000014</v>
      </c>
    </row>
    <row r="395" spans="1:17" ht="16.5" hidden="1" thickTop="1" x14ac:dyDescent="0.25">
      <c r="A395" s="421" t="s">
        <v>1878</v>
      </c>
      <c r="B395" s="421" t="s">
        <v>1916</v>
      </c>
      <c r="C395" s="422" t="s">
        <v>1880</v>
      </c>
      <c r="D395" s="422" t="s">
        <v>1917</v>
      </c>
      <c r="E395" s="422" t="s">
        <v>441</v>
      </c>
      <c r="F395" s="422" t="s">
        <v>230</v>
      </c>
      <c r="G395" s="423" t="s">
        <v>1917</v>
      </c>
      <c r="H395" s="421" t="s">
        <v>829</v>
      </c>
      <c r="I395" s="424">
        <v>308379.65253166034</v>
      </c>
      <c r="J395" s="425">
        <v>1.6888495020630172E-4</v>
      </c>
      <c r="K395" s="424">
        <f t="shared" si="42"/>
        <v>2290417.0299999998</v>
      </c>
      <c r="L395" s="424">
        <f t="shared" si="43"/>
        <v>1696605.21</v>
      </c>
      <c r="M395" s="424">
        <f t="shared" si="44"/>
        <v>1357284.17</v>
      </c>
      <c r="N395" s="424">
        <f t="shared" si="45"/>
        <v>339321.04000000004</v>
      </c>
      <c r="O395" s="424">
        <f t="shared" si="46"/>
        <v>593811.81999999983</v>
      </c>
      <c r="P395" s="424">
        <f t="shared" si="47"/>
        <v>475049.46</v>
      </c>
      <c r="Q395" s="424">
        <f t="shared" si="48"/>
        <v>118762.35999999981</v>
      </c>
    </row>
    <row r="396" spans="1:17" ht="16.5" hidden="1" thickTop="1" x14ac:dyDescent="0.25">
      <c r="A396" s="421" t="s">
        <v>1878</v>
      </c>
      <c r="B396" s="421" t="s">
        <v>1918</v>
      </c>
      <c r="C396" s="422" t="s">
        <v>1880</v>
      </c>
      <c r="D396" s="422" t="s">
        <v>1919</v>
      </c>
      <c r="E396" s="422" t="s">
        <v>441</v>
      </c>
      <c r="F396" s="422" t="s">
        <v>230</v>
      </c>
      <c r="G396" s="423" t="s">
        <v>1919</v>
      </c>
      <c r="H396" s="421" t="s">
        <v>1920</v>
      </c>
      <c r="I396" s="424">
        <v>1217723.2796894591</v>
      </c>
      <c r="J396" s="425">
        <v>6.6688944541921349E-4</v>
      </c>
      <c r="K396" s="424">
        <f t="shared" si="42"/>
        <v>9044352.0500000007</v>
      </c>
      <c r="L396" s="424">
        <f t="shared" si="43"/>
        <v>6699520.04</v>
      </c>
      <c r="M396" s="424">
        <f t="shared" si="44"/>
        <v>5359616.03</v>
      </c>
      <c r="N396" s="424">
        <f t="shared" si="45"/>
        <v>1339904.0099999998</v>
      </c>
      <c r="O396" s="424">
        <f t="shared" si="46"/>
        <v>2344832.0100000007</v>
      </c>
      <c r="P396" s="424">
        <f t="shared" si="47"/>
        <v>1875865.61</v>
      </c>
      <c r="Q396" s="424">
        <f t="shared" si="48"/>
        <v>468966.40000000061</v>
      </c>
    </row>
    <row r="397" spans="1:17" ht="16.5" hidden="1" thickTop="1" x14ac:dyDescent="0.25">
      <c r="A397" s="421" t="s">
        <v>1878</v>
      </c>
      <c r="B397" s="421" t="s">
        <v>1921</v>
      </c>
      <c r="C397" s="422" t="s">
        <v>1880</v>
      </c>
      <c r="D397" s="422" t="s">
        <v>1884</v>
      </c>
      <c r="E397" s="422" t="s">
        <v>1922</v>
      </c>
      <c r="F397" s="422" t="s">
        <v>1923</v>
      </c>
      <c r="G397" s="423" t="s">
        <v>1924</v>
      </c>
      <c r="H397" s="421" t="s">
        <v>1925</v>
      </c>
      <c r="I397" s="424">
        <v>95248.687234125464</v>
      </c>
      <c r="J397" s="425">
        <v>5.2163201004642742E-5</v>
      </c>
      <c r="K397" s="424">
        <f t="shared" si="42"/>
        <v>707437.13</v>
      </c>
      <c r="L397" s="424">
        <f t="shared" si="43"/>
        <v>524027.5</v>
      </c>
      <c r="M397" s="424">
        <f t="shared" si="44"/>
        <v>419222</v>
      </c>
      <c r="N397" s="424">
        <f t="shared" si="45"/>
        <v>104805.5</v>
      </c>
      <c r="O397" s="424">
        <f t="shared" si="46"/>
        <v>183409.63</v>
      </c>
      <c r="P397" s="424">
        <f t="shared" si="47"/>
        <v>146727.70000000001</v>
      </c>
      <c r="Q397" s="424">
        <f t="shared" si="48"/>
        <v>36681.929999999993</v>
      </c>
    </row>
    <row r="398" spans="1:17" ht="16.5" hidden="1" thickTop="1" x14ac:dyDescent="0.25">
      <c r="A398" s="421" t="s">
        <v>1878</v>
      </c>
      <c r="B398" s="421" t="s">
        <v>1926</v>
      </c>
      <c r="C398" s="422" t="s">
        <v>1880</v>
      </c>
      <c r="D398" s="422" t="s">
        <v>1914</v>
      </c>
      <c r="E398" s="422" t="s">
        <v>1927</v>
      </c>
      <c r="F398" s="422" t="s">
        <v>1928</v>
      </c>
      <c r="G398" s="423" t="s">
        <v>1929</v>
      </c>
      <c r="H398" s="421" t="s">
        <v>1930</v>
      </c>
      <c r="I398" s="424">
        <v>0</v>
      </c>
      <c r="J398" s="425">
        <v>0</v>
      </c>
      <c r="K398" s="424">
        <f t="shared" si="42"/>
        <v>0</v>
      </c>
      <c r="L398" s="424">
        <f t="shared" si="43"/>
        <v>0</v>
      </c>
      <c r="M398" s="424">
        <f t="shared" si="44"/>
        <v>0</v>
      </c>
      <c r="N398" s="424">
        <f t="shared" si="45"/>
        <v>0</v>
      </c>
      <c r="O398" s="424">
        <f t="shared" si="46"/>
        <v>0</v>
      </c>
      <c r="P398" s="424">
        <f t="shared" si="47"/>
        <v>0</v>
      </c>
      <c r="Q398" s="424">
        <f t="shared" si="48"/>
        <v>0</v>
      </c>
    </row>
    <row r="399" spans="1:17" ht="16.5" hidden="1" thickTop="1" x14ac:dyDescent="0.25">
      <c r="A399" s="421" t="s">
        <v>1878</v>
      </c>
      <c r="B399" s="421" t="s">
        <v>1931</v>
      </c>
      <c r="C399" s="422" t="s">
        <v>1880</v>
      </c>
      <c r="D399" s="422" t="s">
        <v>1914</v>
      </c>
      <c r="E399" s="422" t="s">
        <v>1932</v>
      </c>
      <c r="F399" s="422" t="s">
        <v>1933</v>
      </c>
      <c r="G399" s="423" t="s">
        <v>1934</v>
      </c>
      <c r="H399" s="421" t="s">
        <v>1935</v>
      </c>
      <c r="I399" s="424">
        <v>0</v>
      </c>
      <c r="J399" s="425">
        <v>0</v>
      </c>
      <c r="K399" s="424">
        <f t="shared" si="42"/>
        <v>0</v>
      </c>
      <c r="L399" s="424">
        <f t="shared" si="43"/>
        <v>0</v>
      </c>
      <c r="M399" s="424">
        <f t="shared" si="44"/>
        <v>0</v>
      </c>
      <c r="N399" s="424">
        <f t="shared" si="45"/>
        <v>0</v>
      </c>
      <c r="O399" s="424">
        <f t="shared" si="46"/>
        <v>0</v>
      </c>
      <c r="P399" s="424">
        <f t="shared" si="47"/>
        <v>0</v>
      </c>
      <c r="Q399" s="424">
        <f t="shared" si="48"/>
        <v>0</v>
      </c>
    </row>
    <row r="400" spans="1:17" ht="16.5" hidden="1" thickTop="1" x14ac:dyDescent="0.25">
      <c r="A400" s="421" t="s">
        <v>1878</v>
      </c>
      <c r="B400" s="421" t="s">
        <v>1936</v>
      </c>
      <c r="C400" s="422" t="s">
        <v>1880</v>
      </c>
      <c r="D400" s="422" t="s">
        <v>1905</v>
      </c>
      <c r="E400" s="422" t="s">
        <v>1937</v>
      </c>
      <c r="F400" s="422" t="s">
        <v>1938</v>
      </c>
      <c r="G400" s="423" t="s">
        <v>1939</v>
      </c>
      <c r="H400" s="421" t="s">
        <v>1940</v>
      </c>
      <c r="I400" s="424">
        <v>0</v>
      </c>
      <c r="J400" s="425">
        <v>0</v>
      </c>
      <c r="K400" s="424">
        <f t="shared" si="42"/>
        <v>0</v>
      </c>
      <c r="L400" s="424">
        <f t="shared" si="43"/>
        <v>0</v>
      </c>
      <c r="M400" s="424">
        <f t="shared" si="44"/>
        <v>0</v>
      </c>
      <c r="N400" s="424">
        <f t="shared" si="45"/>
        <v>0</v>
      </c>
      <c r="O400" s="424">
        <f t="shared" si="46"/>
        <v>0</v>
      </c>
      <c r="P400" s="424">
        <f t="shared" si="47"/>
        <v>0</v>
      </c>
      <c r="Q400" s="424">
        <f t="shared" si="48"/>
        <v>0</v>
      </c>
    </row>
    <row r="401" spans="1:17" ht="16.5" hidden="1" thickTop="1" x14ac:dyDescent="0.25">
      <c r="A401" s="421" t="s">
        <v>1941</v>
      </c>
      <c r="B401" s="421" t="s">
        <v>1942</v>
      </c>
      <c r="C401" s="422" t="s">
        <v>1943</v>
      </c>
      <c r="D401" s="422" t="s">
        <v>1944</v>
      </c>
      <c r="E401" s="422" t="s">
        <v>441</v>
      </c>
      <c r="F401" s="422" t="s">
        <v>230</v>
      </c>
      <c r="G401" s="423" t="s">
        <v>1944</v>
      </c>
      <c r="H401" s="421" t="s">
        <v>1945</v>
      </c>
      <c r="I401" s="424">
        <v>34605.149294716874</v>
      </c>
      <c r="J401" s="425">
        <v>1.8951603543038177E-5</v>
      </c>
      <c r="K401" s="424">
        <f t="shared" si="42"/>
        <v>257021.57</v>
      </c>
      <c r="L401" s="424">
        <f t="shared" si="43"/>
        <v>190386.35</v>
      </c>
      <c r="M401" s="424">
        <f t="shared" si="44"/>
        <v>152309.07999999999</v>
      </c>
      <c r="N401" s="424">
        <f t="shared" si="45"/>
        <v>38077.270000000019</v>
      </c>
      <c r="O401" s="424">
        <f t="shared" si="46"/>
        <v>66635.22</v>
      </c>
      <c r="P401" s="424">
        <f t="shared" si="47"/>
        <v>53308.18</v>
      </c>
      <c r="Q401" s="424">
        <f t="shared" si="48"/>
        <v>13327.04</v>
      </c>
    </row>
    <row r="402" spans="1:17" ht="16.5" hidden="1" thickTop="1" x14ac:dyDescent="0.25">
      <c r="A402" s="421" t="s">
        <v>1941</v>
      </c>
      <c r="B402" s="421" t="s">
        <v>1946</v>
      </c>
      <c r="C402" s="422" t="s">
        <v>1943</v>
      </c>
      <c r="D402" s="422" t="s">
        <v>1947</v>
      </c>
      <c r="E402" s="422" t="s">
        <v>441</v>
      </c>
      <c r="F402" s="422" t="s">
        <v>230</v>
      </c>
      <c r="G402" s="423" t="s">
        <v>1947</v>
      </c>
      <c r="H402" s="421" t="s">
        <v>1948</v>
      </c>
      <c r="I402" s="424">
        <v>599768.39412839338</v>
      </c>
      <c r="J402" s="425">
        <v>3.2846478211557087E-4</v>
      </c>
      <c r="K402" s="424">
        <f t="shared" si="42"/>
        <v>4454638.09</v>
      </c>
      <c r="L402" s="424">
        <f t="shared" si="43"/>
        <v>3299731.92</v>
      </c>
      <c r="M402" s="424">
        <f t="shared" si="44"/>
        <v>2639785.54</v>
      </c>
      <c r="N402" s="424">
        <f t="shared" si="45"/>
        <v>659946.37999999989</v>
      </c>
      <c r="O402" s="424">
        <f t="shared" si="46"/>
        <v>1154906.17</v>
      </c>
      <c r="P402" s="424">
        <f t="shared" si="47"/>
        <v>923924.94</v>
      </c>
      <c r="Q402" s="424">
        <f t="shared" si="48"/>
        <v>230981.22999999998</v>
      </c>
    </row>
    <row r="403" spans="1:17" ht="16.5" hidden="1" thickTop="1" x14ac:dyDescent="0.25">
      <c r="A403" s="421" t="s">
        <v>1941</v>
      </c>
      <c r="B403" s="421" t="s">
        <v>1949</v>
      </c>
      <c r="C403" s="422" t="s">
        <v>1943</v>
      </c>
      <c r="D403" s="422" t="s">
        <v>1950</v>
      </c>
      <c r="E403" s="422" t="s">
        <v>441</v>
      </c>
      <c r="F403" s="422" t="s">
        <v>230</v>
      </c>
      <c r="G403" s="423" t="s">
        <v>1950</v>
      </c>
      <c r="H403" s="421" t="s">
        <v>1951</v>
      </c>
      <c r="I403" s="424">
        <v>1690399.7301844296</v>
      </c>
      <c r="J403" s="425">
        <v>9.2575198109620292E-4</v>
      </c>
      <c r="K403" s="424">
        <f t="shared" si="42"/>
        <v>12555044.75</v>
      </c>
      <c r="L403" s="424">
        <f t="shared" si="43"/>
        <v>9300033.1500000004</v>
      </c>
      <c r="M403" s="424">
        <f t="shared" si="44"/>
        <v>7440026.5199999996</v>
      </c>
      <c r="N403" s="424">
        <f t="shared" si="45"/>
        <v>1860006.6300000008</v>
      </c>
      <c r="O403" s="424">
        <f t="shared" si="46"/>
        <v>3255011.5999999996</v>
      </c>
      <c r="P403" s="424">
        <f t="shared" si="47"/>
        <v>2604009.2799999998</v>
      </c>
      <c r="Q403" s="424">
        <f t="shared" si="48"/>
        <v>651002.31999999983</v>
      </c>
    </row>
    <row r="404" spans="1:17" ht="16.5" hidden="1" thickTop="1" x14ac:dyDescent="0.25">
      <c r="A404" s="421" t="s">
        <v>1941</v>
      </c>
      <c r="B404" s="421" t="s">
        <v>1952</v>
      </c>
      <c r="C404" s="422" t="s">
        <v>1943</v>
      </c>
      <c r="D404" s="422" t="s">
        <v>1953</v>
      </c>
      <c r="E404" s="422" t="s">
        <v>441</v>
      </c>
      <c r="F404" s="422" t="s">
        <v>230</v>
      </c>
      <c r="G404" s="423" t="s">
        <v>1953</v>
      </c>
      <c r="H404" s="421" t="s">
        <v>1954</v>
      </c>
      <c r="I404" s="424">
        <v>433421.40639500192</v>
      </c>
      <c r="J404" s="425">
        <v>2.3736440467598659E-4</v>
      </c>
      <c r="K404" s="424">
        <f t="shared" si="42"/>
        <v>3219135.13</v>
      </c>
      <c r="L404" s="424">
        <f t="shared" si="43"/>
        <v>2384544.54</v>
      </c>
      <c r="M404" s="424">
        <f t="shared" si="44"/>
        <v>1907635.63</v>
      </c>
      <c r="N404" s="424">
        <f t="shared" si="45"/>
        <v>476908.91000000015</v>
      </c>
      <c r="O404" s="424">
        <f t="shared" si="46"/>
        <v>834590.58999999985</v>
      </c>
      <c r="P404" s="424">
        <f t="shared" si="47"/>
        <v>667672.47</v>
      </c>
      <c r="Q404" s="424">
        <f t="shared" si="48"/>
        <v>166918.11999999988</v>
      </c>
    </row>
    <row r="405" spans="1:17" ht="16.5" hidden="1" thickTop="1" x14ac:dyDescent="0.25">
      <c r="A405" s="421" t="s">
        <v>1941</v>
      </c>
      <c r="B405" s="421" t="s">
        <v>1955</v>
      </c>
      <c r="C405" s="422" t="s">
        <v>1943</v>
      </c>
      <c r="D405" s="422" t="s">
        <v>1956</v>
      </c>
      <c r="E405" s="422" t="s">
        <v>441</v>
      </c>
      <c r="F405" s="422" t="s">
        <v>230</v>
      </c>
      <c r="G405" s="423" t="s">
        <v>1956</v>
      </c>
      <c r="H405" s="421" t="s">
        <v>1957</v>
      </c>
      <c r="I405" s="424">
        <v>114385.96911251641</v>
      </c>
      <c r="J405" s="425">
        <v>6.2643785150135923E-5</v>
      </c>
      <c r="K405" s="424">
        <f t="shared" si="42"/>
        <v>849574.77</v>
      </c>
      <c r="L405" s="424">
        <f t="shared" si="43"/>
        <v>629314.64</v>
      </c>
      <c r="M405" s="424">
        <f t="shared" si="44"/>
        <v>503451.71</v>
      </c>
      <c r="N405" s="424">
        <f t="shared" si="45"/>
        <v>125862.93</v>
      </c>
      <c r="O405" s="424">
        <f t="shared" si="46"/>
        <v>220260.13</v>
      </c>
      <c r="P405" s="424">
        <f t="shared" si="47"/>
        <v>176208.1</v>
      </c>
      <c r="Q405" s="424">
        <f t="shared" si="48"/>
        <v>44052.03</v>
      </c>
    </row>
    <row r="406" spans="1:17" ht="16.5" hidden="1" thickTop="1" x14ac:dyDescent="0.25">
      <c r="A406" s="421" t="s">
        <v>1941</v>
      </c>
      <c r="B406" s="421" t="s">
        <v>1958</v>
      </c>
      <c r="C406" s="422" t="s">
        <v>1943</v>
      </c>
      <c r="D406" s="422" t="s">
        <v>1959</v>
      </c>
      <c r="E406" s="422" t="s">
        <v>441</v>
      </c>
      <c r="F406" s="422" t="s">
        <v>230</v>
      </c>
      <c r="G406" s="423" t="s">
        <v>1959</v>
      </c>
      <c r="H406" s="421" t="s">
        <v>1960</v>
      </c>
      <c r="I406" s="424">
        <v>294074.63097453053</v>
      </c>
      <c r="J406" s="425">
        <v>1.610507664865185E-4</v>
      </c>
      <c r="K406" s="424">
        <f t="shared" si="42"/>
        <v>2184169.87</v>
      </c>
      <c r="L406" s="424">
        <f t="shared" si="43"/>
        <v>1617903.61</v>
      </c>
      <c r="M406" s="424">
        <f t="shared" si="44"/>
        <v>1294322.8899999999</v>
      </c>
      <c r="N406" s="424">
        <f t="shared" si="45"/>
        <v>323580.7200000002</v>
      </c>
      <c r="O406" s="424">
        <f t="shared" si="46"/>
        <v>566266.26</v>
      </c>
      <c r="P406" s="424">
        <f t="shared" si="47"/>
        <v>453013.01</v>
      </c>
      <c r="Q406" s="424">
        <f t="shared" si="48"/>
        <v>113253.25</v>
      </c>
    </row>
    <row r="407" spans="1:17" ht="16.5" hidden="1" thickTop="1" x14ac:dyDescent="0.25">
      <c r="A407" s="421" t="s">
        <v>1941</v>
      </c>
      <c r="B407" s="421" t="s">
        <v>1961</v>
      </c>
      <c r="C407" s="422" t="s">
        <v>1943</v>
      </c>
      <c r="D407" s="422" t="s">
        <v>1962</v>
      </c>
      <c r="E407" s="422" t="s">
        <v>441</v>
      </c>
      <c r="F407" s="422" t="s">
        <v>230</v>
      </c>
      <c r="G407" s="423" t="s">
        <v>1962</v>
      </c>
      <c r="H407" s="421" t="s">
        <v>1963</v>
      </c>
      <c r="I407" s="424">
        <v>338193.9276492779</v>
      </c>
      <c r="J407" s="425">
        <v>1.852128185573398E-4</v>
      </c>
      <c r="K407" s="424">
        <f t="shared" si="42"/>
        <v>2511855.52</v>
      </c>
      <c r="L407" s="424">
        <f t="shared" si="43"/>
        <v>1860633.72</v>
      </c>
      <c r="M407" s="424">
        <f t="shared" si="44"/>
        <v>1488506.98</v>
      </c>
      <c r="N407" s="424">
        <f t="shared" si="45"/>
        <v>372126.74</v>
      </c>
      <c r="O407" s="424">
        <f t="shared" si="46"/>
        <v>651221.80000000005</v>
      </c>
      <c r="P407" s="424">
        <f t="shared" si="47"/>
        <v>520977.44</v>
      </c>
      <c r="Q407" s="424">
        <f t="shared" si="48"/>
        <v>130244.36000000004</v>
      </c>
    </row>
    <row r="408" spans="1:17" ht="16.5" hidden="1" thickTop="1" x14ac:dyDescent="0.25">
      <c r="A408" s="421" t="s">
        <v>1941</v>
      </c>
      <c r="B408" s="421" t="s">
        <v>1964</v>
      </c>
      <c r="C408" s="422" t="s">
        <v>1943</v>
      </c>
      <c r="D408" s="422" t="s">
        <v>1959</v>
      </c>
      <c r="E408" s="422" t="s">
        <v>1965</v>
      </c>
      <c r="F408" s="422" t="s">
        <v>1966</v>
      </c>
      <c r="G408" s="423" t="s">
        <v>1967</v>
      </c>
      <c r="H408" s="421" t="s">
        <v>1968</v>
      </c>
      <c r="I408" s="424">
        <v>25666.02380028621</v>
      </c>
      <c r="J408" s="425">
        <v>1.4056067305089371E-5</v>
      </c>
      <c r="K408" s="424">
        <f t="shared" si="42"/>
        <v>190628.33</v>
      </c>
      <c r="L408" s="424">
        <f t="shared" si="43"/>
        <v>141206.17000000001</v>
      </c>
      <c r="M408" s="424">
        <f t="shared" si="44"/>
        <v>112964.94</v>
      </c>
      <c r="N408" s="424">
        <f t="shared" si="45"/>
        <v>28241.23000000001</v>
      </c>
      <c r="O408" s="424">
        <f t="shared" si="46"/>
        <v>49422.159999999974</v>
      </c>
      <c r="P408" s="424">
        <f t="shared" si="47"/>
        <v>39537.730000000003</v>
      </c>
      <c r="Q408" s="424">
        <f t="shared" si="48"/>
        <v>9884.4299999999712</v>
      </c>
    </row>
    <row r="409" spans="1:17" ht="16.5" hidden="1" thickTop="1" x14ac:dyDescent="0.25">
      <c r="A409" s="421" t="s">
        <v>1941</v>
      </c>
      <c r="B409" s="421" t="s">
        <v>1969</v>
      </c>
      <c r="C409" s="422" t="s">
        <v>1943</v>
      </c>
      <c r="D409" s="422" t="s">
        <v>1959</v>
      </c>
      <c r="E409" s="422" t="s">
        <v>1970</v>
      </c>
      <c r="F409" s="422" t="s">
        <v>1971</v>
      </c>
      <c r="G409" s="423" t="s">
        <v>1972</v>
      </c>
      <c r="H409" s="421" t="s">
        <v>1973</v>
      </c>
      <c r="I409" s="424">
        <v>27598.777445946675</v>
      </c>
      <c r="J409" s="425">
        <v>1.5114545063037112E-5</v>
      </c>
      <c r="K409" s="424">
        <f t="shared" si="42"/>
        <v>204983.4</v>
      </c>
      <c r="L409" s="424">
        <f t="shared" si="43"/>
        <v>151839.56</v>
      </c>
      <c r="M409" s="424">
        <f t="shared" si="44"/>
        <v>121471.65</v>
      </c>
      <c r="N409" s="424">
        <f t="shared" si="45"/>
        <v>30367.910000000003</v>
      </c>
      <c r="O409" s="424">
        <f t="shared" si="46"/>
        <v>53143.839999999997</v>
      </c>
      <c r="P409" s="424">
        <f t="shared" si="47"/>
        <v>42515.07</v>
      </c>
      <c r="Q409" s="424">
        <f t="shared" si="48"/>
        <v>10628.769999999997</v>
      </c>
    </row>
    <row r="410" spans="1:17" ht="16.5" hidden="1" thickTop="1" x14ac:dyDescent="0.25">
      <c r="A410" s="421" t="s">
        <v>1974</v>
      </c>
      <c r="B410" s="421" t="s">
        <v>1975</v>
      </c>
      <c r="C410" s="422" t="s">
        <v>1976</v>
      </c>
      <c r="D410" s="422" t="s">
        <v>1977</v>
      </c>
      <c r="E410" s="422" t="s">
        <v>441</v>
      </c>
      <c r="F410" s="422" t="s">
        <v>230</v>
      </c>
      <c r="G410" s="423" t="s">
        <v>1977</v>
      </c>
      <c r="H410" s="421" t="s">
        <v>1978</v>
      </c>
      <c r="I410" s="424">
        <v>0</v>
      </c>
      <c r="J410" s="425">
        <v>0</v>
      </c>
      <c r="K410" s="424">
        <f t="shared" si="42"/>
        <v>0</v>
      </c>
      <c r="L410" s="424">
        <f t="shared" si="43"/>
        <v>0</v>
      </c>
      <c r="M410" s="424">
        <f t="shared" si="44"/>
        <v>0</v>
      </c>
      <c r="N410" s="424">
        <f t="shared" si="45"/>
        <v>0</v>
      </c>
      <c r="O410" s="424">
        <f t="shared" si="46"/>
        <v>0</v>
      </c>
      <c r="P410" s="424">
        <f t="shared" si="47"/>
        <v>0</v>
      </c>
      <c r="Q410" s="424">
        <f t="shared" si="48"/>
        <v>0</v>
      </c>
    </row>
    <row r="411" spans="1:17" ht="16.5" hidden="1" thickTop="1" x14ac:dyDescent="0.25">
      <c r="A411" s="421" t="s">
        <v>1974</v>
      </c>
      <c r="B411" s="421" t="s">
        <v>1979</v>
      </c>
      <c r="C411" s="422" t="s">
        <v>1976</v>
      </c>
      <c r="D411" s="422" t="s">
        <v>1980</v>
      </c>
      <c r="E411" s="422" t="s">
        <v>441</v>
      </c>
      <c r="F411" s="422" t="s">
        <v>230</v>
      </c>
      <c r="G411" s="423" t="s">
        <v>1980</v>
      </c>
      <c r="H411" s="421" t="s">
        <v>1981</v>
      </c>
      <c r="I411" s="424">
        <v>33173.787277889074</v>
      </c>
      <c r="J411" s="425">
        <v>1.816771426579627E-5</v>
      </c>
      <c r="K411" s="424">
        <f t="shared" si="42"/>
        <v>246390.47</v>
      </c>
      <c r="L411" s="424">
        <f t="shared" si="43"/>
        <v>182511.46</v>
      </c>
      <c r="M411" s="424">
        <f t="shared" si="44"/>
        <v>146009.17000000001</v>
      </c>
      <c r="N411" s="424">
        <f t="shared" si="45"/>
        <v>36502.289999999979</v>
      </c>
      <c r="O411" s="424">
        <f t="shared" si="46"/>
        <v>63879.010000000009</v>
      </c>
      <c r="P411" s="424">
        <f t="shared" si="47"/>
        <v>51103.21</v>
      </c>
      <c r="Q411" s="424">
        <f t="shared" si="48"/>
        <v>12775.80000000001</v>
      </c>
    </row>
    <row r="412" spans="1:17" ht="16.5" hidden="1" thickTop="1" x14ac:dyDescent="0.25">
      <c r="A412" s="421" t="s">
        <v>1974</v>
      </c>
      <c r="B412" s="421" t="s">
        <v>1982</v>
      </c>
      <c r="C412" s="422" t="s">
        <v>1976</v>
      </c>
      <c r="D412" s="422" t="s">
        <v>1983</v>
      </c>
      <c r="E412" s="422" t="s">
        <v>441</v>
      </c>
      <c r="F412" s="422" t="s">
        <v>230</v>
      </c>
      <c r="G412" s="423" t="s">
        <v>1983</v>
      </c>
      <c r="H412" s="421" t="s">
        <v>1984</v>
      </c>
      <c r="I412" s="424">
        <v>66936.565035207095</v>
      </c>
      <c r="J412" s="425">
        <v>3.6657990759592096E-5</v>
      </c>
      <c r="K412" s="424">
        <f t="shared" si="42"/>
        <v>497155.53</v>
      </c>
      <c r="L412" s="424">
        <f t="shared" si="43"/>
        <v>368263.36</v>
      </c>
      <c r="M412" s="424">
        <f t="shared" si="44"/>
        <v>294610.69</v>
      </c>
      <c r="N412" s="424">
        <f t="shared" si="45"/>
        <v>73652.669999999984</v>
      </c>
      <c r="O412" s="424">
        <f t="shared" si="46"/>
        <v>128892.17000000004</v>
      </c>
      <c r="P412" s="424">
        <f t="shared" si="47"/>
        <v>103113.74</v>
      </c>
      <c r="Q412" s="424">
        <f t="shared" si="48"/>
        <v>25778.430000000037</v>
      </c>
    </row>
    <row r="413" spans="1:17" ht="16.5" hidden="1" thickTop="1" x14ac:dyDescent="0.25">
      <c r="A413" s="421" t="s">
        <v>1974</v>
      </c>
      <c r="B413" s="421" t="s">
        <v>1985</v>
      </c>
      <c r="C413" s="422" t="s">
        <v>1976</v>
      </c>
      <c r="D413" s="422" t="s">
        <v>1986</v>
      </c>
      <c r="E413" s="422" t="s">
        <v>441</v>
      </c>
      <c r="F413" s="422" t="s">
        <v>230</v>
      </c>
      <c r="G413" s="423" t="s">
        <v>1986</v>
      </c>
      <c r="H413" s="421" t="s">
        <v>1987</v>
      </c>
      <c r="I413" s="424">
        <v>21477.772757890685</v>
      </c>
      <c r="J413" s="425">
        <v>1.176236030159685E-5</v>
      </c>
      <c r="K413" s="424">
        <f t="shared" si="42"/>
        <v>159521.07999999999</v>
      </c>
      <c r="L413" s="424">
        <f t="shared" si="43"/>
        <v>118163.76</v>
      </c>
      <c r="M413" s="424">
        <f t="shared" si="44"/>
        <v>94531.01</v>
      </c>
      <c r="N413" s="424">
        <f t="shared" si="45"/>
        <v>23632.75</v>
      </c>
      <c r="O413" s="424">
        <f t="shared" si="46"/>
        <v>41357.319999999992</v>
      </c>
      <c r="P413" s="424">
        <f t="shared" si="47"/>
        <v>33085.86</v>
      </c>
      <c r="Q413" s="424">
        <f t="shared" si="48"/>
        <v>8271.4599999999919</v>
      </c>
    </row>
    <row r="414" spans="1:17" ht="16.5" hidden="1" thickTop="1" x14ac:dyDescent="0.25">
      <c r="A414" s="421" t="s">
        <v>1974</v>
      </c>
      <c r="B414" s="421" t="s">
        <v>1988</v>
      </c>
      <c r="C414" s="422" t="s">
        <v>1976</v>
      </c>
      <c r="D414" s="422" t="s">
        <v>1989</v>
      </c>
      <c r="E414" s="422" t="s">
        <v>441</v>
      </c>
      <c r="F414" s="422" t="s">
        <v>230</v>
      </c>
      <c r="G414" s="423" t="s">
        <v>1989</v>
      </c>
      <c r="H414" s="421" t="s">
        <v>1990</v>
      </c>
      <c r="I414" s="424">
        <v>133141.4147392126</v>
      </c>
      <c r="J414" s="425">
        <v>7.2915255640350538E-5</v>
      </c>
      <c r="K414" s="424">
        <f t="shared" si="42"/>
        <v>988876.41</v>
      </c>
      <c r="L414" s="424">
        <f t="shared" si="43"/>
        <v>732501.04</v>
      </c>
      <c r="M414" s="424">
        <f t="shared" si="44"/>
        <v>586000.82999999996</v>
      </c>
      <c r="N414" s="424">
        <f t="shared" si="45"/>
        <v>146500.21000000008</v>
      </c>
      <c r="O414" s="424">
        <f t="shared" si="46"/>
        <v>256375.37</v>
      </c>
      <c r="P414" s="424">
        <f t="shared" si="47"/>
        <v>205100.3</v>
      </c>
      <c r="Q414" s="424">
        <f t="shared" si="48"/>
        <v>51275.070000000007</v>
      </c>
    </row>
    <row r="415" spans="1:17" ht="16.5" hidden="1" thickTop="1" x14ac:dyDescent="0.25">
      <c r="A415" s="421" t="s">
        <v>1974</v>
      </c>
      <c r="B415" s="421" t="s">
        <v>1991</v>
      </c>
      <c r="C415" s="422" t="s">
        <v>1976</v>
      </c>
      <c r="D415" s="422" t="s">
        <v>1992</v>
      </c>
      <c r="E415" s="422" t="s">
        <v>441</v>
      </c>
      <c r="F415" s="422" t="s">
        <v>230</v>
      </c>
      <c r="G415" s="423" t="s">
        <v>1992</v>
      </c>
      <c r="H415" s="421" t="s">
        <v>1993</v>
      </c>
      <c r="I415" s="424">
        <v>0</v>
      </c>
      <c r="J415" s="425">
        <v>0</v>
      </c>
      <c r="K415" s="424">
        <f t="shared" si="42"/>
        <v>0</v>
      </c>
      <c r="L415" s="424">
        <f t="shared" si="43"/>
        <v>0</v>
      </c>
      <c r="M415" s="424">
        <f t="shared" si="44"/>
        <v>0</v>
      </c>
      <c r="N415" s="424">
        <f t="shared" si="45"/>
        <v>0</v>
      </c>
      <c r="O415" s="424">
        <f t="shared" si="46"/>
        <v>0</v>
      </c>
      <c r="P415" s="424">
        <f t="shared" si="47"/>
        <v>0</v>
      </c>
      <c r="Q415" s="424">
        <f t="shared" si="48"/>
        <v>0</v>
      </c>
    </row>
    <row r="416" spans="1:17" ht="16.5" hidden="1" thickTop="1" x14ac:dyDescent="0.25">
      <c r="A416" s="421" t="s">
        <v>1974</v>
      </c>
      <c r="B416" s="421" t="s">
        <v>1994</v>
      </c>
      <c r="C416" s="422" t="s">
        <v>1976</v>
      </c>
      <c r="D416" s="422" t="s">
        <v>1995</v>
      </c>
      <c r="E416" s="422" t="s">
        <v>441</v>
      </c>
      <c r="F416" s="422" t="s">
        <v>230</v>
      </c>
      <c r="G416" s="423" t="s">
        <v>1995</v>
      </c>
      <c r="H416" s="421" t="s">
        <v>1996</v>
      </c>
      <c r="I416" s="424">
        <v>0</v>
      </c>
      <c r="J416" s="425">
        <v>0</v>
      </c>
      <c r="K416" s="424">
        <f t="shared" si="42"/>
        <v>0</v>
      </c>
      <c r="L416" s="424">
        <f t="shared" si="43"/>
        <v>0</v>
      </c>
      <c r="M416" s="424">
        <f t="shared" si="44"/>
        <v>0</v>
      </c>
      <c r="N416" s="424">
        <f t="shared" si="45"/>
        <v>0</v>
      </c>
      <c r="O416" s="424">
        <f t="shared" si="46"/>
        <v>0</v>
      </c>
      <c r="P416" s="424">
        <f t="shared" si="47"/>
        <v>0</v>
      </c>
      <c r="Q416" s="424">
        <f t="shared" si="48"/>
        <v>0</v>
      </c>
    </row>
    <row r="417" spans="1:17" ht="16.5" hidden="1" thickTop="1" x14ac:dyDescent="0.25">
      <c r="A417" s="421" t="s">
        <v>1974</v>
      </c>
      <c r="B417" s="427" t="s">
        <v>1997</v>
      </c>
      <c r="C417" s="422" t="s">
        <v>1976</v>
      </c>
      <c r="D417" s="422" t="s">
        <v>1998</v>
      </c>
      <c r="E417" s="422" t="s">
        <v>441</v>
      </c>
      <c r="F417" s="422" t="s">
        <v>230</v>
      </c>
      <c r="G417" s="423" t="s">
        <v>1998</v>
      </c>
      <c r="H417" s="429" t="s">
        <v>1999</v>
      </c>
      <c r="I417" s="424">
        <v>48089.62584658141</v>
      </c>
      <c r="J417" s="425">
        <v>2.6336413572895382E-5</v>
      </c>
      <c r="K417" s="424">
        <f t="shared" si="42"/>
        <v>357174.34</v>
      </c>
      <c r="L417" s="424">
        <f t="shared" si="43"/>
        <v>264573.59000000003</v>
      </c>
      <c r="M417" s="424">
        <f t="shared" si="44"/>
        <v>211658.87</v>
      </c>
      <c r="N417" s="424">
        <f t="shared" si="45"/>
        <v>52914.72000000003</v>
      </c>
      <c r="O417" s="424">
        <f t="shared" si="46"/>
        <v>92600.75</v>
      </c>
      <c r="P417" s="424">
        <f t="shared" si="47"/>
        <v>74080.600000000006</v>
      </c>
      <c r="Q417" s="424">
        <f t="shared" si="48"/>
        <v>18520.149999999994</v>
      </c>
    </row>
    <row r="418" spans="1:17" ht="16.5" hidden="1" thickTop="1" x14ac:dyDescent="0.25">
      <c r="A418" s="421" t="s">
        <v>1974</v>
      </c>
      <c r="B418" s="421" t="s">
        <v>2000</v>
      </c>
      <c r="C418" s="422" t="s">
        <v>1976</v>
      </c>
      <c r="D418" s="422" t="s">
        <v>2001</v>
      </c>
      <c r="E418" s="422" t="s">
        <v>441</v>
      </c>
      <c r="F418" s="422" t="s">
        <v>230</v>
      </c>
      <c r="G418" s="423" t="s">
        <v>2001</v>
      </c>
      <c r="H418" s="421" t="s">
        <v>2002</v>
      </c>
      <c r="I418" s="424">
        <v>369102.64640108368</v>
      </c>
      <c r="J418" s="425">
        <v>2.0214006192273461E-4</v>
      </c>
      <c r="K418" s="424">
        <f t="shared" si="42"/>
        <v>2741422.73</v>
      </c>
      <c r="L418" s="424">
        <f t="shared" si="43"/>
        <v>2030683.5</v>
      </c>
      <c r="M418" s="424">
        <f t="shared" si="44"/>
        <v>1624546.8</v>
      </c>
      <c r="N418" s="424">
        <f t="shared" si="45"/>
        <v>406136.69999999995</v>
      </c>
      <c r="O418" s="424">
        <f t="shared" si="46"/>
        <v>710739.23</v>
      </c>
      <c r="P418" s="424">
        <f t="shared" si="47"/>
        <v>568591.38</v>
      </c>
      <c r="Q418" s="424">
        <f t="shared" si="48"/>
        <v>142147.84999999998</v>
      </c>
    </row>
    <row r="419" spans="1:17" ht="16.5" hidden="1" thickTop="1" x14ac:dyDescent="0.25">
      <c r="A419" s="421" t="s">
        <v>1974</v>
      </c>
      <c r="B419" s="421" t="s">
        <v>2003</v>
      </c>
      <c r="C419" s="422" t="s">
        <v>1976</v>
      </c>
      <c r="D419" s="422" t="s">
        <v>2004</v>
      </c>
      <c r="E419" s="422" t="s">
        <v>441</v>
      </c>
      <c r="F419" s="422" t="s">
        <v>230</v>
      </c>
      <c r="G419" s="423" t="s">
        <v>2004</v>
      </c>
      <c r="H419" s="421" t="s">
        <v>2005</v>
      </c>
      <c r="I419" s="424">
        <v>71026.011576521123</v>
      </c>
      <c r="J419" s="425">
        <v>3.889758721101571E-5</v>
      </c>
      <c r="K419" s="424">
        <f t="shared" si="42"/>
        <v>527528.93000000005</v>
      </c>
      <c r="L419" s="424">
        <f t="shared" si="43"/>
        <v>390762.17</v>
      </c>
      <c r="M419" s="424">
        <f t="shared" si="44"/>
        <v>312609.74</v>
      </c>
      <c r="N419" s="424">
        <f t="shared" si="45"/>
        <v>78152.429999999993</v>
      </c>
      <c r="O419" s="424">
        <f t="shared" si="46"/>
        <v>136766.76000000007</v>
      </c>
      <c r="P419" s="424">
        <f t="shared" si="47"/>
        <v>109413.41</v>
      </c>
      <c r="Q419" s="424">
        <f t="shared" si="48"/>
        <v>27353.350000000064</v>
      </c>
    </row>
    <row r="420" spans="1:17" ht="16.5" hidden="1" thickTop="1" x14ac:dyDescent="0.25">
      <c r="A420" s="421" t="s">
        <v>1974</v>
      </c>
      <c r="B420" s="421" t="s">
        <v>2006</v>
      </c>
      <c r="C420" s="422" t="s">
        <v>1976</v>
      </c>
      <c r="D420" s="422" t="s">
        <v>2007</v>
      </c>
      <c r="E420" s="422" t="s">
        <v>441</v>
      </c>
      <c r="F420" s="422" t="s">
        <v>230</v>
      </c>
      <c r="G420" s="423" t="s">
        <v>2007</v>
      </c>
      <c r="H420" s="421" t="s">
        <v>2008</v>
      </c>
      <c r="I420" s="424">
        <v>32987.986882404402</v>
      </c>
      <c r="J420" s="425">
        <v>1.8065960177022469E-5</v>
      </c>
      <c r="K420" s="424">
        <f t="shared" si="42"/>
        <v>245010.48</v>
      </c>
      <c r="L420" s="424">
        <f t="shared" si="43"/>
        <v>181489.24</v>
      </c>
      <c r="M420" s="424">
        <f t="shared" si="44"/>
        <v>145191.39000000001</v>
      </c>
      <c r="N420" s="424">
        <f t="shared" si="45"/>
        <v>36297.849999999977</v>
      </c>
      <c r="O420" s="424">
        <f t="shared" si="46"/>
        <v>63521.24000000002</v>
      </c>
      <c r="P420" s="424">
        <f t="shared" si="47"/>
        <v>50816.99</v>
      </c>
      <c r="Q420" s="424">
        <f t="shared" si="48"/>
        <v>12704.250000000022</v>
      </c>
    </row>
    <row r="421" spans="1:17" ht="16.5" hidden="1" thickTop="1" x14ac:dyDescent="0.25">
      <c r="A421" s="421" t="s">
        <v>1974</v>
      </c>
      <c r="B421" s="431" t="s">
        <v>2009</v>
      </c>
      <c r="C421" s="432" t="s">
        <v>1976</v>
      </c>
      <c r="D421" s="432" t="s">
        <v>2001</v>
      </c>
      <c r="E421" s="432" t="s">
        <v>2010</v>
      </c>
      <c r="F421" s="433" t="s">
        <v>2011</v>
      </c>
      <c r="G421" s="423" t="s">
        <v>2012</v>
      </c>
      <c r="H421" s="434" t="s">
        <v>2013</v>
      </c>
      <c r="I421" s="424">
        <v>33797.779378841078</v>
      </c>
      <c r="J421" s="425">
        <v>1.8509445226426316E-5</v>
      </c>
      <c r="K421" s="424">
        <f t="shared" si="42"/>
        <v>251025.02</v>
      </c>
      <c r="L421" s="424">
        <f t="shared" si="43"/>
        <v>185944.46</v>
      </c>
      <c r="M421" s="424">
        <f t="shared" si="44"/>
        <v>148755.57</v>
      </c>
      <c r="N421" s="424">
        <f t="shared" si="45"/>
        <v>37188.889999999985</v>
      </c>
      <c r="O421" s="424">
        <f t="shared" si="46"/>
        <v>65080.56</v>
      </c>
      <c r="P421" s="424">
        <f t="shared" si="47"/>
        <v>52064.45</v>
      </c>
      <c r="Q421" s="424">
        <f t="shared" si="48"/>
        <v>13016.11</v>
      </c>
    </row>
    <row r="422" spans="1:17" ht="16.5" hidden="1" thickTop="1" x14ac:dyDescent="0.25">
      <c r="A422" s="421" t="s">
        <v>1974</v>
      </c>
      <c r="B422" s="431" t="s">
        <v>2014</v>
      </c>
      <c r="C422" s="432" t="s">
        <v>1976</v>
      </c>
      <c r="D422" s="432" t="s">
        <v>2007</v>
      </c>
      <c r="E422" s="432" t="s">
        <v>2015</v>
      </c>
      <c r="F422" s="433" t="s">
        <v>2016</v>
      </c>
      <c r="G422" s="423" t="s">
        <v>2017</v>
      </c>
      <c r="H422" s="434" t="s">
        <v>2018</v>
      </c>
      <c r="I422" s="424">
        <v>51013.317955349856</v>
      </c>
      <c r="J422" s="425">
        <v>2.7937581458501011E-5</v>
      </c>
      <c r="K422" s="424">
        <f t="shared" si="42"/>
        <v>378889.37</v>
      </c>
      <c r="L422" s="424">
        <f t="shared" si="43"/>
        <v>280658.78999999998</v>
      </c>
      <c r="M422" s="424">
        <f t="shared" si="44"/>
        <v>224527.03</v>
      </c>
      <c r="N422" s="424">
        <f t="shared" si="45"/>
        <v>56131.75999999998</v>
      </c>
      <c r="O422" s="424">
        <f t="shared" si="46"/>
        <v>98230.580000000016</v>
      </c>
      <c r="P422" s="424">
        <f t="shared" si="47"/>
        <v>78584.460000000006</v>
      </c>
      <c r="Q422" s="424">
        <f t="shared" si="48"/>
        <v>19646.12000000001</v>
      </c>
    </row>
    <row r="423" spans="1:17" ht="16.5" hidden="1" thickTop="1" x14ac:dyDescent="0.25">
      <c r="A423" s="421" t="s">
        <v>2019</v>
      </c>
      <c r="B423" s="421" t="s">
        <v>2020</v>
      </c>
      <c r="C423" s="422" t="s">
        <v>2021</v>
      </c>
      <c r="D423" s="422" t="s">
        <v>2022</v>
      </c>
      <c r="E423" s="422" t="s">
        <v>441</v>
      </c>
      <c r="F423" s="422" t="s">
        <v>230</v>
      </c>
      <c r="G423" s="423" t="s">
        <v>2022</v>
      </c>
      <c r="H423" s="421" t="s">
        <v>2023</v>
      </c>
      <c r="I423" s="424">
        <v>4771638.1406054869</v>
      </c>
      <c r="J423" s="425">
        <v>2.6132005246225281E-3</v>
      </c>
      <c r="K423" s="424">
        <f t="shared" si="42"/>
        <v>35440215.299999997</v>
      </c>
      <c r="L423" s="424">
        <f t="shared" si="43"/>
        <v>26252011.329999998</v>
      </c>
      <c r="M423" s="424">
        <f t="shared" si="44"/>
        <v>21001609.059999999</v>
      </c>
      <c r="N423" s="424">
        <f t="shared" si="45"/>
        <v>5250402.2699999996</v>
      </c>
      <c r="O423" s="424">
        <f t="shared" si="46"/>
        <v>9188203.9699999988</v>
      </c>
      <c r="P423" s="424">
        <f t="shared" si="47"/>
        <v>7350563.1799999997</v>
      </c>
      <c r="Q423" s="424">
        <f t="shared" si="48"/>
        <v>1837640.7899999991</v>
      </c>
    </row>
    <row r="424" spans="1:17" ht="16.5" hidden="1" thickTop="1" x14ac:dyDescent="0.25">
      <c r="A424" s="421" t="s">
        <v>2019</v>
      </c>
      <c r="B424" s="421" t="s">
        <v>2024</v>
      </c>
      <c r="C424" s="422" t="s">
        <v>2021</v>
      </c>
      <c r="D424" s="422" t="s">
        <v>2025</v>
      </c>
      <c r="E424" s="422" t="s">
        <v>441</v>
      </c>
      <c r="F424" s="422" t="s">
        <v>230</v>
      </c>
      <c r="G424" s="423" t="s">
        <v>2025</v>
      </c>
      <c r="H424" s="421" t="s">
        <v>2026</v>
      </c>
      <c r="I424" s="424">
        <v>3182869.9626200739</v>
      </c>
      <c r="J424" s="425">
        <v>1.7431073377807806E-3</v>
      </c>
      <c r="K424" s="424">
        <f t="shared" si="42"/>
        <v>23640014.899999999</v>
      </c>
      <c r="L424" s="424">
        <f t="shared" si="43"/>
        <v>17511122.149999999</v>
      </c>
      <c r="M424" s="424">
        <f t="shared" si="44"/>
        <v>14008897.720000001</v>
      </c>
      <c r="N424" s="424">
        <f t="shared" si="45"/>
        <v>3502224.4299999978</v>
      </c>
      <c r="O424" s="424">
        <f t="shared" si="46"/>
        <v>6128892.75</v>
      </c>
      <c r="P424" s="424">
        <f t="shared" si="47"/>
        <v>4903114.2</v>
      </c>
      <c r="Q424" s="424">
        <f t="shared" si="48"/>
        <v>1225778.5499999998</v>
      </c>
    </row>
    <row r="425" spans="1:17" ht="16.5" hidden="1" thickTop="1" x14ac:dyDescent="0.25">
      <c r="A425" s="421" t="s">
        <v>2019</v>
      </c>
      <c r="B425" s="421" t="s">
        <v>2027</v>
      </c>
      <c r="C425" s="422" t="s">
        <v>2021</v>
      </c>
      <c r="D425" s="422" t="s">
        <v>2028</v>
      </c>
      <c r="E425" s="422" t="s">
        <v>441</v>
      </c>
      <c r="F425" s="422" t="s">
        <v>230</v>
      </c>
      <c r="G425" s="423" t="s">
        <v>2028</v>
      </c>
      <c r="H425" s="421" t="s">
        <v>2029</v>
      </c>
      <c r="I425" s="424">
        <v>7902608.0774045242</v>
      </c>
      <c r="J425" s="425">
        <v>4.3278846729855455E-3</v>
      </c>
      <c r="K425" s="424">
        <f t="shared" si="42"/>
        <v>58694755.020000003</v>
      </c>
      <c r="L425" s="424">
        <f t="shared" si="43"/>
        <v>43477596.310000002</v>
      </c>
      <c r="M425" s="424">
        <f t="shared" si="44"/>
        <v>34782077.049999997</v>
      </c>
      <c r="N425" s="424">
        <f t="shared" si="45"/>
        <v>8695519.2600000054</v>
      </c>
      <c r="O425" s="424">
        <f t="shared" si="46"/>
        <v>15217158.710000001</v>
      </c>
      <c r="P425" s="424">
        <f t="shared" si="47"/>
        <v>12173726.970000001</v>
      </c>
      <c r="Q425" s="424">
        <f t="shared" si="48"/>
        <v>3043431.74</v>
      </c>
    </row>
    <row r="426" spans="1:17" ht="16.5" hidden="1" thickTop="1" x14ac:dyDescent="0.25">
      <c r="A426" s="421" t="s">
        <v>2019</v>
      </c>
      <c r="B426" s="421" t="s">
        <v>2030</v>
      </c>
      <c r="C426" s="422" t="s">
        <v>2021</v>
      </c>
      <c r="D426" s="422" t="s">
        <v>2031</v>
      </c>
      <c r="E426" s="422" t="s">
        <v>441</v>
      </c>
      <c r="F426" s="422" t="s">
        <v>230</v>
      </c>
      <c r="G426" s="423" t="s">
        <v>2031</v>
      </c>
      <c r="H426" s="421" t="s">
        <v>2032</v>
      </c>
      <c r="I426" s="424">
        <v>989332.01615275769</v>
      </c>
      <c r="J426" s="425">
        <v>5.4181035264090475E-4</v>
      </c>
      <c r="K426" s="424">
        <f t="shared" si="42"/>
        <v>7348029.8799999999</v>
      </c>
      <c r="L426" s="424">
        <f t="shared" si="43"/>
        <v>5442985.0999999996</v>
      </c>
      <c r="M426" s="424">
        <f t="shared" si="44"/>
        <v>4354388.08</v>
      </c>
      <c r="N426" s="424">
        <f t="shared" si="45"/>
        <v>1088597.0199999996</v>
      </c>
      <c r="O426" s="424">
        <f t="shared" si="46"/>
        <v>1905044.7800000003</v>
      </c>
      <c r="P426" s="424">
        <f t="shared" si="47"/>
        <v>1524035.82</v>
      </c>
      <c r="Q426" s="424">
        <f t="shared" si="48"/>
        <v>381008.9600000002</v>
      </c>
    </row>
    <row r="427" spans="1:17" ht="16.5" hidden="1" thickTop="1" x14ac:dyDescent="0.25">
      <c r="A427" s="421" t="s">
        <v>2019</v>
      </c>
      <c r="B427" s="421" t="s">
        <v>2033</v>
      </c>
      <c r="C427" s="422" t="s">
        <v>2021</v>
      </c>
      <c r="D427" s="422" t="s">
        <v>2034</v>
      </c>
      <c r="E427" s="422" t="s">
        <v>441</v>
      </c>
      <c r="F427" s="422" t="s">
        <v>230</v>
      </c>
      <c r="G427" s="423" t="s">
        <v>2034</v>
      </c>
      <c r="H427" s="421" t="s">
        <v>2035</v>
      </c>
      <c r="I427" s="424">
        <v>2961180.6617197003</v>
      </c>
      <c r="J427" s="425">
        <v>1.6216985929545129E-3</v>
      </c>
      <c r="K427" s="424">
        <f t="shared" si="42"/>
        <v>21993469.98</v>
      </c>
      <c r="L427" s="424">
        <f t="shared" si="43"/>
        <v>16291459.25</v>
      </c>
      <c r="M427" s="424">
        <f t="shared" si="44"/>
        <v>13033167.4</v>
      </c>
      <c r="N427" s="424">
        <f t="shared" si="45"/>
        <v>3258291.8499999996</v>
      </c>
      <c r="O427" s="424">
        <f t="shared" si="46"/>
        <v>5702010.7300000004</v>
      </c>
      <c r="P427" s="424">
        <f t="shared" si="47"/>
        <v>4561608.58</v>
      </c>
      <c r="Q427" s="424">
        <f t="shared" si="48"/>
        <v>1140402.1500000004</v>
      </c>
    </row>
    <row r="428" spans="1:17" ht="16.5" hidden="1" thickTop="1" x14ac:dyDescent="0.25">
      <c r="A428" s="421" t="s">
        <v>2019</v>
      </c>
      <c r="B428" s="421" t="s">
        <v>2036</v>
      </c>
      <c r="C428" s="422" t="s">
        <v>2021</v>
      </c>
      <c r="D428" s="422" t="s">
        <v>2037</v>
      </c>
      <c r="E428" s="422" t="s">
        <v>441</v>
      </c>
      <c r="F428" s="422" t="s">
        <v>230</v>
      </c>
      <c r="G428" s="423" t="s">
        <v>2037</v>
      </c>
      <c r="H428" s="421" t="s">
        <v>2038</v>
      </c>
      <c r="I428" s="424">
        <v>4511868.8100973368</v>
      </c>
      <c r="J428" s="425">
        <v>2.4709371486577696E-3</v>
      </c>
      <c r="K428" s="424">
        <f t="shared" si="42"/>
        <v>33510839.949999999</v>
      </c>
      <c r="L428" s="424">
        <f t="shared" si="43"/>
        <v>24822844.41</v>
      </c>
      <c r="M428" s="424">
        <f t="shared" si="44"/>
        <v>19858275.530000001</v>
      </c>
      <c r="N428" s="424">
        <f t="shared" si="45"/>
        <v>4964568.879999999</v>
      </c>
      <c r="O428" s="424">
        <f t="shared" si="46"/>
        <v>8687995.5399999991</v>
      </c>
      <c r="P428" s="424">
        <f t="shared" si="47"/>
        <v>6950396.4299999997</v>
      </c>
      <c r="Q428" s="424">
        <f t="shared" si="48"/>
        <v>1737599.1099999994</v>
      </c>
    </row>
    <row r="429" spans="1:17" ht="16.5" hidden="1" thickTop="1" x14ac:dyDescent="0.25">
      <c r="A429" s="421" t="s">
        <v>2019</v>
      </c>
      <c r="B429" s="421" t="s">
        <v>2039</v>
      </c>
      <c r="C429" s="422" t="s">
        <v>2021</v>
      </c>
      <c r="D429" s="422" t="s">
        <v>2040</v>
      </c>
      <c r="E429" s="422" t="s">
        <v>441</v>
      </c>
      <c r="F429" s="422" t="s">
        <v>230</v>
      </c>
      <c r="G429" s="423" t="s">
        <v>2040</v>
      </c>
      <c r="H429" s="421" t="s">
        <v>2041</v>
      </c>
      <c r="I429" s="424">
        <v>1251559.7226238933</v>
      </c>
      <c r="J429" s="425">
        <v>6.8542006484636131E-4</v>
      </c>
      <c r="K429" s="424">
        <f t="shared" si="42"/>
        <v>9295664.2400000002</v>
      </c>
      <c r="L429" s="424">
        <f t="shared" si="43"/>
        <v>6885677.2199999997</v>
      </c>
      <c r="M429" s="424">
        <f t="shared" si="44"/>
        <v>5508541.7800000003</v>
      </c>
      <c r="N429" s="424">
        <f t="shared" si="45"/>
        <v>1377135.4399999995</v>
      </c>
      <c r="O429" s="424">
        <f t="shared" si="46"/>
        <v>2409987.0200000005</v>
      </c>
      <c r="P429" s="424">
        <f t="shared" si="47"/>
        <v>1927989.62</v>
      </c>
      <c r="Q429" s="424">
        <f t="shared" si="48"/>
        <v>481997.40000000037</v>
      </c>
    </row>
    <row r="430" spans="1:17" ht="16.5" hidden="1" thickTop="1" x14ac:dyDescent="0.25">
      <c r="A430" s="421" t="s">
        <v>2019</v>
      </c>
      <c r="B430" s="421" t="s">
        <v>2042</v>
      </c>
      <c r="C430" s="422" t="s">
        <v>2021</v>
      </c>
      <c r="D430" s="422" t="s">
        <v>2043</v>
      </c>
      <c r="E430" s="422" t="s">
        <v>441</v>
      </c>
      <c r="F430" s="422" t="s">
        <v>230</v>
      </c>
      <c r="G430" s="423" t="s">
        <v>2043</v>
      </c>
      <c r="H430" s="421" t="s">
        <v>2044</v>
      </c>
      <c r="I430" s="424">
        <v>3267408.9935421734</v>
      </c>
      <c r="J430" s="425">
        <v>1.7894053665597771E-3</v>
      </c>
      <c r="K430" s="424">
        <f t="shared" si="42"/>
        <v>24267908.59</v>
      </c>
      <c r="L430" s="424">
        <f t="shared" si="43"/>
        <v>17976228.59</v>
      </c>
      <c r="M430" s="424">
        <f t="shared" si="44"/>
        <v>14380982.869999999</v>
      </c>
      <c r="N430" s="424">
        <f t="shared" si="45"/>
        <v>3595245.7200000007</v>
      </c>
      <c r="O430" s="424">
        <f t="shared" si="46"/>
        <v>6291680</v>
      </c>
      <c r="P430" s="424">
        <f t="shared" si="47"/>
        <v>5033344</v>
      </c>
      <c r="Q430" s="424">
        <f t="shared" si="48"/>
        <v>1258336</v>
      </c>
    </row>
    <row r="431" spans="1:17" ht="16.5" hidden="1" thickTop="1" x14ac:dyDescent="0.25">
      <c r="A431" s="421" t="s">
        <v>2019</v>
      </c>
      <c r="B431" s="421" t="s">
        <v>2045</v>
      </c>
      <c r="C431" s="422" t="s">
        <v>2021</v>
      </c>
      <c r="D431" s="422" t="s">
        <v>2046</v>
      </c>
      <c r="E431" s="422" t="s">
        <v>441</v>
      </c>
      <c r="F431" s="422" t="s">
        <v>230</v>
      </c>
      <c r="G431" s="423" t="s">
        <v>2046</v>
      </c>
      <c r="H431" s="421" t="s">
        <v>2047</v>
      </c>
      <c r="I431" s="424">
        <v>558947.9954044607</v>
      </c>
      <c r="J431" s="425">
        <v>3.0610938042386883E-4</v>
      </c>
      <c r="K431" s="424">
        <f t="shared" si="42"/>
        <v>4151454.22</v>
      </c>
      <c r="L431" s="424">
        <f t="shared" si="43"/>
        <v>3075151.27</v>
      </c>
      <c r="M431" s="424">
        <f t="shared" si="44"/>
        <v>2460121.02</v>
      </c>
      <c r="N431" s="424">
        <f t="shared" si="45"/>
        <v>615030.25</v>
      </c>
      <c r="O431" s="424">
        <f t="shared" si="46"/>
        <v>1076302.9500000002</v>
      </c>
      <c r="P431" s="424">
        <f t="shared" si="47"/>
        <v>861042.36</v>
      </c>
      <c r="Q431" s="424">
        <f t="shared" si="48"/>
        <v>215260.5900000002</v>
      </c>
    </row>
    <row r="432" spans="1:17" ht="16.5" hidden="1" thickTop="1" x14ac:dyDescent="0.25">
      <c r="A432" s="421" t="s">
        <v>2019</v>
      </c>
      <c r="B432" s="421" t="s">
        <v>2048</v>
      </c>
      <c r="C432" s="422" t="s">
        <v>2021</v>
      </c>
      <c r="D432" s="422" t="s">
        <v>2049</v>
      </c>
      <c r="E432" s="422" t="s">
        <v>441</v>
      </c>
      <c r="F432" s="422" t="s">
        <v>230</v>
      </c>
      <c r="G432" s="423" t="s">
        <v>2049</v>
      </c>
      <c r="H432" s="421" t="s">
        <v>2050</v>
      </c>
      <c r="I432" s="424">
        <v>839028.53721625987</v>
      </c>
      <c r="J432" s="425">
        <v>4.594962461567934E-4</v>
      </c>
      <c r="K432" s="424">
        <f t="shared" si="42"/>
        <v>6231686.29</v>
      </c>
      <c r="L432" s="424">
        <f t="shared" si="43"/>
        <v>4616063.92</v>
      </c>
      <c r="M432" s="424">
        <f t="shared" si="44"/>
        <v>3692851.14</v>
      </c>
      <c r="N432" s="424">
        <f t="shared" si="45"/>
        <v>923212.7799999998</v>
      </c>
      <c r="O432" s="424">
        <f t="shared" si="46"/>
        <v>1615622.37</v>
      </c>
      <c r="P432" s="424">
        <f t="shared" si="47"/>
        <v>1292497.8999999999</v>
      </c>
      <c r="Q432" s="424">
        <f t="shared" si="48"/>
        <v>323124.4700000002</v>
      </c>
    </row>
    <row r="433" spans="1:17" ht="16.5" hidden="1" thickTop="1" x14ac:dyDescent="0.25">
      <c r="A433" s="421" t="s">
        <v>2019</v>
      </c>
      <c r="B433" s="427" t="s">
        <v>2051</v>
      </c>
      <c r="C433" s="422" t="s">
        <v>2021</v>
      </c>
      <c r="D433" s="422" t="s">
        <v>2052</v>
      </c>
      <c r="E433" s="422" t="s">
        <v>441</v>
      </c>
      <c r="F433" s="422" t="s">
        <v>230</v>
      </c>
      <c r="G433" s="423" t="s">
        <v>2052</v>
      </c>
      <c r="H433" s="429" t="s">
        <v>2053</v>
      </c>
      <c r="I433" s="424">
        <v>1691803.7279168668</v>
      </c>
      <c r="J433" s="425">
        <v>9.2652088424913736E-4</v>
      </c>
      <c r="K433" s="424">
        <f t="shared" si="42"/>
        <v>12565472.609999999</v>
      </c>
      <c r="L433" s="424">
        <f t="shared" si="43"/>
        <v>9307757.4900000002</v>
      </c>
      <c r="M433" s="424">
        <f t="shared" si="44"/>
        <v>7446205.9900000002</v>
      </c>
      <c r="N433" s="424">
        <f t="shared" si="45"/>
        <v>1861551.5</v>
      </c>
      <c r="O433" s="424">
        <f t="shared" si="46"/>
        <v>3257715.1199999992</v>
      </c>
      <c r="P433" s="424">
        <f t="shared" si="47"/>
        <v>2606172.1</v>
      </c>
      <c r="Q433" s="424">
        <f t="shared" si="48"/>
        <v>651543.01999999909</v>
      </c>
    </row>
    <row r="434" spans="1:17" ht="16.5" hidden="1" thickTop="1" x14ac:dyDescent="0.25">
      <c r="A434" s="421" t="s">
        <v>2019</v>
      </c>
      <c r="B434" s="421" t="s">
        <v>2054</v>
      </c>
      <c r="C434" s="422" t="s">
        <v>2021</v>
      </c>
      <c r="D434" s="422" t="s">
        <v>2055</v>
      </c>
      <c r="E434" s="422" t="s">
        <v>441</v>
      </c>
      <c r="F434" s="422" t="s">
        <v>230</v>
      </c>
      <c r="G434" s="423" t="s">
        <v>2055</v>
      </c>
      <c r="H434" s="421" t="s">
        <v>2056</v>
      </c>
      <c r="I434" s="424">
        <v>240690.34140320888</v>
      </c>
      <c r="J434" s="425">
        <v>1.3181471601420068E-4</v>
      </c>
      <c r="K434" s="424">
        <f t="shared" si="42"/>
        <v>1787670.66</v>
      </c>
      <c r="L434" s="424">
        <f t="shared" si="43"/>
        <v>1324200.49</v>
      </c>
      <c r="M434" s="424">
        <f t="shared" si="44"/>
        <v>1059360.3899999999</v>
      </c>
      <c r="N434" s="424">
        <f t="shared" si="45"/>
        <v>264840.10000000009</v>
      </c>
      <c r="O434" s="424">
        <f t="shared" si="46"/>
        <v>463470.16999999993</v>
      </c>
      <c r="P434" s="424">
        <f t="shared" si="47"/>
        <v>370776.14</v>
      </c>
      <c r="Q434" s="424">
        <f t="shared" si="48"/>
        <v>92694.029999999912</v>
      </c>
    </row>
    <row r="435" spans="1:17" ht="16.5" hidden="1" thickTop="1" x14ac:dyDescent="0.25">
      <c r="A435" s="421" t="s">
        <v>2019</v>
      </c>
      <c r="B435" s="421" t="s">
        <v>2057</v>
      </c>
      <c r="C435" s="422" t="s">
        <v>2021</v>
      </c>
      <c r="D435" s="422" t="s">
        <v>2058</v>
      </c>
      <c r="E435" s="422" t="s">
        <v>441</v>
      </c>
      <c r="F435" s="422" t="s">
        <v>230</v>
      </c>
      <c r="G435" s="423" t="s">
        <v>2058</v>
      </c>
      <c r="H435" s="421" t="s">
        <v>2059</v>
      </c>
      <c r="I435" s="424">
        <v>2310887.3816720294</v>
      </c>
      <c r="J435" s="425">
        <v>1.2655637205051442E-3</v>
      </c>
      <c r="K435" s="424">
        <f t="shared" si="42"/>
        <v>17163570.23</v>
      </c>
      <c r="L435" s="424">
        <f t="shared" si="43"/>
        <v>12713755.73</v>
      </c>
      <c r="M435" s="424">
        <f t="shared" si="44"/>
        <v>10171004.58</v>
      </c>
      <c r="N435" s="424">
        <f t="shared" si="45"/>
        <v>2542751.1500000004</v>
      </c>
      <c r="O435" s="424">
        <f t="shared" si="46"/>
        <v>4449814.5</v>
      </c>
      <c r="P435" s="424">
        <f t="shared" si="47"/>
        <v>3559851.6</v>
      </c>
      <c r="Q435" s="424">
        <f t="shared" si="48"/>
        <v>889962.89999999991</v>
      </c>
    </row>
    <row r="436" spans="1:17" ht="16.5" hidden="1" thickTop="1" x14ac:dyDescent="0.25">
      <c r="A436" s="421" t="s">
        <v>2019</v>
      </c>
      <c r="B436" s="421" t="s">
        <v>2060</v>
      </c>
      <c r="C436" s="422" t="s">
        <v>2021</v>
      </c>
      <c r="D436" s="422" t="s">
        <v>2061</v>
      </c>
      <c r="E436" s="422" t="s">
        <v>441</v>
      </c>
      <c r="F436" s="422" t="s">
        <v>230</v>
      </c>
      <c r="G436" s="423" t="s">
        <v>2061</v>
      </c>
      <c r="H436" s="421" t="s">
        <v>2062</v>
      </c>
      <c r="I436" s="424">
        <v>809126.66591422237</v>
      </c>
      <c r="J436" s="425">
        <v>4.4312040551860023E-4</v>
      </c>
      <c r="K436" s="424">
        <f t="shared" si="42"/>
        <v>6009597.21</v>
      </c>
      <c r="L436" s="424">
        <f t="shared" si="43"/>
        <v>4451553.49</v>
      </c>
      <c r="M436" s="424">
        <f t="shared" si="44"/>
        <v>3561242.79</v>
      </c>
      <c r="N436" s="424">
        <f t="shared" si="45"/>
        <v>890310.70000000019</v>
      </c>
      <c r="O436" s="424">
        <f t="shared" si="46"/>
        <v>1558043.7199999997</v>
      </c>
      <c r="P436" s="424">
        <f t="shared" si="47"/>
        <v>1246434.98</v>
      </c>
      <c r="Q436" s="424">
        <f t="shared" si="48"/>
        <v>311608.73999999976</v>
      </c>
    </row>
    <row r="437" spans="1:17" ht="16.5" hidden="1" thickTop="1" x14ac:dyDescent="0.25">
      <c r="A437" s="421" t="s">
        <v>2019</v>
      </c>
      <c r="B437" s="427" t="s">
        <v>2063</v>
      </c>
      <c r="C437" s="422" t="s">
        <v>2021</v>
      </c>
      <c r="D437" s="422" t="s">
        <v>2064</v>
      </c>
      <c r="E437" s="422" t="s">
        <v>441</v>
      </c>
      <c r="F437" s="422" t="s">
        <v>230</v>
      </c>
      <c r="G437" s="423" t="s">
        <v>2064</v>
      </c>
      <c r="H437" s="429" t="s">
        <v>2065</v>
      </c>
      <c r="I437" s="424">
        <v>788298.03711070586</v>
      </c>
      <c r="J437" s="425">
        <v>4.3171355065814123E-4</v>
      </c>
      <c r="K437" s="424">
        <f t="shared" si="42"/>
        <v>5854897.4900000002</v>
      </c>
      <c r="L437" s="424">
        <f t="shared" si="43"/>
        <v>4336961.0999999996</v>
      </c>
      <c r="M437" s="424">
        <f t="shared" si="44"/>
        <v>3469568.88</v>
      </c>
      <c r="N437" s="424">
        <f t="shared" si="45"/>
        <v>867392.21999999974</v>
      </c>
      <c r="O437" s="424">
        <f t="shared" si="46"/>
        <v>1517936.3900000006</v>
      </c>
      <c r="P437" s="424">
        <f t="shared" si="47"/>
        <v>1214349.1100000001</v>
      </c>
      <c r="Q437" s="424">
        <f t="shared" si="48"/>
        <v>303587.28000000049</v>
      </c>
    </row>
    <row r="438" spans="1:17" ht="16.5" hidden="1" thickTop="1" x14ac:dyDescent="0.25">
      <c r="A438" s="421" t="s">
        <v>2019</v>
      </c>
      <c r="B438" s="421" t="s">
        <v>2066</v>
      </c>
      <c r="C438" s="422" t="s">
        <v>2021</v>
      </c>
      <c r="D438" s="422" t="s">
        <v>2067</v>
      </c>
      <c r="E438" s="422" t="s">
        <v>441</v>
      </c>
      <c r="F438" s="422" t="s">
        <v>230</v>
      </c>
      <c r="G438" s="423" t="s">
        <v>2067</v>
      </c>
      <c r="H438" s="421" t="s">
        <v>2068</v>
      </c>
      <c r="I438" s="424">
        <v>2290848.2683033785</v>
      </c>
      <c r="J438" s="425">
        <v>1.2545892459065141E-3</v>
      </c>
      <c r="K438" s="424">
        <f t="shared" si="42"/>
        <v>17014734.449999999</v>
      </c>
      <c r="L438" s="424">
        <f t="shared" si="43"/>
        <v>12603507</v>
      </c>
      <c r="M438" s="424">
        <f t="shared" si="44"/>
        <v>10082805.6</v>
      </c>
      <c r="N438" s="424">
        <f t="shared" si="45"/>
        <v>2520701.4000000004</v>
      </c>
      <c r="O438" s="424">
        <f t="shared" si="46"/>
        <v>4411227.4499999993</v>
      </c>
      <c r="P438" s="424">
        <f t="shared" si="47"/>
        <v>3528981.96</v>
      </c>
      <c r="Q438" s="424">
        <f t="shared" si="48"/>
        <v>882245.48999999929</v>
      </c>
    </row>
    <row r="439" spans="1:17" ht="16.5" hidden="1" thickTop="1" x14ac:dyDescent="0.25">
      <c r="A439" s="421" t="s">
        <v>2019</v>
      </c>
      <c r="B439" s="421" t="s">
        <v>2069</v>
      </c>
      <c r="C439" s="422" t="s">
        <v>2021</v>
      </c>
      <c r="D439" s="422" t="s">
        <v>2070</v>
      </c>
      <c r="E439" s="422" t="s">
        <v>441</v>
      </c>
      <c r="F439" s="422" t="s">
        <v>230</v>
      </c>
      <c r="G439" s="423" t="s">
        <v>2070</v>
      </c>
      <c r="H439" s="421" t="s">
        <v>2071</v>
      </c>
      <c r="I439" s="424">
        <v>391052.12522262993</v>
      </c>
      <c r="J439" s="425">
        <v>2.1416075332503307E-4</v>
      </c>
      <c r="K439" s="424">
        <f t="shared" si="42"/>
        <v>2904447.3</v>
      </c>
      <c r="L439" s="424">
        <f t="shared" si="43"/>
        <v>2151442.44</v>
      </c>
      <c r="M439" s="424">
        <f t="shared" si="44"/>
        <v>1721153.95</v>
      </c>
      <c r="N439" s="424">
        <f t="shared" si="45"/>
        <v>430288.49</v>
      </c>
      <c r="O439" s="424">
        <f t="shared" si="46"/>
        <v>753004.85999999987</v>
      </c>
      <c r="P439" s="424">
        <f t="shared" si="47"/>
        <v>602403.89</v>
      </c>
      <c r="Q439" s="424">
        <f t="shared" si="48"/>
        <v>150600.96999999986</v>
      </c>
    </row>
    <row r="440" spans="1:17" ht="16.5" hidden="1" thickTop="1" x14ac:dyDescent="0.25">
      <c r="A440" s="421" t="s">
        <v>2019</v>
      </c>
      <c r="B440" s="421" t="s">
        <v>2072</v>
      </c>
      <c r="C440" s="422" t="s">
        <v>2021</v>
      </c>
      <c r="D440" s="422" t="s">
        <v>2073</v>
      </c>
      <c r="E440" s="422" t="s">
        <v>441</v>
      </c>
      <c r="F440" s="422" t="s">
        <v>230</v>
      </c>
      <c r="G440" s="423" t="s">
        <v>2073</v>
      </c>
      <c r="H440" s="421" t="s">
        <v>2074</v>
      </c>
      <c r="I440" s="424">
        <v>4797247.5533701954</v>
      </c>
      <c r="J440" s="425">
        <v>2.6272255887409735E-3</v>
      </c>
      <c r="K440" s="424">
        <f t="shared" si="42"/>
        <v>35630423.159999996</v>
      </c>
      <c r="L440" s="424">
        <f t="shared" si="43"/>
        <v>26392906.050000001</v>
      </c>
      <c r="M440" s="424">
        <f t="shared" si="44"/>
        <v>21114324.84</v>
      </c>
      <c r="N440" s="424">
        <f t="shared" si="45"/>
        <v>5278581.2100000009</v>
      </c>
      <c r="O440" s="424">
        <f t="shared" si="46"/>
        <v>9237517.1099999957</v>
      </c>
      <c r="P440" s="424">
        <f t="shared" si="47"/>
        <v>7390013.6900000004</v>
      </c>
      <c r="Q440" s="424">
        <f t="shared" si="48"/>
        <v>1847503.4199999953</v>
      </c>
    </row>
    <row r="441" spans="1:17" ht="16.5" hidden="1" thickTop="1" x14ac:dyDescent="0.25">
      <c r="A441" s="421" t="s">
        <v>2019</v>
      </c>
      <c r="B441" s="421" t="s">
        <v>2075</v>
      </c>
      <c r="C441" s="422" t="s">
        <v>2021</v>
      </c>
      <c r="D441" s="422" t="s">
        <v>2076</v>
      </c>
      <c r="E441" s="422" t="s">
        <v>441</v>
      </c>
      <c r="F441" s="422" t="s">
        <v>230</v>
      </c>
      <c r="G441" s="423" t="s">
        <v>2076</v>
      </c>
      <c r="H441" s="421" t="s">
        <v>2077</v>
      </c>
      <c r="I441" s="424">
        <v>895476.55273131805</v>
      </c>
      <c r="J441" s="425">
        <v>4.9041015442292458E-4</v>
      </c>
      <c r="K441" s="424">
        <f t="shared" si="42"/>
        <v>6650940.5999999996</v>
      </c>
      <c r="L441" s="424">
        <f t="shared" si="43"/>
        <v>4926622.67</v>
      </c>
      <c r="M441" s="424">
        <f t="shared" si="44"/>
        <v>3941298.14</v>
      </c>
      <c r="N441" s="424">
        <f t="shared" si="45"/>
        <v>985324.5299999998</v>
      </c>
      <c r="O441" s="424">
        <f t="shared" si="46"/>
        <v>1724317.9299999997</v>
      </c>
      <c r="P441" s="424">
        <f t="shared" si="47"/>
        <v>1379454.34</v>
      </c>
      <c r="Q441" s="424">
        <f t="shared" si="48"/>
        <v>344863.58999999962</v>
      </c>
    </row>
    <row r="442" spans="1:17" ht="16.5" hidden="1" thickTop="1" x14ac:dyDescent="0.25">
      <c r="A442" s="421" t="s">
        <v>2019</v>
      </c>
      <c r="B442" s="421" t="s">
        <v>2078</v>
      </c>
      <c r="C442" s="422" t="s">
        <v>2021</v>
      </c>
      <c r="D442" s="422" t="s">
        <v>2079</v>
      </c>
      <c r="E442" s="422" t="s">
        <v>441</v>
      </c>
      <c r="F442" s="422" t="s">
        <v>230</v>
      </c>
      <c r="G442" s="423" t="s">
        <v>2079</v>
      </c>
      <c r="H442" s="421" t="s">
        <v>2080</v>
      </c>
      <c r="I442" s="424">
        <v>1487507.4225169509</v>
      </c>
      <c r="J442" s="425">
        <v>8.1463746041898061E-4</v>
      </c>
      <c r="K442" s="424">
        <f t="shared" si="42"/>
        <v>11048110.050000001</v>
      </c>
      <c r="L442" s="424">
        <f t="shared" si="43"/>
        <v>8183785.2199999997</v>
      </c>
      <c r="M442" s="424">
        <f t="shared" si="44"/>
        <v>6547028.1799999997</v>
      </c>
      <c r="N442" s="424">
        <f t="shared" si="45"/>
        <v>1636757.04</v>
      </c>
      <c r="O442" s="424">
        <f t="shared" si="46"/>
        <v>2864324.830000001</v>
      </c>
      <c r="P442" s="424">
        <f t="shared" si="47"/>
        <v>2291459.86</v>
      </c>
      <c r="Q442" s="424">
        <f t="shared" si="48"/>
        <v>572864.97000000114</v>
      </c>
    </row>
    <row r="443" spans="1:17" ht="16.5" hidden="1" thickTop="1" x14ac:dyDescent="0.25">
      <c r="A443" s="421" t="s">
        <v>2019</v>
      </c>
      <c r="B443" s="421" t="s">
        <v>2081</v>
      </c>
      <c r="C443" s="422" t="s">
        <v>2021</v>
      </c>
      <c r="D443" s="422" t="s">
        <v>2082</v>
      </c>
      <c r="E443" s="422" t="s">
        <v>441</v>
      </c>
      <c r="F443" s="422" t="s">
        <v>230</v>
      </c>
      <c r="G443" s="423" t="s">
        <v>2082</v>
      </c>
      <c r="H443" s="421" t="s">
        <v>2083</v>
      </c>
      <c r="I443" s="424">
        <v>1112099.5478368299</v>
      </c>
      <c r="J443" s="425">
        <v>6.090443231872801E-4</v>
      </c>
      <c r="K443" s="424">
        <f t="shared" si="42"/>
        <v>8259856.7300000004</v>
      </c>
      <c r="L443" s="424">
        <f t="shared" si="43"/>
        <v>6118412.3899999997</v>
      </c>
      <c r="M443" s="424">
        <f t="shared" si="44"/>
        <v>4894729.91</v>
      </c>
      <c r="N443" s="424">
        <f t="shared" si="45"/>
        <v>1223682.4799999995</v>
      </c>
      <c r="O443" s="424">
        <f t="shared" si="46"/>
        <v>2141444.3400000008</v>
      </c>
      <c r="P443" s="424">
        <f t="shared" si="47"/>
        <v>1713155.47</v>
      </c>
      <c r="Q443" s="424">
        <f t="shared" si="48"/>
        <v>428288.87000000081</v>
      </c>
    </row>
    <row r="444" spans="1:17" ht="16.5" hidden="1" thickTop="1" x14ac:dyDescent="0.25">
      <c r="A444" s="421" t="s">
        <v>2019</v>
      </c>
      <c r="B444" s="427" t="s">
        <v>2084</v>
      </c>
      <c r="C444" s="422" t="s">
        <v>2021</v>
      </c>
      <c r="D444" s="422" t="s">
        <v>2085</v>
      </c>
      <c r="E444" s="422" t="s">
        <v>441</v>
      </c>
      <c r="F444" s="422" t="s">
        <v>230</v>
      </c>
      <c r="G444" s="423" t="s">
        <v>2085</v>
      </c>
      <c r="H444" s="429" t="s">
        <v>2086</v>
      </c>
      <c r="I444" s="424">
        <v>3432042.7004087446</v>
      </c>
      <c r="J444" s="425">
        <v>1.8795674611019428E-3</v>
      </c>
      <c r="K444" s="424">
        <f t="shared" si="42"/>
        <v>25490686.559999999</v>
      </c>
      <c r="L444" s="424">
        <f t="shared" si="43"/>
        <v>18881990.050000001</v>
      </c>
      <c r="M444" s="424">
        <f t="shared" si="44"/>
        <v>15105592.039999999</v>
      </c>
      <c r="N444" s="424">
        <f t="shared" si="45"/>
        <v>3776398.0100000016</v>
      </c>
      <c r="O444" s="424">
        <f t="shared" si="46"/>
        <v>6608696.5099999979</v>
      </c>
      <c r="P444" s="424">
        <f t="shared" si="47"/>
        <v>5286957.21</v>
      </c>
      <c r="Q444" s="424">
        <f t="shared" si="48"/>
        <v>1321739.299999998</v>
      </c>
    </row>
    <row r="445" spans="1:17" ht="16.5" hidden="1" thickTop="1" x14ac:dyDescent="0.25">
      <c r="A445" s="421" t="s">
        <v>2019</v>
      </c>
      <c r="B445" s="421" t="s">
        <v>2087</v>
      </c>
      <c r="C445" s="422" t="s">
        <v>2021</v>
      </c>
      <c r="D445" s="422" t="s">
        <v>2088</v>
      </c>
      <c r="E445" s="422" t="s">
        <v>441</v>
      </c>
      <c r="F445" s="422" t="s">
        <v>230</v>
      </c>
      <c r="G445" s="423" t="s">
        <v>2088</v>
      </c>
      <c r="H445" s="421" t="s">
        <v>2089</v>
      </c>
      <c r="I445" s="424">
        <v>2989848.8459754218</v>
      </c>
      <c r="J445" s="425">
        <v>1.6373988015473465E-3</v>
      </c>
      <c r="K445" s="424">
        <f t="shared" si="42"/>
        <v>22206396.149999999</v>
      </c>
      <c r="L445" s="424">
        <f t="shared" si="43"/>
        <v>16449182.33</v>
      </c>
      <c r="M445" s="424">
        <f t="shared" si="44"/>
        <v>13159345.859999999</v>
      </c>
      <c r="N445" s="424">
        <f t="shared" si="45"/>
        <v>3289836.4700000007</v>
      </c>
      <c r="O445" s="424">
        <f t="shared" si="46"/>
        <v>5757213.8199999984</v>
      </c>
      <c r="P445" s="424">
        <f t="shared" si="47"/>
        <v>4605771.0599999996</v>
      </c>
      <c r="Q445" s="424">
        <f t="shared" si="48"/>
        <v>1151442.7599999988</v>
      </c>
    </row>
    <row r="446" spans="1:17" ht="16.5" hidden="1" thickTop="1" x14ac:dyDescent="0.25">
      <c r="A446" s="421" t="s">
        <v>2019</v>
      </c>
      <c r="B446" s="421" t="s">
        <v>2090</v>
      </c>
      <c r="C446" s="422" t="s">
        <v>2021</v>
      </c>
      <c r="D446" s="422" t="s">
        <v>2091</v>
      </c>
      <c r="E446" s="422" t="s">
        <v>441</v>
      </c>
      <c r="F446" s="422" t="s">
        <v>230</v>
      </c>
      <c r="G446" s="423" t="s">
        <v>2091</v>
      </c>
      <c r="H446" s="421" t="s">
        <v>2092</v>
      </c>
      <c r="I446" s="424">
        <v>2224051.2237412087</v>
      </c>
      <c r="J446" s="425">
        <v>1.2180076639110807E-3</v>
      </c>
      <c r="K446" s="424">
        <f t="shared" si="42"/>
        <v>16518615.18</v>
      </c>
      <c r="L446" s="424">
        <f t="shared" si="43"/>
        <v>12236011.25</v>
      </c>
      <c r="M446" s="424">
        <f t="shared" si="44"/>
        <v>9788809</v>
      </c>
      <c r="N446" s="424">
        <f t="shared" si="45"/>
        <v>2447202.25</v>
      </c>
      <c r="O446" s="424">
        <f t="shared" si="46"/>
        <v>4282603.93</v>
      </c>
      <c r="P446" s="424">
        <f t="shared" si="47"/>
        <v>3426083.14</v>
      </c>
      <c r="Q446" s="424">
        <f t="shared" si="48"/>
        <v>856520.78999999957</v>
      </c>
    </row>
    <row r="447" spans="1:17" ht="16.5" hidden="1" thickTop="1" x14ac:dyDescent="0.25">
      <c r="A447" s="421" t="s">
        <v>2019</v>
      </c>
      <c r="B447" s="421" t="s">
        <v>2093</v>
      </c>
      <c r="C447" s="422" t="s">
        <v>2021</v>
      </c>
      <c r="D447" s="422" t="s">
        <v>2094</v>
      </c>
      <c r="E447" s="422" t="s">
        <v>441</v>
      </c>
      <c r="F447" s="422" t="s">
        <v>230</v>
      </c>
      <c r="G447" s="423" t="s">
        <v>2094</v>
      </c>
      <c r="H447" s="421" t="s">
        <v>2095</v>
      </c>
      <c r="I447" s="424">
        <v>288151.21925429953</v>
      </c>
      <c r="J447" s="425">
        <v>1.5780679404796751E-4</v>
      </c>
      <c r="K447" s="424">
        <f t="shared" si="42"/>
        <v>2140175.12</v>
      </c>
      <c r="L447" s="424">
        <f t="shared" si="43"/>
        <v>1585314.9</v>
      </c>
      <c r="M447" s="424">
        <f t="shared" si="44"/>
        <v>1268251.92</v>
      </c>
      <c r="N447" s="424">
        <f t="shared" si="45"/>
        <v>317062.98</v>
      </c>
      <c r="O447" s="424">
        <f t="shared" si="46"/>
        <v>554860.2200000002</v>
      </c>
      <c r="P447" s="424">
        <f t="shared" si="47"/>
        <v>443888.18</v>
      </c>
      <c r="Q447" s="424">
        <f t="shared" si="48"/>
        <v>110972.04000000021</v>
      </c>
    </row>
    <row r="448" spans="1:17" ht="16.5" hidden="1" thickTop="1" x14ac:dyDescent="0.25">
      <c r="A448" s="421" t="s">
        <v>2019</v>
      </c>
      <c r="B448" s="421" t="s">
        <v>2096</v>
      </c>
      <c r="C448" s="422" t="s">
        <v>2021</v>
      </c>
      <c r="D448" s="422" t="s">
        <v>2097</v>
      </c>
      <c r="E448" s="422" t="s">
        <v>441</v>
      </c>
      <c r="F448" s="422" t="s">
        <v>230</v>
      </c>
      <c r="G448" s="423" t="s">
        <v>2097</v>
      </c>
      <c r="H448" s="421" t="s">
        <v>2098</v>
      </c>
      <c r="I448" s="424">
        <v>2347823.6812193273</v>
      </c>
      <c r="J448" s="425">
        <v>1.2857919847847079E-3</v>
      </c>
      <c r="K448" s="424">
        <f t="shared" si="42"/>
        <v>17437905.870000001</v>
      </c>
      <c r="L448" s="424">
        <f t="shared" si="43"/>
        <v>12916967.310000001</v>
      </c>
      <c r="M448" s="424">
        <f t="shared" si="44"/>
        <v>10333573.85</v>
      </c>
      <c r="N448" s="424">
        <f t="shared" si="45"/>
        <v>2583393.4600000009</v>
      </c>
      <c r="O448" s="424">
        <f t="shared" si="46"/>
        <v>4520938.5600000005</v>
      </c>
      <c r="P448" s="424">
        <f t="shared" si="47"/>
        <v>3616750.85</v>
      </c>
      <c r="Q448" s="424">
        <f t="shared" si="48"/>
        <v>904187.71000000043</v>
      </c>
    </row>
    <row r="449" spans="1:17" ht="16.5" hidden="1" thickTop="1" x14ac:dyDescent="0.25">
      <c r="A449" s="421" t="s">
        <v>2019</v>
      </c>
      <c r="B449" s="421" t="s">
        <v>2099</v>
      </c>
      <c r="C449" s="422" t="s">
        <v>2021</v>
      </c>
      <c r="D449" s="422" t="s">
        <v>2100</v>
      </c>
      <c r="E449" s="422" t="s">
        <v>441</v>
      </c>
      <c r="F449" s="422" t="s">
        <v>230</v>
      </c>
      <c r="G449" s="423" t="s">
        <v>2100</v>
      </c>
      <c r="H449" s="421" t="s">
        <v>2101</v>
      </c>
      <c r="I449" s="424">
        <v>6263234.2482650205</v>
      </c>
      <c r="J449" s="425">
        <v>3.4300771645108595E-3</v>
      </c>
      <c r="K449" s="424">
        <f t="shared" si="42"/>
        <v>46518693.100000001</v>
      </c>
      <c r="L449" s="424">
        <f t="shared" si="43"/>
        <v>34458291.189999998</v>
      </c>
      <c r="M449" s="424">
        <f t="shared" si="44"/>
        <v>27566632.949999999</v>
      </c>
      <c r="N449" s="424">
        <f t="shared" si="45"/>
        <v>6891658.2399999984</v>
      </c>
      <c r="O449" s="424">
        <f t="shared" si="46"/>
        <v>12060401.910000004</v>
      </c>
      <c r="P449" s="424">
        <f t="shared" si="47"/>
        <v>9648321.5299999993</v>
      </c>
      <c r="Q449" s="424">
        <f t="shared" si="48"/>
        <v>2412080.3800000045</v>
      </c>
    </row>
    <row r="450" spans="1:17" ht="16.5" hidden="1" thickTop="1" x14ac:dyDescent="0.25">
      <c r="A450" s="421" t="s">
        <v>2019</v>
      </c>
      <c r="B450" s="421" t="s">
        <v>2102</v>
      </c>
      <c r="C450" s="422" t="s">
        <v>2021</v>
      </c>
      <c r="D450" s="422" t="s">
        <v>2103</v>
      </c>
      <c r="E450" s="422" t="s">
        <v>441</v>
      </c>
      <c r="F450" s="422" t="s">
        <v>230</v>
      </c>
      <c r="G450" s="423" t="s">
        <v>2103</v>
      </c>
      <c r="H450" s="421" t="s">
        <v>2104</v>
      </c>
      <c r="I450" s="424">
        <v>595254.65083804994</v>
      </c>
      <c r="J450" s="425">
        <v>3.2599281840273988E-4</v>
      </c>
      <c r="K450" s="424">
        <f t="shared" si="42"/>
        <v>4421113.33</v>
      </c>
      <c r="L450" s="424">
        <f t="shared" si="43"/>
        <v>3274898.76</v>
      </c>
      <c r="M450" s="424">
        <f t="shared" si="44"/>
        <v>2619919.0099999998</v>
      </c>
      <c r="N450" s="424">
        <f t="shared" si="45"/>
        <v>654979.75</v>
      </c>
      <c r="O450" s="424">
        <f t="shared" si="46"/>
        <v>1146214.5700000003</v>
      </c>
      <c r="P450" s="424">
        <f t="shared" si="47"/>
        <v>916971.66</v>
      </c>
      <c r="Q450" s="424">
        <f t="shared" si="48"/>
        <v>229242.91000000027</v>
      </c>
    </row>
    <row r="451" spans="1:17" ht="16.5" hidden="1" thickTop="1" x14ac:dyDescent="0.25">
      <c r="A451" s="421" t="s">
        <v>2019</v>
      </c>
      <c r="B451" s="421" t="s">
        <v>2105</v>
      </c>
      <c r="C451" s="422" t="s">
        <v>2021</v>
      </c>
      <c r="D451" s="422" t="s">
        <v>2106</v>
      </c>
      <c r="E451" s="422" t="s">
        <v>441</v>
      </c>
      <c r="F451" s="422" t="s">
        <v>230</v>
      </c>
      <c r="G451" s="423" t="s">
        <v>2106</v>
      </c>
      <c r="H451" s="421" t="s">
        <v>2107</v>
      </c>
      <c r="I451" s="424">
        <v>0</v>
      </c>
      <c r="J451" s="425">
        <v>0</v>
      </c>
      <c r="K451" s="424">
        <f t="shared" si="42"/>
        <v>0</v>
      </c>
      <c r="L451" s="424">
        <f t="shared" si="43"/>
        <v>0</v>
      </c>
      <c r="M451" s="424">
        <f t="shared" si="44"/>
        <v>0</v>
      </c>
      <c r="N451" s="424">
        <f t="shared" si="45"/>
        <v>0</v>
      </c>
      <c r="O451" s="424">
        <f t="shared" si="46"/>
        <v>0</v>
      </c>
      <c r="P451" s="424">
        <f t="shared" si="47"/>
        <v>0</v>
      </c>
      <c r="Q451" s="424">
        <f t="shared" si="48"/>
        <v>0</v>
      </c>
    </row>
    <row r="452" spans="1:17" ht="16.5" hidden="1" thickTop="1" x14ac:dyDescent="0.25">
      <c r="A452" s="421" t="s">
        <v>2019</v>
      </c>
      <c r="B452" s="421" t="s">
        <v>2108</v>
      </c>
      <c r="C452" s="422" t="s">
        <v>2021</v>
      </c>
      <c r="D452" s="422" t="s">
        <v>2109</v>
      </c>
      <c r="E452" s="422" t="s">
        <v>441</v>
      </c>
      <c r="F452" s="422" t="s">
        <v>230</v>
      </c>
      <c r="G452" s="423" t="s">
        <v>2109</v>
      </c>
      <c r="H452" s="421" t="s">
        <v>2110</v>
      </c>
      <c r="I452" s="424">
        <v>3082396.1071798611</v>
      </c>
      <c r="J452" s="425">
        <v>1.6880825592853401E-3</v>
      </c>
      <c r="K452" s="424">
        <f t="shared" si="42"/>
        <v>22893769.07</v>
      </c>
      <c r="L452" s="424">
        <f t="shared" si="43"/>
        <v>16958347.460000001</v>
      </c>
      <c r="M452" s="424">
        <f t="shared" si="44"/>
        <v>13566677.970000001</v>
      </c>
      <c r="N452" s="424">
        <f t="shared" si="45"/>
        <v>3391669.49</v>
      </c>
      <c r="O452" s="424">
        <f t="shared" si="46"/>
        <v>5935421.6099999994</v>
      </c>
      <c r="P452" s="424">
        <f t="shared" si="47"/>
        <v>4748337.29</v>
      </c>
      <c r="Q452" s="424">
        <f t="shared" si="48"/>
        <v>1187084.3199999994</v>
      </c>
    </row>
    <row r="453" spans="1:17" ht="16.5" hidden="1" thickTop="1" x14ac:dyDescent="0.25">
      <c r="A453" s="421" t="s">
        <v>2019</v>
      </c>
      <c r="B453" s="421" t="s">
        <v>2111</v>
      </c>
      <c r="C453" s="422" t="s">
        <v>2021</v>
      </c>
      <c r="D453" s="422" t="s">
        <v>2112</v>
      </c>
      <c r="E453" s="422" t="s">
        <v>441</v>
      </c>
      <c r="F453" s="422" t="s">
        <v>230</v>
      </c>
      <c r="G453" s="423" t="s">
        <v>2112</v>
      </c>
      <c r="H453" s="421" t="s">
        <v>2113</v>
      </c>
      <c r="I453" s="424">
        <v>0</v>
      </c>
      <c r="J453" s="425">
        <v>0</v>
      </c>
      <c r="K453" s="424">
        <f t="shared" si="42"/>
        <v>0</v>
      </c>
      <c r="L453" s="424">
        <f t="shared" si="43"/>
        <v>0</v>
      </c>
      <c r="M453" s="424">
        <f t="shared" si="44"/>
        <v>0</v>
      </c>
      <c r="N453" s="424">
        <f t="shared" si="45"/>
        <v>0</v>
      </c>
      <c r="O453" s="424">
        <f t="shared" si="46"/>
        <v>0</v>
      </c>
      <c r="P453" s="424">
        <f t="shared" si="47"/>
        <v>0</v>
      </c>
      <c r="Q453" s="424">
        <f t="shared" si="48"/>
        <v>0</v>
      </c>
    </row>
    <row r="454" spans="1:17" ht="16.5" hidden="1" thickTop="1" x14ac:dyDescent="0.25">
      <c r="A454" s="421" t="s">
        <v>2019</v>
      </c>
      <c r="B454" s="421" t="s">
        <v>2114</v>
      </c>
      <c r="C454" s="422" t="s">
        <v>2021</v>
      </c>
      <c r="D454" s="422" t="s">
        <v>2115</v>
      </c>
      <c r="E454" s="422" t="s">
        <v>441</v>
      </c>
      <c r="F454" s="422" t="s">
        <v>230</v>
      </c>
      <c r="G454" s="423" t="s">
        <v>2115</v>
      </c>
      <c r="H454" s="421" t="s">
        <v>2116</v>
      </c>
      <c r="I454" s="424">
        <v>38887.264876834903</v>
      </c>
      <c r="J454" s="425">
        <v>2.1296715715409489E-5</v>
      </c>
      <c r="K454" s="424">
        <f t="shared" si="42"/>
        <v>288825.98</v>
      </c>
      <c r="L454" s="424">
        <f t="shared" si="43"/>
        <v>213945.17</v>
      </c>
      <c r="M454" s="424">
        <f t="shared" si="44"/>
        <v>171156.14</v>
      </c>
      <c r="N454" s="424">
        <f t="shared" si="45"/>
        <v>42789.03</v>
      </c>
      <c r="O454" s="424">
        <f t="shared" si="46"/>
        <v>74880.809999999969</v>
      </c>
      <c r="P454" s="424">
        <f t="shared" si="47"/>
        <v>59904.65</v>
      </c>
      <c r="Q454" s="424">
        <f t="shared" si="48"/>
        <v>14976.159999999967</v>
      </c>
    </row>
    <row r="455" spans="1:17" ht="16.5" hidden="1" thickTop="1" x14ac:dyDescent="0.25">
      <c r="A455" s="421" t="s">
        <v>2019</v>
      </c>
      <c r="B455" s="421" t="s">
        <v>2117</v>
      </c>
      <c r="C455" s="422" t="s">
        <v>2021</v>
      </c>
      <c r="D455" s="422" t="s">
        <v>2118</v>
      </c>
      <c r="E455" s="422" t="s">
        <v>441</v>
      </c>
      <c r="F455" s="422" t="s">
        <v>230</v>
      </c>
      <c r="G455" s="423" t="s">
        <v>2118</v>
      </c>
      <c r="H455" s="421" t="s">
        <v>2119</v>
      </c>
      <c r="I455" s="424">
        <v>6245781.8365978207</v>
      </c>
      <c r="J455" s="425">
        <v>3.4205193040904402E-3</v>
      </c>
      <c r="K455" s="424">
        <f t="shared" si="42"/>
        <v>46389069.43</v>
      </c>
      <c r="L455" s="424">
        <f t="shared" si="43"/>
        <v>34362273.649999999</v>
      </c>
      <c r="M455" s="424">
        <f t="shared" si="44"/>
        <v>27489818.920000002</v>
      </c>
      <c r="N455" s="424">
        <f t="shared" si="45"/>
        <v>6872454.7299999967</v>
      </c>
      <c r="O455" s="424">
        <f t="shared" si="46"/>
        <v>12026795.780000001</v>
      </c>
      <c r="P455" s="424">
        <f t="shared" si="47"/>
        <v>9621436.6199999992</v>
      </c>
      <c r="Q455" s="424">
        <f t="shared" si="48"/>
        <v>2405359.160000002</v>
      </c>
    </row>
    <row r="456" spans="1:17" ht="16.5" hidden="1" thickTop="1" x14ac:dyDescent="0.25">
      <c r="A456" s="421" t="s">
        <v>2019</v>
      </c>
      <c r="B456" s="421" t="s">
        <v>2120</v>
      </c>
      <c r="C456" s="422" t="s">
        <v>2021</v>
      </c>
      <c r="D456" s="422" t="s">
        <v>2121</v>
      </c>
      <c r="E456" s="422" t="s">
        <v>441</v>
      </c>
      <c r="F456" s="422" t="s">
        <v>230</v>
      </c>
      <c r="G456" s="423" t="s">
        <v>2121</v>
      </c>
      <c r="H456" s="421" t="s">
        <v>2122</v>
      </c>
      <c r="I456" s="424">
        <v>797185.36205156671</v>
      </c>
      <c r="J456" s="425">
        <v>4.3658071818291954E-4</v>
      </c>
      <c r="K456" s="424">
        <f t="shared" si="42"/>
        <v>5920905.9900000002</v>
      </c>
      <c r="L456" s="424">
        <f t="shared" si="43"/>
        <v>4385856.29</v>
      </c>
      <c r="M456" s="424">
        <f t="shared" si="44"/>
        <v>3508685.03</v>
      </c>
      <c r="N456" s="424">
        <f t="shared" si="45"/>
        <v>877171.26000000024</v>
      </c>
      <c r="O456" s="424">
        <f t="shared" si="46"/>
        <v>1535049.7000000002</v>
      </c>
      <c r="P456" s="424">
        <f t="shared" si="47"/>
        <v>1228039.76</v>
      </c>
      <c r="Q456" s="424">
        <f t="shared" si="48"/>
        <v>307009.94000000018</v>
      </c>
    </row>
    <row r="457" spans="1:17" ht="16.5" hidden="1" thickTop="1" x14ac:dyDescent="0.25">
      <c r="A457" s="421" t="s">
        <v>2019</v>
      </c>
      <c r="B457" s="421" t="s">
        <v>2123</v>
      </c>
      <c r="C457" s="422" t="s">
        <v>2021</v>
      </c>
      <c r="D457" s="422" t="s">
        <v>2124</v>
      </c>
      <c r="E457" s="422" t="s">
        <v>441</v>
      </c>
      <c r="F457" s="422" t="s">
        <v>230</v>
      </c>
      <c r="G457" s="423" t="s">
        <v>2124</v>
      </c>
      <c r="H457" s="421" t="s">
        <v>2125</v>
      </c>
      <c r="I457" s="424">
        <v>84409.959104354479</v>
      </c>
      <c r="J457" s="425">
        <v>4.6227342249149522E-5</v>
      </c>
      <c r="K457" s="424">
        <f t="shared" ref="K457:K520" si="49">ROUND(J457*13561996091,2)</f>
        <v>626935.03</v>
      </c>
      <c r="L457" s="424">
        <f t="shared" ref="L457:L520" si="50">ROUND(K457*(10045923031/13561996091),2)</f>
        <v>464396.32</v>
      </c>
      <c r="M457" s="424">
        <f t="shared" ref="M457:M520" si="51">ROUND(L457*0.8,2)</f>
        <v>371517.06</v>
      </c>
      <c r="N457" s="424">
        <f t="shared" ref="N457:N520" si="52">L457-M457</f>
        <v>92879.260000000009</v>
      </c>
      <c r="O457" s="424">
        <f t="shared" ref="O457:O520" si="53">K457-L457</f>
        <v>162538.71000000002</v>
      </c>
      <c r="P457" s="424">
        <f t="shared" ref="P457:P520" si="54">ROUND(O457*0.8,2)</f>
        <v>130030.97</v>
      </c>
      <c r="Q457" s="424">
        <f t="shared" ref="Q457:Q520" si="55">O457-P457</f>
        <v>32507.74000000002</v>
      </c>
    </row>
    <row r="458" spans="1:17" ht="16.5" hidden="1" thickTop="1" x14ac:dyDescent="0.25">
      <c r="A458" s="421" t="s">
        <v>2019</v>
      </c>
      <c r="B458" s="421" t="s">
        <v>2126</v>
      </c>
      <c r="C458" s="422" t="s">
        <v>2021</v>
      </c>
      <c r="D458" s="422" t="s">
        <v>2127</v>
      </c>
      <c r="E458" s="422" t="s">
        <v>441</v>
      </c>
      <c r="F458" s="422" t="s">
        <v>230</v>
      </c>
      <c r="G458" s="423" t="s">
        <v>2127</v>
      </c>
      <c r="H458" s="421" t="s">
        <v>2128</v>
      </c>
      <c r="I458" s="424">
        <v>6012853.782496267</v>
      </c>
      <c r="J458" s="425">
        <v>3.2929556256971232E-3</v>
      </c>
      <c r="K458" s="424">
        <f t="shared" si="49"/>
        <v>44659051.32</v>
      </c>
      <c r="L458" s="424">
        <f t="shared" si="50"/>
        <v>33080778.760000002</v>
      </c>
      <c r="M458" s="424">
        <f t="shared" si="51"/>
        <v>26464623.010000002</v>
      </c>
      <c r="N458" s="424">
        <f t="shared" si="52"/>
        <v>6616155.75</v>
      </c>
      <c r="O458" s="424">
        <f t="shared" si="53"/>
        <v>11578272.559999999</v>
      </c>
      <c r="P458" s="424">
        <f t="shared" si="54"/>
        <v>9262618.0500000007</v>
      </c>
      <c r="Q458" s="424">
        <f t="shared" si="55"/>
        <v>2315654.5099999979</v>
      </c>
    </row>
    <row r="459" spans="1:17" ht="16.5" hidden="1" thickTop="1" x14ac:dyDescent="0.25">
      <c r="A459" s="421" t="s">
        <v>2019</v>
      </c>
      <c r="B459" s="421" t="s">
        <v>2129</v>
      </c>
      <c r="C459" s="422" t="s">
        <v>2021</v>
      </c>
      <c r="D459" s="422" t="s">
        <v>2130</v>
      </c>
      <c r="E459" s="422" t="s">
        <v>441</v>
      </c>
      <c r="F459" s="422" t="s">
        <v>230</v>
      </c>
      <c r="G459" s="423" t="s">
        <v>2130</v>
      </c>
      <c r="H459" s="421" t="s">
        <v>2131</v>
      </c>
      <c r="I459" s="424">
        <v>648188.36978841352</v>
      </c>
      <c r="J459" s="425">
        <v>3.5498211265667489E-4</v>
      </c>
      <c r="K459" s="424">
        <f t="shared" si="49"/>
        <v>4814266.0199999996</v>
      </c>
      <c r="L459" s="424">
        <f t="shared" si="50"/>
        <v>3566122.98</v>
      </c>
      <c r="M459" s="424">
        <f t="shared" si="51"/>
        <v>2852898.38</v>
      </c>
      <c r="N459" s="424">
        <f t="shared" si="52"/>
        <v>713224.60000000009</v>
      </c>
      <c r="O459" s="424">
        <f t="shared" si="53"/>
        <v>1248143.0399999996</v>
      </c>
      <c r="P459" s="424">
        <f t="shared" si="54"/>
        <v>998514.43</v>
      </c>
      <c r="Q459" s="424">
        <f t="shared" si="55"/>
        <v>249628.60999999952</v>
      </c>
    </row>
    <row r="460" spans="1:17" ht="16.5" hidden="1" thickTop="1" x14ac:dyDescent="0.25">
      <c r="A460" s="421" t="s">
        <v>2019</v>
      </c>
      <c r="B460" s="421" t="s">
        <v>2132</v>
      </c>
      <c r="C460" s="422" t="s">
        <v>2021</v>
      </c>
      <c r="D460" s="422" t="s">
        <v>2133</v>
      </c>
      <c r="E460" s="422" t="s">
        <v>441</v>
      </c>
      <c r="F460" s="422" t="s">
        <v>230</v>
      </c>
      <c r="G460" s="423" t="s">
        <v>2133</v>
      </c>
      <c r="H460" s="421" t="s">
        <v>2134</v>
      </c>
      <c r="I460" s="424">
        <v>1602095.1193364551</v>
      </c>
      <c r="J460" s="425">
        <v>8.7739172229308389E-4</v>
      </c>
      <c r="K460" s="424">
        <f t="shared" si="49"/>
        <v>11899183.109999999</v>
      </c>
      <c r="L460" s="424">
        <f t="shared" si="50"/>
        <v>8814209.7100000009</v>
      </c>
      <c r="M460" s="424">
        <f t="shared" si="51"/>
        <v>7051367.7699999996</v>
      </c>
      <c r="N460" s="424">
        <f t="shared" si="52"/>
        <v>1762841.9400000013</v>
      </c>
      <c r="O460" s="424">
        <f t="shared" si="53"/>
        <v>3084973.3999999985</v>
      </c>
      <c r="P460" s="424">
        <f t="shared" si="54"/>
        <v>2467978.7200000002</v>
      </c>
      <c r="Q460" s="424">
        <f t="shared" si="55"/>
        <v>616994.6799999983</v>
      </c>
    </row>
    <row r="461" spans="1:17" ht="16.5" hidden="1" thickTop="1" x14ac:dyDescent="0.25">
      <c r="A461" s="421" t="s">
        <v>2019</v>
      </c>
      <c r="B461" s="421" t="s">
        <v>2135</v>
      </c>
      <c r="C461" s="422" t="s">
        <v>2021</v>
      </c>
      <c r="D461" s="422" t="s">
        <v>2136</v>
      </c>
      <c r="E461" s="422" t="s">
        <v>441</v>
      </c>
      <c r="F461" s="422" t="s">
        <v>230</v>
      </c>
      <c r="G461" s="423" t="s">
        <v>2136</v>
      </c>
      <c r="H461" s="421" t="s">
        <v>2137</v>
      </c>
      <c r="I461" s="424">
        <v>1963010.3842222414</v>
      </c>
      <c r="J461" s="425">
        <v>1.075047942599877E-3</v>
      </c>
      <c r="K461" s="424">
        <f t="shared" si="49"/>
        <v>14579796</v>
      </c>
      <c r="L461" s="424">
        <f t="shared" si="50"/>
        <v>10799848.890000001</v>
      </c>
      <c r="M461" s="424">
        <f t="shared" si="51"/>
        <v>8639879.1099999994</v>
      </c>
      <c r="N461" s="424">
        <f t="shared" si="52"/>
        <v>2159969.7800000012</v>
      </c>
      <c r="O461" s="424">
        <f t="shared" si="53"/>
        <v>3779947.1099999994</v>
      </c>
      <c r="P461" s="424">
        <f t="shared" si="54"/>
        <v>3023957.69</v>
      </c>
      <c r="Q461" s="424">
        <f t="shared" si="55"/>
        <v>755989.41999999946</v>
      </c>
    </row>
    <row r="462" spans="1:17" ht="16.5" hidden="1" thickTop="1" x14ac:dyDescent="0.25">
      <c r="A462" s="421" t="s">
        <v>2019</v>
      </c>
      <c r="B462" s="421" t="s">
        <v>2138</v>
      </c>
      <c r="C462" s="422" t="s">
        <v>2021</v>
      </c>
      <c r="D462" s="422" t="s">
        <v>2139</v>
      </c>
      <c r="E462" s="422" t="s">
        <v>441</v>
      </c>
      <c r="F462" s="422" t="s">
        <v>230</v>
      </c>
      <c r="G462" s="423" t="s">
        <v>2139</v>
      </c>
      <c r="H462" s="421" t="s">
        <v>2140</v>
      </c>
      <c r="I462" s="424">
        <v>570243.93143469328</v>
      </c>
      <c r="J462" s="425">
        <v>3.1229563032180444E-4</v>
      </c>
      <c r="K462" s="424">
        <f t="shared" si="49"/>
        <v>4235352.12</v>
      </c>
      <c r="L462" s="424">
        <f t="shared" si="50"/>
        <v>3137297.87</v>
      </c>
      <c r="M462" s="424">
        <f t="shared" si="51"/>
        <v>2509838.2999999998</v>
      </c>
      <c r="N462" s="424">
        <f t="shared" si="52"/>
        <v>627459.5700000003</v>
      </c>
      <c r="O462" s="424">
        <f t="shared" si="53"/>
        <v>1098054.25</v>
      </c>
      <c r="P462" s="424">
        <f t="shared" si="54"/>
        <v>878443.4</v>
      </c>
      <c r="Q462" s="424">
        <f t="shared" si="55"/>
        <v>219610.84999999998</v>
      </c>
    </row>
    <row r="463" spans="1:17" ht="16.5" hidden="1" thickTop="1" x14ac:dyDescent="0.25">
      <c r="A463" s="421" t="s">
        <v>2019</v>
      </c>
      <c r="B463" s="421" t="s">
        <v>2141</v>
      </c>
      <c r="C463" s="422" t="s">
        <v>2021</v>
      </c>
      <c r="D463" s="422" t="s">
        <v>2142</v>
      </c>
      <c r="E463" s="422" t="s">
        <v>441</v>
      </c>
      <c r="F463" s="422" t="s">
        <v>230</v>
      </c>
      <c r="G463" s="423" t="s">
        <v>2142</v>
      </c>
      <c r="H463" s="421" t="s">
        <v>2143</v>
      </c>
      <c r="I463" s="424">
        <v>28528003.352188364</v>
      </c>
      <c r="J463" s="425">
        <v>1.562343814212871E-2</v>
      </c>
      <c r="K463" s="424">
        <f t="shared" si="49"/>
        <v>211885007.00999999</v>
      </c>
      <c r="L463" s="424">
        <f t="shared" si="50"/>
        <v>156951857.05000001</v>
      </c>
      <c r="M463" s="424">
        <f t="shared" si="51"/>
        <v>125561485.64</v>
      </c>
      <c r="N463" s="424">
        <f t="shared" si="52"/>
        <v>31390371.410000011</v>
      </c>
      <c r="O463" s="424">
        <f t="shared" si="53"/>
        <v>54933149.959999979</v>
      </c>
      <c r="P463" s="424">
        <f t="shared" si="54"/>
        <v>43946519.969999999</v>
      </c>
      <c r="Q463" s="424">
        <f t="shared" si="55"/>
        <v>10986629.98999998</v>
      </c>
    </row>
    <row r="464" spans="1:17" ht="16.5" hidden="1" thickTop="1" x14ac:dyDescent="0.25">
      <c r="A464" s="421" t="s">
        <v>2019</v>
      </c>
      <c r="B464" s="421" t="s">
        <v>2144</v>
      </c>
      <c r="C464" s="422" t="s">
        <v>2021</v>
      </c>
      <c r="D464" s="422" t="s">
        <v>2145</v>
      </c>
      <c r="E464" s="422" t="s">
        <v>441</v>
      </c>
      <c r="F464" s="422" t="s">
        <v>230</v>
      </c>
      <c r="G464" s="423" t="s">
        <v>2145</v>
      </c>
      <c r="H464" s="421" t="s">
        <v>2146</v>
      </c>
      <c r="I464" s="424">
        <v>346253696.5904696</v>
      </c>
      <c r="J464" s="425">
        <v>0.18962677280215728</v>
      </c>
      <c r="K464" s="424">
        <f t="shared" si="49"/>
        <v>2571717551.4899998</v>
      </c>
      <c r="L464" s="424">
        <f t="shared" si="50"/>
        <v>1904975964.1900001</v>
      </c>
      <c r="M464" s="424">
        <f t="shared" si="51"/>
        <v>1523980771.3499999</v>
      </c>
      <c r="N464" s="424">
        <f t="shared" si="52"/>
        <v>380995192.84000015</v>
      </c>
      <c r="O464" s="424">
        <f t="shared" si="53"/>
        <v>666741587.29999971</v>
      </c>
      <c r="P464" s="424">
        <f t="shared" si="54"/>
        <v>533393269.83999997</v>
      </c>
      <c r="Q464" s="424">
        <f t="shared" si="55"/>
        <v>133348317.45999974</v>
      </c>
    </row>
    <row r="465" spans="1:17" ht="16.5" hidden="1" thickTop="1" x14ac:dyDescent="0.25">
      <c r="A465" s="421" t="s">
        <v>2019</v>
      </c>
      <c r="B465" s="421" t="s">
        <v>2147</v>
      </c>
      <c r="C465" s="422" t="s">
        <v>2021</v>
      </c>
      <c r="D465" s="422" t="s">
        <v>2148</v>
      </c>
      <c r="E465" s="422" t="s">
        <v>441</v>
      </c>
      <c r="F465" s="422" t="s">
        <v>230</v>
      </c>
      <c r="G465" s="423" t="s">
        <v>2148</v>
      </c>
      <c r="H465" s="421" t="s">
        <v>2149</v>
      </c>
      <c r="I465" s="424">
        <v>421663.86770718568</v>
      </c>
      <c r="J465" s="425">
        <v>2.3092535683499245E-4</v>
      </c>
      <c r="K465" s="424">
        <f t="shared" si="49"/>
        <v>3131808.79</v>
      </c>
      <c r="L465" s="424">
        <f t="shared" si="50"/>
        <v>2319858.36</v>
      </c>
      <c r="M465" s="424">
        <f t="shared" si="51"/>
        <v>1855886.69</v>
      </c>
      <c r="N465" s="424">
        <f t="shared" si="52"/>
        <v>463971.66999999993</v>
      </c>
      <c r="O465" s="424">
        <f t="shared" si="53"/>
        <v>811950.43000000017</v>
      </c>
      <c r="P465" s="424">
        <f t="shared" si="54"/>
        <v>649560.34</v>
      </c>
      <c r="Q465" s="424">
        <f t="shared" si="55"/>
        <v>162390.0900000002</v>
      </c>
    </row>
    <row r="466" spans="1:17" ht="16.5" hidden="1" thickTop="1" x14ac:dyDescent="0.25">
      <c r="A466" s="421" t="s">
        <v>2019</v>
      </c>
      <c r="B466" s="421" t="s">
        <v>2150</v>
      </c>
      <c r="C466" s="422" t="s">
        <v>2021</v>
      </c>
      <c r="D466" s="422" t="s">
        <v>2151</v>
      </c>
      <c r="E466" s="422" t="s">
        <v>441</v>
      </c>
      <c r="F466" s="422" t="s">
        <v>230</v>
      </c>
      <c r="G466" s="423" t="s">
        <v>2151</v>
      </c>
      <c r="H466" s="421" t="s">
        <v>2152</v>
      </c>
      <c r="I466" s="424">
        <v>327994.84100219258</v>
      </c>
      <c r="J466" s="425">
        <v>1.7962726118868068E-4</v>
      </c>
      <c r="K466" s="424">
        <f t="shared" si="49"/>
        <v>2436104.21</v>
      </c>
      <c r="L466" s="424">
        <f t="shared" si="50"/>
        <v>1804521.64</v>
      </c>
      <c r="M466" s="424">
        <f t="shared" si="51"/>
        <v>1443617.31</v>
      </c>
      <c r="N466" s="424">
        <f t="shared" si="52"/>
        <v>360904.32999999984</v>
      </c>
      <c r="O466" s="424">
        <f t="shared" si="53"/>
        <v>631582.57000000007</v>
      </c>
      <c r="P466" s="424">
        <f t="shared" si="54"/>
        <v>505266.06</v>
      </c>
      <c r="Q466" s="424">
        <f t="shared" si="55"/>
        <v>126316.51000000007</v>
      </c>
    </row>
    <row r="467" spans="1:17" ht="16.5" hidden="1" thickTop="1" x14ac:dyDescent="0.25">
      <c r="A467" s="421" t="s">
        <v>2019</v>
      </c>
      <c r="B467" s="421" t="s">
        <v>2153</v>
      </c>
      <c r="C467" s="422" t="s">
        <v>2021</v>
      </c>
      <c r="D467" s="422" t="s">
        <v>2154</v>
      </c>
      <c r="E467" s="422" t="s">
        <v>441</v>
      </c>
      <c r="F467" s="422" t="s">
        <v>230</v>
      </c>
      <c r="G467" s="423" t="s">
        <v>2154</v>
      </c>
      <c r="H467" s="421" t="s">
        <v>2155</v>
      </c>
      <c r="I467" s="424">
        <v>5588228.8189712251</v>
      </c>
      <c r="J467" s="425">
        <v>3.0604086167341474E-3</v>
      </c>
      <c r="K467" s="424">
        <f t="shared" si="49"/>
        <v>41505249.700000003</v>
      </c>
      <c r="L467" s="424">
        <f t="shared" si="50"/>
        <v>30744629.41</v>
      </c>
      <c r="M467" s="424">
        <f t="shared" si="51"/>
        <v>24595703.530000001</v>
      </c>
      <c r="N467" s="424">
        <f t="shared" si="52"/>
        <v>6148925.879999999</v>
      </c>
      <c r="O467" s="424">
        <f t="shared" si="53"/>
        <v>10760620.290000003</v>
      </c>
      <c r="P467" s="424">
        <f t="shared" si="54"/>
        <v>8608496.2300000004</v>
      </c>
      <c r="Q467" s="424">
        <f t="shared" si="55"/>
        <v>2152124.0600000024</v>
      </c>
    </row>
    <row r="468" spans="1:17" ht="16.5" hidden="1" thickTop="1" x14ac:dyDescent="0.25">
      <c r="A468" s="421" t="s">
        <v>2019</v>
      </c>
      <c r="B468" s="421" t="s">
        <v>2156</v>
      </c>
      <c r="C468" s="422" t="s">
        <v>2021</v>
      </c>
      <c r="D468" s="422" t="s">
        <v>2157</v>
      </c>
      <c r="E468" s="422" t="s">
        <v>441</v>
      </c>
      <c r="F468" s="422" t="s">
        <v>230</v>
      </c>
      <c r="G468" s="423" t="s">
        <v>2157</v>
      </c>
      <c r="H468" s="421" t="s">
        <v>2158</v>
      </c>
      <c r="I468" s="424">
        <v>1056637.301892895</v>
      </c>
      <c r="J468" s="425">
        <v>5.7867027429114079E-4</v>
      </c>
      <c r="K468" s="424">
        <f t="shared" si="49"/>
        <v>7847924</v>
      </c>
      <c r="L468" s="424">
        <f t="shared" si="50"/>
        <v>5813277.04</v>
      </c>
      <c r="M468" s="424">
        <f t="shared" si="51"/>
        <v>4650621.63</v>
      </c>
      <c r="N468" s="424">
        <f t="shared" si="52"/>
        <v>1162655.4100000001</v>
      </c>
      <c r="O468" s="424">
        <f t="shared" si="53"/>
        <v>2034646.96</v>
      </c>
      <c r="P468" s="424">
        <f t="shared" si="54"/>
        <v>1627717.57</v>
      </c>
      <c r="Q468" s="424">
        <f t="shared" si="55"/>
        <v>406929.3899999999</v>
      </c>
    </row>
    <row r="469" spans="1:17" ht="16.5" hidden="1" thickTop="1" x14ac:dyDescent="0.25">
      <c r="A469" s="421" t="s">
        <v>2019</v>
      </c>
      <c r="B469" s="421" t="s">
        <v>2159</v>
      </c>
      <c r="C469" s="422" t="s">
        <v>2021</v>
      </c>
      <c r="D469" s="422" t="s">
        <v>2160</v>
      </c>
      <c r="E469" s="422" t="s">
        <v>441</v>
      </c>
      <c r="F469" s="422" t="s">
        <v>230</v>
      </c>
      <c r="G469" s="423" t="s">
        <v>2160</v>
      </c>
      <c r="H469" s="421" t="s">
        <v>2161</v>
      </c>
      <c r="I469" s="424">
        <v>10373202.498623874</v>
      </c>
      <c r="J469" s="425">
        <v>5.6809123853595296E-3</v>
      </c>
      <c r="K469" s="424">
        <f t="shared" si="49"/>
        <v>77044511.560000002</v>
      </c>
      <c r="L469" s="424">
        <f t="shared" si="50"/>
        <v>57070008.57</v>
      </c>
      <c r="M469" s="424">
        <f t="shared" si="51"/>
        <v>45656006.859999999</v>
      </c>
      <c r="N469" s="424">
        <f t="shared" si="52"/>
        <v>11414001.710000001</v>
      </c>
      <c r="O469" s="424">
        <f t="shared" si="53"/>
        <v>19974502.990000002</v>
      </c>
      <c r="P469" s="424">
        <f t="shared" si="54"/>
        <v>15979602.390000001</v>
      </c>
      <c r="Q469" s="424">
        <f t="shared" si="55"/>
        <v>3994900.6000000015</v>
      </c>
    </row>
    <row r="470" spans="1:17" ht="16.5" hidden="1" thickTop="1" x14ac:dyDescent="0.25">
      <c r="A470" s="421" t="s">
        <v>2019</v>
      </c>
      <c r="B470" s="421" t="s">
        <v>2162</v>
      </c>
      <c r="C470" s="422" t="s">
        <v>2021</v>
      </c>
      <c r="D470" s="422" t="s">
        <v>2163</v>
      </c>
      <c r="E470" s="422" t="s">
        <v>441</v>
      </c>
      <c r="F470" s="422" t="s">
        <v>230</v>
      </c>
      <c r="G470" s="423" t="s">
        <v>2163</v>
      </c>
      <c r="H470" s="421" t="s">
        <v>2164</v>
      </c>
      <c r="I470" s="424">
        <v>3370359.8923128848</v>
      </c>
      <c r="J470" s="425">
        <v>1.8457867045301886E-3</v>
      </c>
      <c r="K470" s="424">
        <f t="shared" si="49"/>
        <v>25032552.07</v>
      </c>
      <c r="L470" s="424">
        <f t="shared" si="50"/>
        <v>18542631.16</v>
      </c>
      <c r="M470" s="424">
        <f t="shared" si="51"/>
        <v>14834104.93</v>
      </c>
      <c r="N470" s="424">
        <f t="shared" si="52"/>
        <v>3708526.2300000004</v>
      </c>
      <c r="O470" s="424">
        <f t="shared" si="53"/>
        <v>6489920.9100000001</v>
      </c>
      <c r="P470" s="424">
        <f t="shared" si="54"/>
        <v>5191936.7300000004</v>
      </c>
      <c r="Q470" s="424">
        <f t="shared" si="55"/>
        <v>1297984.1799999997</v>
      </c>
    </row>
    <row r="471" spans="1:17" ht="16.5" hidden="1" thickTop="1" x14ac:dyDescent="0.25">
      <c r="A471" s="421" t="s">
        <v>2019</v>
      </c>
      <c r="B471" s="421" t="s">
        <v>2165</v>
      </c>
      <c r="C471" s="422" t="s">
        <v>2021</v>
      </c>
      <c r="D471" s="422" t="s">
        <v>2166</v>
      </c>
      <c r="E471" s="422" t="s">
        <v>441</v>
      </c>
      <c r="F471" s="422" t="s">
        <v>230</v>
      </c>
      <c r="G471" s="423" t="s">
        <v>2166</v>
      </c>
      <c r="H471" s="421" t="s">
        <v>2167</v>
      </c>
      <c r="I471" s="424">
        <v>903026.00341868517</v>
      </c>
      <c r="J471" s="425">
        <v>4.9454463149673227E-4</v>
      </c>
      <c r="K471" s="424">
        <f t="shared" si="49"/>
        <v>6707012.3600000003</v>
      </c>
      <c r="L471" s="424">
        <f t="shared" si="50"/>
        <v>4968157.3</v>
      </c>
      <c r="M471" s="424">
        <f t="shared" si="51"/>
        <v>3974525.84</v>
      </c>
      <c r="N471" s="424">
        <f t="shared" si="52"/>
        <v>993631.46</v>
      </c>
      <c r="O471" s="424">
        <f t="shared" si="53"/>
        <v>1738855.0600000005</v>
      </c>
      <c r="P471" s="424">
        <f t="shared" si="54"/>
        <v>1391084.05</v>
      </c>
      <c r="Q471" s="424">
        <f t="shared" si="55"/>
        <v>347771.01000000047</v>
      </c>
    </row>
    <row r="472" spans="1:17" ht="16.5" hidden="1" thickTop="1" x14ac:dyDescent="0.25">
      <c r="A472" s="421" t="s">
        <v>2019</v>
      </c>
      <c r="B472" s="421" t="s">
        <v>2168</v>
      </c>
      <c r="C472" s="422" t="s">
        <v>2021</v>
      </c>
      <c r="D472" s="422" t="s">
        <v>2169</v>
      </c>
      <c r="E472" s="422" t="s">
        <v>441</v>
      </c>
      <c r="F472" s="422" t="s">
        <v>230</v>
      </c>
      <c r="G472" s="423" t="s">
        <v>2169</v>
      </c>
      <c r="H472" s="421" t="s">
        <v>2170</v>
      </c>
      <c r="I472" s="424">
        <v>4187048.5381104546</v>
      </c>
      <c r="J472" s="425">
        <v>2.2930484487706394E-3</v>
      </c>
      <c r="K472" s="424">
        <f t="shared" si="49"/>
        <v>31098314.100000001</v>
      </c>
      <c r="L472" s="424">
        <f t="shared" si="50"/>
        <v>23035788.219999999</v>
      </c>
      <c r="M472" s="424">
        <f t="shared" si="51"/>
        <v>18428630.579999998</v>
      </c>
      <c r="N472" s="424">
        <f t="shared" si="52"/>
        <v>4607157.6400000006</v>
      </c>
      <c r="O472" s="424">
        <f t="shared" si="53"/>
        <v>8062525.8800000027</v>
      </c>
      <c r="P472" s="424">
        <f t="shared" si="54"/>
        <v>6450020.7000000002</v>
      </c>
      <c r="Q472" s="424">
        <f t="shared" si="55"/>
        <v>1612505.1800000025</v>
      </c>
    </row>
    <row r="473" spans="1:17" ht="16.5" hidden="1" thickTop="1" x14ac:dyDescent="0.25">
      <c r="A473" s="421" t="s">
        <v>2019</v>
      </c>
      <c r="B473" s="421" t="s">
        <v>2171</v>
      </c>
      <c r="C473" s="422" t="s">
        <v>2021</v>
      </c>
      <c r="D473" s="422" t="s">
        <v>2172</v>
      </c>
      <c r="E473" s="422" t="s">
        <v>441</v>
      </c>
      <c r="F473" s="422" t="s">
        <v>230</v>
      </c>
      <c r="G473" s="423" t="s">
        <v>2172</v>
      </c>
      <c r="H473" s="421" t="s">
        <v>2173</v>
      </c>
      <c r="I473" s="424">
        <v>6884022.3168931035</v>
      </c>
      <c r="J473" s="425">
        <v>3.7700534281787622E-3</v>
      </c>
      <c r="K473" s="424">
        <f t="shared" si="49"/>
        <v>51129449.859999999</v>
      </c>
      <c r="L473" s="424">
        <f t="shared" si="50"/>
        <v>37873666.57</v>
      </c>
      <c r="M473" s="424">
        <f t="shared" si="51"/>
        <v>30298933.260000002</v>
      </c>
      <c r="N473" s="424">
        <f t="shared" si="52"/>
        <v>7574733.3099999987</v>
      </c>
      <c r="O473" s="424">
        <f t="shared" si="53"/>
        <v>13255783.289999999</v>
      </c>
      <c r="P473" s="424">
        <f t="shared" si="54"/>
        <v>10604626.630000001</v>
      </c>
      <c r="Q473" s="424">
        <f t="shared" si="55"/>
        <v>2651156.6599999983</v>
      </c>
    </row>
    <row r="474" spans="1:17" ht="16.5" hidden="1" thickTop="1" x14ac:dyDescent="0.25">
      <c r="A474" s="421" t="s">
        <v>2019</v>
      </c>
      <c r="B474" s="421" t="s">
        <v>2174</v>
      </c>
      <c r="C474" s="422" t="s">
        <v>2021</v>
      </c>
      <c r="D474" s="422" t="s">
        <v>2175</v>
      </c>
      <c r="E474" s="422" t="s">
        <v>441</v>
      </c>
      <c r="F474" s="422" t="s">
        <v>230</v>
      </c>
      <c r="G474" s="423" t="s">
        <v>2175</v>
      </c>
      <c r="H474" s="421" t="s">
        <v>2176</v>
      </c>
      <c r="I474" s="424">
        <v>273895.81977667229</v>
      </c>
      <c r="J474" s="425">
        <v>1.4999978599414385E-4</v>
      </c>
      <c r="K474" s="424">
        <f t="shared" si="49"/>
        <v>2034296.51</v>
      </c>
      <c r="L474" s="424">
        <f t="shared" si="50"/>
        <v>1506886.3</v>
      </c>
      <c r="M474" s="424">
        <f t="shared" si="51"/>
        <v>1205509.04</v>
      </c>
      <c r="N474" s="424">
        <f t="shared" si="52"/>
        <v>301377.26</v>
      </c>
      <c r="O474" s="424">
        <f t="shared" si="53"/>
        <v>527410.21</v>
      </c>
      <c r="P474" s="424">
        <f t="shared" si="54"/>
        <v>421928.17</v>
      </c>
      <c r="Q474" s="424">
        <f t="shared" si="55"/>
        <v>105482.03999999998</v>
      </c>
    </row>
    <row r="475" spans="1:17" ht="16.5" hidden="1" thickTop="1" x14ac:dyDescent="0.25">
      <c r="A475" s="421" t="s">
        <v>2019</v>
      </c>
      <c r="B475" s="421" t="s">
        <v>2177</v>
      </c>
      <c r="C475" s="422" t="s">
        <v>2021</v>
      </c>
      <c r="D475" s="422" t="s">
        <v>2178</v>
      </c>
      <c r="E475" s="422" t="s">
        <v>441</v>
      </c>
      <c r="F475" s="422" t="s">
        <v>230</v>
      </c>
      <c r="G475" s="423" t="s">
        <v>2178</v>
      </c>
      <c r="H475" s="421" t="s">
        <v>2179</v>
      </c>
      <c r="I475" s="424">
        <v>5115203.7787518306</v>
      </c>
      <c r="J475" s="425">
        <v>2.8013551749523987E-3</v>
      </c>
      <c r="K475" s="424">
        <f t="shared" si="49"/>
        <v>37991967.93</v>
      </c>
      <c r="L475" s="424">
        <f t="shared" si="50"/>
        <v>28142198.469999999</v>
      </c>
      <c r="M475" s="424">
        <f t="shared" si="51"/>
        <v>22513758.780000001</v>
      </c>
      <c r="N475" s="424">
        <f t="shared" si="52"/>
        <v>5628439.6899999976</v>
      </c>
      <c r="O475" s="424">
        <f t="shared" si="53"/>
        <v>9849769.4600000009</v>
      </c>
      <c r="P475" s="424">
        <f t="shared" si="54"/>
        <v>7879815.5700000003</v>
      </c>
      <c r="Q475" s="424">
        <f t="shared" si="55"/>
        <v>1969953.8900000006</v>
      </c>
    </row>
    <row r="476" spans="1:17" ht="16.5" hidden="1" thickTop="1" x14ac:dyDescent="0.25">
      <c r="A476" s="421" t="s">
        <v>2019</v>
      </c>
      <c r="B476" s="421" t="s">
        <v>2180</v>
      </c>
      <c r="C476" s="422" t="s">
        <v>2021</v>
      </c>
      <c r="D476" s="422" t="s">
        <v>2181</v>
      </c>
      <c r="E476" s="422" t="s">
        <v>441</v>
      </c>
      <c r="F476" s="422" t="s">
        <v>230</v>
      </c>
      <c r="G476" s="423" t="s">
        <v>2181</v>
      </c>
      <c r="H476" s="421" t="s">
        <v>2182</v>
      </c>
      <c r="I476" s="424">
        <v>5407962.2017142372</v>
      </c>
      <c r="J476" s="425">
        <v>2.9616851165635929E-3</v>
      </c>
      <c r="K476" s="424">
        <f t="shared" si="49"/>
        <v>40166361.969999999</v>
      </c>
      <c r="L476" s="424">
        <f t="shared" si="50"/>
        <v>29752860.719999999</v>
      </c>
      <c r="M476" s="424">
        <f t="shared" si="51"/>
        <v>23802288.579999998</v>
      </c>
      <c r="N476" s="424">
        <f t="shared" si="52"/>
        <v>5950572.1400000006</v>
      </c>
      <c r="O476" s="424">
        <f t="shared" si="53"/>
        <v>10413501.25</v>
      </c>
      <c r="P476" s="424">
        <f t="shared" si="54"/>
        <v>8330801</v>
      </c>
      <c r="Q476" s="424">
        <f t="shared" si="55"/>
        <v>2082700.25</v>
      </c>
    </row>
    <row r="477" spans="1:17" ht="16.5" hidden="1" thickTop="1" x14ac:dyDescent="0.25">
      <c r="A477" s="421" t="s">
        <v>2019</v>
      </c>
      <c r="B477" s="421" t="s">
        <v>2183</v>
      </c>
      <c r="C477" s="422" t="s">
        <v>2021</v>
      </c>
      <c r="D477" s="422" t="s">
        <v>2184</v>
      </c>
      <c r="E477" s="422" t="s">
        <v>441</v>
      </c>
      <c r="F477" s="422" t="s">
        <v>230</v>
      </c>
      <c r="G477" s="423" t="s">
        <v>2184</v>
      </c>
      <c r="H477" s="421" t="s">
        <v>2185</v>
      </c>
      <c r="I477" s="424">
        <v>10132880.144307507</v>
      </c>
      <c r="J477" s="425">
        <v>5.5492991984680447E-3</v>
      </c>
      <c r="K477" s="424">
        <f t="shared" si="49"/>
        <v>75259574.040000007</v>
      </c>
      <c r="L477" s="424">
        <f t="shared" si="50"/>
        <v>55747832.630000003</v>
      </c>
      <c r="M477" s="424">
        <f t="shared" si="51"/>
        <v>44598266.100000001</v>
      </c>
      <c r="N477" s="424">
        <f t="shared" si="52"/>
        <v>11149566.530000001</v>
      </c>
      <c r="O477" s="424">
        <f t="shared" si="53"/>
        <v>19511741.410000004</v>
      </c>
      <c r="P477" s="424">
        <f t="shared" si="54"/>
        <v>15609393.130000001</v>
      </c>
      <c r="Q477" s="424">
        <f t="shared" si="55"/>
        <v>3902348.2800000031</v>
      </c>
    </row>
    <row r="478" spans="1:17" ht="16.5" hidden="1" thickTop="1" x14ac:dyDescent="0.25">
      <c r="A478" s="421" t="s">
        <v>2019</v>
      </c>
      <c r="B478" s="421" t="s">
        <v>2186</v>
      </c>
      <c r="C478" s="422" t="s">
        <v>2021</v>
      </c>
      <c r="D478" s="422" t="s">
        <v>2187</v>
      </c>
      <c r="E478" s="422" t="s">
        <v>441</v>
      </c>
      <c r="F478" s="422" t="s">
        <v>230</v>
      </c>
      <c r="G478" s="423" t="s">
        <v>2187</v>
      </c>
      <c r="H478" s="421" t="s">
        <v>2188</v>
      </c>
      <c r="I478" s="424">
        <v>848102.35669804399</v>
      </c>
      <c r="J478" s="425">
        <v>4.6446554792097108E-4</v>
      </c>
      <c r="K478" s="424">
        <f t="shared" si="49"/>
        <v>6299079.9500000002</v>
      </c>
      <c r="L478" s="424">
        <f t="shared" si="50"/>
        <v>4665985.1500000004</v>
      </c>
      <c r="M478" s="424">
        <f t="shared" si="51"/>
        <v>3732788.12</v>
      </c>
      <c r="N478" s="424">
        <f t="shared" si="52"/>
        <v>933197.03000000026</v>
      </c>
      <c r="O478" s="424">
        <f t="shared" si="53"/>
        <v>1633094.7999999998</v>
      </c>
      <c r="P478" s="424">
        <f t="shared" si="54"/>
        <v>1306475.8400000001</v>
      </c>
      <c r="Q478" s="424">
        <f t="shared" si="55"/>
        <v>326618.95999999973</v>
      </c>
    </row>
    <row r="479" spans="1:17" ht="16.5" hidden="1" thickTop="1" x14ac:dyDescent="0.25">
      <c r="A479" s="421" t="s">
        <v>2019</v>
      </c>
      <c r="B479" s="421" t="s">
        <v>2189</v>
      </c>
      <c r="C479" s="422" t="s">
        <v>2021</v>
      </c>
      <c r="D479" s="422" t="s">
        <v>2190</v>
      </c>
      <c r="E479" s="422" t="s">
        <v>441</v>
      </c>
      <c r="F479" s="422" t="s">
        <v>230</v>
      </c>
      <c r="G479" s="423" t="s">
        <v>2190</v>
      </c>
      <c r="H479" s="421" t="s">
        <v>2191</v>
      </c>
      <c r="I479" s="424">
        <v>310087.07669460145</v>
      </c>
      <c r="J479" s="425">
        <v>1.6982002566401125E-4</v>
      </c>
      <c r="K479" s="424">
        <f t="shared" si="49"/>
        <v>2303098.52</v>
      </c>
      <c r="L479" s="424">
        <f t="shared" si="50"/>
        <v>1705998.9</v>
      </c>
      <c r="M479" s="424">
        <f t="shared" si="51"/>
        <v>1364799.12</v>
      </c>
      <c r="N479" s="424">
        <f t="shared" si="52"/>
        <v>341199.7799999998</v>
      </c>
      <c r="O479" s="424">
        <f t="shared" si="53"/>
        <v>597099.62000000011</v>
      </c>
      <c r="P479" s="424">
        <f t="shared" si="54"/>
        <v>477679.7</v>
      </c>
      <c r="Q479" s="424">
        <f t="shared" si="55"/>
        <v>119419.9200000001</v>
      </c>
    </row>
    <row r="480" spans="1:17" ht="16.5" hidden="1" thickTop="1" x14ac:dyDescent="0.25">
      <c r="A480" s="421" t="s">
        <v>2019</v>
      </c>
      <c r="B480" s="421" t="s">
        <v>2192</v>
      </c>
      <c r="C480" s="422" t="s">
        <v>2021</v>
      </c>
      <c r="D480" s="422" t="s">
        <v>2193</v>
      </c>
      <c r="E480" s="422" t="s">
        <v>441</v>
      </c>
      <c r="F480" s="422" t="s">
        <v>230</v>
      </c>
      <c r="G480" s="423" t="s">
        <v>2193</v>
      </c>
      <c r="H480" s="421" t="s">
        <v>2194</v>
      </c>
      <c r="I480" s="424">
        <v>1125791.7536082617</v>
      </c>
      <c r="J480" s="425">
        <v>6.1654289668568976E-4</v>
      </c>
      <c r="K480" s="424">
        <f t="shared" si="49"/>
        <v>8361552.3499999996</v>
      </c>
      <c r="L480" s="424">
        <f t="shared" si="50"/>
        <v>6193742.4800000004</v>
      </c>
      <c r="M480" s="424">
        <f t="shared" si="51"/>
        <v>4954993.9800000004</v>
      </c>
      <c r="N480" s="424">
        <f t="shared" si="52"/>
        <v>1238748.5</v>
      </c>
      <c r="O480" s="424">
        <f t="shared" si="53"/>
        <v>2167809.8699999992</v>
      </c>
      <c r="P480" s="424">
        <f t="shared" si="54"/>
        <v>1734247.9</v>
      </c>
      <c r="Q480" s="424">
        <f t="shared" si="55"/>
        <v>433561.96999999927</v>
      </c>
    </row>
    <row r="481" spans="1:17" ht="16.5" hidden="1" thickTop="1" x14ac:dyDescent="0.25">
      <c r="A481" s="421" t="s">
        <v>2019</v>
      </c>
      <c r="B481" s="421" t="s">
        <v>2195</v>
      </c>
      <c r="C481" s="422" t="s">
        <v>2021</v>
      </c>
      <c r="D481" s="422" t="s">
        <v>2196</v>
      </c>
      <c r="E481" s="422" t="s">
        <v>441</v>
      </c>
      <c r="F481" s="422" t="s">
        <v>230</v>
      </c>
      <c r="G481" s="423" t="s">
        <v>2196</v>
      </c>
      <c r="H481" s="421" t="s">
        <v>2197</v>
      </c>
      <c r="I481" s="424">
        <v>633350.09235579032</v>
      </c>
      <c r="J481" s="425">
        <v>3.4685588991537845E-4</v>
      </c>
      <c r="K481" s="424">
        <f t="shared" si="49"/>
        <v>4704058.22</v>
      </c>
      <c r="L481" s="424">
        <f t="shared" si="50"/>
        <v>3484487.57</v>
      </c>
      <c r="M481" s="424">
        <f t="shared" si="51"/>
        <v>2787590.06</v>
      </c>
      <c r="N481" s="424">
        <f t="shared" si="52"/>
        <v>696897.50999999978</v>
      </c>
      <c r="O481" s="424">
        <f t="shared" si="53"/>
        <v>1219570.6499999999</v>
      </c>
      <c r="P481" s="424">
        <f t="shared" si="54"/>
        <v>975656.52</v>
      </c>
      <c r="Q481" s="424">
        <f t="shared" si="55"/>
        <v>243914.12999999989</v>
      </c>
    </row>
    <row r="482" spans="1:17" ht="16.5" hidden="1" thickTop="1" x14ac:dyDescent="0.25">
      <c r="A482" s="421" t="s">
        <v>2019</v>
      </c>
      <c r="B482" s="421" t="s">
        <v>2198</v>
      </c>
      <c r="C482" s="422" t="s">
        <v>2021</v>
      </c>
      <c r="D482" s="422" t="s">
        <v>2199</v>
      </c>
      <c r="E482" s="422" t="s">
        <v>441</v>
      </c>
      <c r="F482" s="422" t="s">
        <v>230</v>
      </c>
      <c r="G482" s="423" t="s">
        <v>2199</v>
      </c>
      <c r="H482" s="421" t="s">
        <v>2200</v>
      </c>
      <c r="I482" s="424">
        <v>323282.27144756319</v>
      </c>
      <c r="J482" s="425">
        <v>1.7704640973482022E-4</v>
      </c>
      <c r="K482" s="424">
        <f t="shared" si="49"/>
        <v>2401102.7200000002</v>
      </c>
      <c r="L482" s="424">
        <f t="shared" si="50"/>
        <v>1778594.61</v>
      </c>
      <c r="M482" s="424">
        <f t="shared" si="51"/>
        <v>1422875.69</v>
      </c>
      <c r="N482" s="424">
        <f t="shared" si="52"/>
        <v>355718.92000000016</v>
      </c>
      <c r="O482" s="424">
        <f t="shared" si="53"/>
        <v>622508.1100000001</v>
      </c>
      <c r="P482" s="424">
        <f t="shared" si="54"/>
        <v>498006.49</v>
      </c>
      <c r="Q482" s="424">
        <f t="shared" si="55"/>
        <v>124501.62000000011</v>
      </c>
    </row>
    <row r="483" spans="1:17" ht="16.5" hidden="1" thickTop="1" x14ac:dyDescent="0.25">
      <c r="A483" s="421" t="s">
        <v>2019</v>
      </c>
      <c r="B483" s="421" t="s">
        <v>2201</v>
      </c>
      <c r="C483" s="422" t="s">
        <v>2021</v>
      </c>
      <c r="D483" s="422" t="s">
        <v>2202</v>
      </c>
      <c r="E483" s="422" t="s">
        <v>441</v>
      </c>
      <c r="F483" s="422" t="s">
        <v>230</v>
      </c>
      <c r="G483" s="423" t="s">
        <v>2202</v>
      </c>
      <c r="H483" s="421" t="s">
        <v>2203</v>
      </c>
      <c r="I483" s="424">
        <v>1173447.4504580088</v>
      </c>
      <c r="J483" s="425">
        <v>6.4264166787063315E-4</v>
      </c>
      <c r="K483" s="424">
        <f t="shared" si="49"/>
        <v>8715503.7899999991</v>
      </c>
      <c r="L483" s="424">
        <f t="shared" si="50"/>
        <v>6455928.7300000004</v>
      </c>
      <c r="M483" s="424">
        <f t="shared" si="51"/>
        <v>5164742.9800000004</v>
      </c>
      <c r="N483" s="424">
        <f t="shared" si="52"/>
        <v>1291185.75</v>
      </c>
      <c r="O483" s="424">
        <f t="shared" si="53"/>
        <v>2259575.0599999987</v>
      </c>
      <c r="P483" s="424">
        <f t="shared" si="54"/>
        <v>1807660.05</v>
      </c>
      <c r="Q483" s="424">
        <f t="shared" si="55"/>
        <v>451915.00999999861</v>
      </c>
    </row>
    <row r="484" spans="1:17" ht="16.5" hidden="1" thickTop="1" x14ac:dyDescent="0.25">
      <c r="A484" s="421" t="s">
        <v>2019</v>
      </c>
      <c r="B484" s="421" t="s">
        <v>2204</v>
      </c>
      <c r="C484" s="422" t="s">
        <v>2021</v>
      </c>
      <c r="D484" s="422" t="s">
        <v>2205</v>
      </c>
      <c r="E484" s="422" t="s">
        <v>441</v>
      </c>
      <c r="F484" s="422" t="s">
        <v>230</v>
      </c>
      <c r="G484" s="423" t="s">
        <v>2205</v>
      </c>
      <c r="H484" s="421" t="s">
        <v>2206</v>
      </c>
      <c r="I484" s="424">
        <v>909049.50530572725</v>
      </c>
      <c r="J484" s="425">
        <v>4.9784341858566384E-4</v>
      </c>
      <c r="K484" s="424">
        <f t="shared" si="49"/>
        <v>6751750.5</v>
      </c>
      <c r="L484" s="424">
        <f t="shared" si="50"/>
        <v>5001296.67</v>
      </c>
      <c r="M484" s="424">
        <f t="shared" si="51"/>
        <v>4001037.34</v>
      </c>
      <c r="N484" s="424">
        <f t="shared" si="52"/>
        <v>1000259.3300000001</v>
      </c>
      <c r="O484" s="424">
        <f t="shared" si="53"/>
        <v>1750453.83</v>
      </c>
      <c r="P484" s="424">
        <f t="shared" si="54"/>
        <v>1400363.06</v>
      </c>
      <c r="Q484" s="424">
        <f t="shared" si="55"/>
        <v>350090.77</v>
      </c>
    </row>
    <row r="485" spans="1:17" ht="16.5" hidden="1" thickTop="1" x14ac:dyDescent="0.25">
      <c r="A485" s="421" t="s">
        <v>2019</v>
      </c>
      <c r="B485" s="421" t="s">
        <v>2207</v>
      </c>
      <c r="C485" s="422" t="s">
        <v>2021</v>
      </c>
      <c r="D485" s="422" t="s">
        <v>2208</v>
      </c>
      <c r="E485" s="422" t="s">
        <v>441</v>
      </c>
      <c r="F485" s="422" t="s">
        <v>230</v>
      </c>
      <c r="G485" s="423" t="s">
        <v>2208</v>
      </c>
      <c r="H485" s="421" t="s">
        <v>2209</v>
      </c>
      <c r="I485" s="424">
        <v>834672.69684807397</v>
      </c>
      <c r="J485" s="425">
        <v>4.5711075840606656E-4</v>
      </c>
      <c r="K485" s="424">
        <f t="shared" si="49"/>
        <v>6199334.3200000003</v>
      </c>
      <c r="L485" s="424">
        <f t="shared" si="50"/>
        <v>4592099.5</v>
      </c>
      <c r="M485" s="424">
        <f t="shared" si="51"/>
        <v>3673679.6</v>
      </c>
      <c r="N485" s="424">
        <f t="shared" si="52"/>
        <v>918419.89999999991</v>
      </c>
      <c r="O485" s="424">
        <f t="shared" si="53"/>
        <v>1607234.8200000003</v>
      </c>
      <c r="P485" s="424">
        <f t="shared" si="54"/>
        <v>1285787.8600000001</v>
      </c>
      <c r="Q485" s="424">
        <f t="shared" si="55"/>
        <v>321446.9600000002</v>
      </c>
    </row>
    <row r="486" spans="1:17" ht="16.5" hidden="1" thickTop="1" x14ac:dyDescent="0.25">
      <c r="A486" s="421" t="s">
        <v>2019</v>
      </c>
      <c r="B486" s="421" t="s">
        <v>2210</v>
      </c>
      <c r="C486" s="422" t="s">
        <v>2021</v>
      </c>
      <c r="D486" s="422" t="s">
        <v>2211</v>
      </c>
      <c r="E486" s="422" t="s">
        <v>441</v>
      </c>
      <c r="F486" s="422" t="s">
        <v>230</v>
      </c>
      <c r="G486" s="423" t="s">
        <v>2211</v>
      </c>
      <c r="H486" s="421" t="s">
        <v>2212</v>
      </c>
      <c r="I486" s="424">
        <v>2083976.4318284313</v>
      </c>
      <c r="J486" s="425">
        <v>1.1412953255218975E-3</v>
      </c>
      <c r="K486" s="424">
        <f t="shared" si="49"/>
        <v>15478242.74</v>
      </c>
      <c r="L486" s="424">
        <f t="shared" si="50"/>
        <v>11465364.99</v>
      </c>
      <c r="M486" s="424">
        <f t="shared" si="51"/>
        <v>9172291.9900000002</v>
      </c>
      <c r="N486" s="424">
        <f t="shared" si="52"/>
        <v>2293073</v>
      </c>
      <c r="O486" s="424">
        <f t="shared" si="53"/>
        <v>4012877.75</v>
      </c>
      <c r="P486" s="424">
        <f t="shared" si="54"/>
        <v>3210302.2</v>
      </c>
      <c r="Q486" s="424">
        <f t="shared" si="55"/>
        <v>802575.54999999981</v>
      </c>
    </row>
    <row r="487" spans="1:17" ht="16.5" hidden="1" thickTop="1" x14ac:dyDescent="0.25">
      <c r="A487" s="421" t="s">
        <v>2019</v>
      </c>
      <c r="B487" s="421" t="s">
        <v>2213</v>
      </c>
      <c r="C487" s="422" t="s">
        <v>2021</v>
      </c>
      <c r="D487" s="422" t="s">
        <v>2214</v>
      </c>
      <c r="E487" s="422" t="s">
        <v>441</v>
      </c>
      <c r="F487" s="422" t="s">
        <v>230</v>
      </c>
      <c r="G487" s="423" t="s">
        <v>2214</v>
      </c>
      <c r="H487" s="421" t="s">
        <v>2215</v>
      </c>
      <c r="I487" s="424">
        <v>189709.50560664889</v>
      </c>
      <c r="J487" s="425">
        <v>1.0389492349775466E-4</v>
      </c>
      <c r="K487" s="424">
        <f t="shared" si="49"/>
        <v>1409022.55</v>
      </c>
      <c r="L487" s="424">
        <f t="shared" si="50"/>
        <v>1043720.41</v>
      </c>
      <c r="M487" s="424">
        <f t="shared" si="51"/>
        <v>834976.33</v>
      </c>
      <c r="N487" s="424">
        <f t="shared" si="52"/>
        <v>208744.08000000007</v>
      </c>
      <c r="O487" s="424">
        <f t="shared" si="53"/>
        <v>365302.14</v>
      </c>
      <c r="P487" s="424">
        <f t="shared" si="54"/>
        <v>292241.71000000002</v>
      </c>
      <c r="Q487" s="424">
        <f t="shared" si="55"/>
        <v>73060.429999999993</v>
      </c>
    </row>
    <row r="488" spans="1:17" ht="16.5" hidden="1" thickTop="1" x14ac:dyDescent="0.25">
      <c r="A488" s="421" t="s">
        <v>2019</v>
      </c>
      <c r="B488" s="421" t="s">
        <v>2216</v>
      </c>
      <c r="C488" s="422" t="s">
        <v>2021</v>
      </c>
      <c r="D488" s="422" t="s">
        <v>2217</v>
      </c>
      <c r="E488" s="422" t="s">
        <v>441</v>
      </c>
      <c r="F488" s="422" t="s">
        <v>230</v>
      </c>
      <c r="G488" s="423" t="s">
        <v>2217</v>
      </c>
      <c r="H488" s="421" t="s">
        <v>2218</v>
      </c>
      <c r="I488" s="424">
        <v>1690788.1513198842</v>
      </c>
      <c r="J488" s="425">
        <v>9.259647009808704E-4</v>
      </c>
      <c r="K488" s="424">
        <f t="shared" si="49"/>
        <v>12557929.66</v>
      </c>
      <c r="L488" s="424">
        <f t="shared" si="50"/>
        <v>9302170.1199999992</v>
      </c>
      <c r="M488" s="424">
        <f t="shared" si="51"/>
        <v>7441736.0999999996</v>
      </c>
      <c r="N488" s="424">
        <f t="shared" si="52"/>
        <v>1860434.0199999996</v>
      </c>
      <c r="O488" s="424">
        <f t="shared" si="53"/>
        <v>3255759.540000001</v>
      </c>
      <c r="P488" s="424">
        <f t="shared" si="54"/>
        <v>2604607.63</v>
      </c>
      <c r="Q488" s="424">
        <f t="shared" si="55"/>
        <v>651151.91000000108</v>
      </c>
    </row>
    <row r="489" spans="1:17" ht="16.5" hidden="1" thickTop="1" x14ac:dyDescent="0.25">
      <c r="A489" s="421" t="s">
        <v>2019</v>
      </c>
      <c r="B489" s="421" t="s">
        <v>2219</v>
      </c>
      <c r="C489" s="422" t="s">
        <v>2021</v>
      </c>
      <c r="D489" s="422" t="s">
        <v>2220</v>
      </c>
      <c r="E489" s="422" t="s">
        <v>441</v>
      </c>
      <c r="F489" s="422" t="s">
        <v>230</v>
      </c>
      <c r="G489" s="423" t="s">
        <v>2220</v>
      </c>
      <c r="H489" s="421" t="s">
        <v>2221</v>
      </c>
      <c r="I489" s="424">
        <v>930980.98345186084</v>
      </c>
      <c r="J489" s="425">
        <v>5.0985425186941987E-4</v>
      </c>
      <c r="K489" s="424">
        <f t="shared" si="49"/>
        <v>6914641.3700000001</v>
      </c>
      <c r="L489" s="424">
        <f t="shared" si="50"/>
        <v>5121956.57</v>
      </c>
      <c r="M489" s="424">
        <f t="shared" si="51"/>
        <v>4097565.26</v>
      </c>
      <c r="N489" s="424">
        <f t="shared" si="52"/>
        <v>1024391.3100000005</v>
      </c>
      <c r="O489" s="424">
        <f t="shared" si="53"/>
        <v>1792684.7999999998</v>
      </c>
      <c r="P489" s="424">
        <f t="shared" si="54"/>
        <v>1434147.8400000001</v>
      </c>
      <c r="Q489" s="424">
        <f t="shared" si="55"/>
        <v>358536.95999999973</v>
      </c>
    </row>
    <row r="490" spans="1:17" ht="16.5" hidden="1" thickTop="1" x14ac:dyDescent="0.25">
      <c r="A490" s="421" t="s">
        <v>2019</v>
      </c>
      <c r="B490" s="421" t="s">
        <v>2222</v>
      </c>
      <c r="C490" s="422" t="s">
        <v>2021</v>
      </c>
      <c r="D490" s="422" t="s">
        <v>2223</v>
      </c>
      <c r="E490" s="422" t="s">
        <v>441</v>
      </c>
      <c r="F490" s="422" t="s">
        <v>230</v>
      </c>
      <c r="G490" s="423" t="s">
        <v>2223</v>
      </c>
      <c r="H490" s="421" t="s">
        <v>2224</v>
      </c>
      <c r="I490" s="424">
        <v>1426939.8252993133</v>
      </c>
      <c r="J490" s="425">
        <v>7.8146745209890876E-4</v>
      </c>
      <c r="K490" s="424">
        <f t="shared" si="49"/>
        <v>10598258.529999999</v>
      </c>
      <c r="L490" s="424">
        <f t="shared" si="50"/>
        <v>7850561.8700000001</v>
      </c>
      <c r="M490" s="424">
        <f t="shared" si="51"/>
        <v>6280449.5</v>
      </c>
      <c r="N490" s="424">
        <f t="shared" si="52"/>
        <v>1570112.37</v>
      </c>
      <c r="O490" s="424">
        <f t="shared" si="53"/>
        <v>2747696.6599999992</v>
      </c>
      <c r="P490" s="424">
        <f t="shared" si="54"/>
        <v>2198157.33</v>
      </c>
      <c r="Q490" s="424">
        <f t="shared" si="55"/>
        <v>549539.32999999914</v>
      </c>
    </row>
    <row r="491" spans="1:17" ht="16.5" hidden="1" thickTop="1" x14ac:dyDescent="0.25">
      <c r="A491" s="421" t="s">
        <v>2019</v>
      </c>
      <c r="B491" s="421" t="s">
        <v>2225</v>
      </c>
      <c r="C491" s="422" t="s">
        <v>2021</v>
      </c>
      <c r="D491" s="422" t="s">
        <v>2226</v>
      </c>
      <c r="E491" s="422" t="s">
        <v>441</v>
      </c>
      <c r="F491" s="422" t="s">
        <v>230</v>
      </c>
      <c r="G491" s="423" t="s">
        <v>2226</v>
      </c>
      <c r="H491" s="421" t="s">
        <v>2227</v>
      </c>
      <c r="I491" s="424">
        <v>1851895.6609352028</v>
      </c>
      <c r="J491" s="425">
        <v>1.0141956640676809E-3</v>
      </c>
      <c r="K491" s="424">
        <f t="shared" si="49"/>
        <v>13754517.630000001</v>
      </c>
      <c r="L491" s="424">
        <f t="shared" si="50"/>
        <v>10188531.58</v>
      </c>
      <c r="M491" s="424">
        <f t="shared" si="51"/>
        <v>8150825.2599999998</v>
      </c>
      <c r="N491" s="424">
        <f t="shared" si="52"/>
        <v>2037706.3200000003</v>
      </c>
      <c r="O491" s="424">
        <f t="shared" si="53"/>
        <v>3565986.0500000007</v>
      </c>
      <c r="P491" s="424">
        <f t="shared" si="54"/>
        <v>2852788.84</v>
      </c>
      <c r="Q491" s="424">
        <f t="shared" si="55"/>
        <v>713197.21000000089</v>
      </c>
    </row>
    <row r="492" spans="1:17" ht="16.5" hidden="1" thickTop="1" x14ac:dyDescent="0.25">
      <c r="A492" s="421" t="s">
        <v>2019</v>
      </c>
      <c r="B492" s="421" t="s">
        <v>2228</v>
      </c>
      <c r="C492" s="422" t="s">
        <v>2021</v>
      </c>
      <c r="D492" s="422" t="s">
        <v>2229</v>
      </c>
      <c r="E492" s="422" t="s">
        <v>441</v>
      </c>
      <c r="F492" s="422" t="s">
        <v>230</v>
      </c>
      <c r="G492" s="423" t="s">
        <v>2229</v>
      </c>
      <c r="H492" s="421" t="s">
        <v>2230</v>
      </c>
      <c r="I492" s="424">
        <v>2020353.9547232187</v>
      </c>
      <c r="J492" s="425">
        <v>1.1064523039745785E-3</v>
      </c>
      <c r="K492" s="424">
        <f t="shared" si="49"/>
        <v>15005701.82</v>
      </c>
      <c r="L492" s="424">
        <f t="shared" si="50"/>
        <v>11115334.68</v>
      </c>
      <c r="M492" s="424">
        <f t="shared" si="51"/>
        <v>8892267.7400000002</v>
      </c>
      <c r="N492" s="424">
        <f t="shared" si="52"/>
        <v>2223066.9399999995</v>
      </c>
      <c r="O492" s="424">
        <f t="shared" si="53"/>
        <v>3890367.1400000006</v>
      </c>
      <c r="P492" s="424">
        <f t="shared" si="54"/>
        <v>3112293.71</v>
      </c>
      <c r="Q492" s="424">
        <f t="shared" si="55"/>
        <v>778073.43000000063</v>
      </c>
    </row>
    <row r="493" spans="1:17" ht="16.5" hidden="1" thickTop="1" x14ac:dyDescent="0.25">
      <c r="A493" s="421" t="s">
        <v>2019</v>
      </c>
      <c r="B493" s="421" t="s">
        <v>2231</v>
      </c>
      <c r="C493" s="422" t="s">
        <v>2021</v>
      </c>
      <c r="D493" s="422" t="s">
        <v>2232</v>
      </c>
      <c r="E493" s="422" t="s">
        <v>441</v>
      </c>
      <c r="F493" s="422" t="s">
        <v>230</v>
      </c>
      <c r="G493" s="423" t="s">
        <v>2232</v>
      </c>
      <c r="H493" s="421" t="s">
        <v>2233</v>
      </c>
      <c r="I493" s="424">
        <v>659346.21881585848</v>
      </c>
      <c r="J493" s="425">
        <v>3.6109273883430833E-4</v>
      </c>
      <c r="K493" s="424">
        <f t="shared" si="49"/>
        <v>4897138.3099999996</v>
      </c>
      <c r="L493" s="424">
        <f t="shared" si="50"/>
        <v>3627509.86</v>
      </c>
      <c r="M493" s="424">
        <f t="shared" si="51"/>
        <v>2902007.89</v>
      </c>
      <c r="N493" s="424">
        <f t="shared" si="52"/>
        <v>725501.96999999974</v>
      </c>
      <c r="O493" s="424">
        <f t="shared" si="53"/>
        <v>1269628.4499999997</v>
      </c>
      <c r="P493" s="424">
        <f t="shared" si="54"/>
        <v>1015702.76</v>
      </c>
      <c r="Q493" s="424">
        <f t="shared" si="55"/>
        <v>253925.68999999971</v>
      </c>
    </row>
    <row r="494" spans="1:17" ht="16.5" hidden="1" thickTop="1" x14ac:dyDescent="0.25">
      <c r="A494" s="421" t="s">
        <v>2019</v>
      </c>
      <c r="B494" s="421" t="s">
        <v>2234</v>
      </c>
      <c r="C494" s="422" t="s">
        <v>2021</v>
      </c>
      <c r="D494" s="422" t="s">
        <v>2235</v>
      </c>
      <c r="E494" s="422" t="s">
        <v>441</v>
      </c>
      <c r="F494" s="422" t="s">
        <v>230</v>
      </c>
      <c r="G494" s="423" t="s">
        <v>2235</v>
      </c>
      <c r="H494" s="421" t="s">
        <v>2236</v>
      </c>
      <c r="I494" s="424">
        <v>13847183.763183594</v>
      </c>
      <c r="J494" s="425">
        <v>7.5834476144715042E-3</v>
      </c>
      <c r="K494" s="424">
        <f t="shared" si="49"/>
        <v>102846686.90000001</v>
      </c>
      <c r="L494" s="424">
        <f t="shared" si="50"/>
        <v>76182731.040000007</v>
      </c>
      <c r="M494" s="424">
        <f t="shared" si="51"/>
        <v>60946184.829999998</v>
      </c>
      <c r="N494" s="424">
        <f t="shared" si="52"/>
        <v>15236546.210000008</v>
      </c>
      <c r="O494" s="424">
        <f t="shared" si="53"/>
        <v>26663955.859999999</v>
      </c>
      <c r="P494" s="424">
        <f t="shared" si="54"/>
        <v>21331164.690000001</v>
      </c>
      <c r="Q494" s="424">
        <f t="shared" si="55"/>
        <v>5332791.1699999981</v>
      </c>
    </row>
    <row r="495" spans="1:17" ht="16.5" hidden="1" thickTop="1" x14ac:dyDescent="0.25">
      <c r="A495" s="421" t="s">
        <v>2019</v>
      </c>
      <c r="B495" s="421" t="s">
        <v>2237</v>
      </c>
      <c r="C495" s="422" t="s">
        <v>2021</v>
      </c>
      <c r="D495" s="422" t="s">
        <v>2238</v>
      </c>
      <c r="E495" s="422" t="s">
        <v>441</v>
      </c>
      <c r="F495" s="422" t="s">
        <v>230</v>
      </c>
      <c r="G495" s="423" t="s">
        <v>2238</v>
      </c>
      <c r="H495" s="421" t="s">
        <v>2239</v>
      </c>
      <c r="I495" s="424">
        <v>4828521.9361946182</v>
      </c>
      <c r="J495" s="425">
        <v>2.6443530890240645E-3</v>
      </c>
      <c r="K495" s="424">
        <f t="shared" si="49"/>
        <v>35862706.259999998</v>
      </c>
      <c r="L495" s="424">
        <f t="shared" si="50"/>
        <v>26564967.600000001</v>
      </c>
      <c r="M495" s="424">
        <f t="shared" si="51"/>
        <v>21251974.079999998</v>
      </c>
      <c r="N495" s="424">
        <f t="shared" si="52"/>
        <v>5312993.5200000033</v>
      </c>
      <c r="O495" s="424">
        <f t="shared" si="53"/>
        <v>9297738.6599999964</v>
      </c>
      <c r="P495" s="424">
        <f t="shared" si="54"/>
        <v>7438190.9299999997</v>
      </c>
      <c r="Q495" s="424">
        <f t="shared" si="55"/>
        <v>1859547.7299999967</v>
      </c>
    </row>
    <row r="496" spans="1:17" ht="16.5" hidden="1" thickTop="1" x14ac:dyDescent="0.25">
      <c r="A496" s="421" t="s">
        <v>2019</v>
      </c>
      <c r="B496" s="421" t="s">
        <v>2240</v>
      </c>
      <c r="C496" s="422" t="s">
        <v>2021</v>
      </c>
      <c r="D496" s="422" t="s">
        <v>2241</v>
      </c>
      <c r="E496" s="422" t="s">
        <v>441</v>
      </c>
      <c r="F496" s="422" t="s">
        <v>230</v>
      </c>
      <c r="G496" s="423" t="s">
        <v>2241</v>
      </c>
      <c r="H496" s="421" t="s">
        <v>2242</v>
      </c>
      <c r="I496" s="424">
        <v>4337253.5059943069</v>
      </c>
      <c r="J496" s="425">
        <v>2.3753086054105108E-3</v>
      </c>
      <c r="K496" s="424">
        <f t="shared" si="49"/>
        <v>32213926.02</v>
      </c>
      <c r="L496" s="424">
        <f t="shared" si="50"/>
        <v>23862167.420000002</v>
      </c>
      <c r="M496" s="424">
        <f t="shared" si="51"/>
        <v>19089733.940000001</v>
      </c>
      <c r="N496" s="424">
        <f t="shared" si="52"/>
        <v>4772433.4800000004</v>
      </c>
      <c r="O496" s="424">
        <f t="shared" si="53"/>
        <v>8351758.5999999978</v>
      </c>
      <c r="P496" s="424">
        <f t="shared" si="54"/>
        <v>6681406.8799999999</v>
      </c>
      <c r="Q496" s="424">
        <f t="shared" si="55"/>
        <v>1670351.7199999979</v>
      </c>
    </row>
    <row r="497" spans="1:17" ht="16.5" hidden="1" thickTop="1" x14ac:dyDescent="0.25">
      <c r="A497" s="421" t="s">
        <v>2019</v>
      </c>
      <c r="B497" s="421" t="s">
        <v>2243</v>
      </c>
      <c r="C497" s="422" t="s">
        <v>2021</v>
      </c>
      <c r="D497" s="422" t="s">
        <v>2244</v>
      </c>
      <c r="E497" s="422" t="s">
        <v>441</v>
      </c>
      <c r="F497" s="422" t="s">
        <v>230</v>
      </c>
      <c r="G497" s="423" t="s">
        <v>2244</v>
      </c>
      <c r="H497" s="421" t="s">
        <v>2245</v>
      </c>
      <c r="I497" s="424">
        <v>1028885.5632413096</v>
      </c>
      <c r="J497" s="425">
        <v>5.634719596104077E-4</v>
      </c>
      <c r="K497" s="424">
        <f t="shared" si="49"/>
        <v>7641804.5099999998</v>
      </c>
      <c r="L497" s="424">
        <f t="shared" si="50"/>
        <v>5660595.9299999997</v>
      </c>
      <c r="M497" s="424">
        <f t="shared" si="51"/>
        <v>4528476.74</v>
      </c>
      <c r="N497" s="424">
        <f t="shared" si="52"/>
        <v>1132119.1899999995</v>
      </c>
      <c r="O497" s="424">
        <f t="shared" si="53"/>
        <v>1981208.58</v>
      </c>
      <c r="P497" s="424">
        <f t="shared" si="54"/>
        <v>1584966.86</v>
      </c>
      <c r="Q497" s="424">
        <f t="shared" si="55"/>
        <v>396241.72</v>
      </c>
    </row>
    <row r="498" spans="1:17" ht="16.5" hidden="1" thickTop="1" x14ac:dyDescent="0.25">
      <c r="A498" s="421" t="s">
        <v>2019</v>
      </c>
      <c r="B498" s="421" t="s">
        <v>2246</v>
      </c>
      <c r="C498" s="422" t="s">
        <v>2021</v>
      </c>
      <c r="D498" s="422" t="s">
        <v>2247</v>
      </c>
      <c r="E498" s="422" t="s">
        <v>441</v>
      </c>
      <c r="F498" s="422" t="s">
        <v>230</v>
      </c>
      <c r="G498" s="423" t="s">
        <v>2247</v>
      </c>
      <c r="H498" s="421" t="s">
        <v>2248</v>
      </c>
      <c r="I498" s="424">
        <v>1207996.5271881183</v>
      </c>
      <c r="J498" s="425">
        <v>6.6156256312210958E-4</v>
      </c>
      <c r="K498" s="424">
        <f t="shared" si="49"/>
        <v>8972108.9000000004</v>
      </c>
      <c r="L498" s="424">
        <f t="shared" si="50"/>
        <v>6646006.5899999999</v>
      </c>
      <c r="M498" s="424">
        <f t="shared" si="51"/>
        <v>5316805.2699999996</v>
      </c>
      <c r="N498" s="424">
        <f t="shared" si="52"/>
        <v>1329201.3200000003</v>
      </c>
      <c r="O498" s="424">
        <f t="shared" si="53"/>
        <v>2326102.3100000005</v>
      </c>
      <c r="P498" s="424">
        <f t="shared" si="54"/>
        <v>1860881.85</v>
      </c>
      <c r="Q498" s="424">
        <f t="shared" si="55"/>
        <v>465220.46000000043</v>
      </c>
    </row>
    <row r="499" spans="1:17" ht="16.5" hidden="1" thickTop="1" x14ac:dyDescent="0.25">
      <c r="A499" s="421" t="s">
        <v>2019</v>
      </c>
      <c r="B499" s="421" t="s">
        <v>2249</v>
      </c>
      <c r="C499" s="422" t="s">
        <v>2021</v>
      </c>
      <c r="D499" s="422" t="s">
        <v>2250</v>
      </c>
      <c r="E499" s="422" t="s">
        <v>441</v>
      </c>
      <c r="F499" s="422" t="s">
        <v>230</v>
      </c>
      <c r="G499" s="423" t="s">
        <v>2250</v>
      </c>
      <c r="H499" s="421" t="s">
        <v>2251</v>
      </c>
      <c r="I499" s="424">
        <v>207353.06040368488</v>
      </c>
      <c r="J499" s="425">
        <v>1.1355746396985555E-4</v>
      </c>
      <c r="K499" s="424">
        <f t="shared" si="49"/>
        <v>1540065.88</v>
      </c>
      <c r="L499" s="424">
        <f t="shared" si="50"/>
        <v>1140789.54</v>
      </c>
      <c r="M499" s="424">
        <f t="shared" si="51"/>
        <v>912631.63</v>
      </c>
      <c r="N499" s="424">
        <f t="shared" si="52"/>
        <v>228157.91000000003</v>
      </c>
      <c r="O499" s="424">
        <f t="shared" si="53"/>
        <v>399276.33999999985</v>
      </c>
      <c r="P499" s="424">
        <f t="shared" si="54"/>
        <v>319421.07</v>
      </c>
      <c r="Q499" s="424">
        <f t="shared" si="55"/>
        <v>79855.269999999844</v>
      </c>
    </row>
    <row r="500" spans="1:17" ht="16.5" hidden="1" thickTop="1" x14ac:dyDescent="0.25">
      <c r="A500" s="421" t="s">
        <v>2019</v>
      </c>
      <c r="B500" s="421" t="s">
        <v>2252</v>
      </c>
      <c r="C500" s="422" t="s">
        <v>2021</v>
      </c>
      <c r="D500" s="422" t="s">
        <v>2253</v>
      </c>
      <c r="E500" s="422" t="s">
        <v>441</v>
      </c>
      <c r="F500" s="422" t="s">
        <v>230</v>
      </c>
      <c r="G500" s="423" t="s">
        <v>2253</v>
      </c>
      <c r="H500" s="421" t="s">
        <v>2254</v>
      </c>
      <c r="I500" s="424">
        <v>133367.73538488004</v>
      </c>
      <c r="J500" s="425">
        <v>7.3039200753656215E-5</v>
      </c>
      <c r="K500" s="424">
        <f t="shared" si="49"/>
        <v>990557.36</v>
      </c>
      <c r="L500" s="424">
        <f t="shared" si="50"/>
        <v>733746.19</v>
      </c>
      <c r="M500" s="424">
        <f t="shared" si="51"/>
        <v>586996.94999999995</v>
      </c>
      <c r="N500" s="424">
        <f t="shared" si="52"/>
        <v>146749.24</v>
      </c>
      <c r="O500" s="424">
        <f t="shared" si="53"/>
        <v>256811.17000000004</v>
      </c>
      <c r="P500" s="424">
        <f t="shared" si="54"/>
        <v>205448.94</v>
      </c>
      <c r="Q500" s="424">
        <f t="shared" si="55"/>
        <v>51362.23000000004</v>
      </c>
    </row>
    <row r="501" spans="1:17" ht="16.5" hidden="1" thickTop="1" x14ac:dyDescent="0.25">
      <c r="A501" s="421" t="s">
        <v>2019</v>
      </c>
      <c r="B501" s="421" t="s">
        <v>2255</v>
      </c>
      <c r="C501" s="422" t="s">
        <v>2021</v>
      </c>
      <c r="D501" s="422" t="s">
        <v>2256</v>
      </c>
      <c r="E501" s="422" t="s">
        <v>441</v>
      </c>
      <c r="F501" s="422" t="s">
        <v>230</v>
      </c>
      <c r="G501" s="423" t="s">
        <v>2256</v>
      </c>
      <c r="H501" s="421" t="s">
        <v>2257</v>
      </c>
      <c r="I501" s="424">
        <v>429384.14322212886</v>
      </c>
      <c r="J501" s="425">
        <v>2.3515338658733239E-4</v>
      </c>
      <c r="K501" s="424">
        <f t="shared" si="49"/>
        <v>3189149.31</v>
      </c>
      <c r="L501" s="424">
        <f t="shared" si="50"/>
        <v>2362332.8199999998</v>
      </c>
      <c r="M501" s="424">
        <f t="shared" si="51"/>
        <v>1889866.26</v>
      </c>
      <c r="N501" s="424">
        <f t="shared" si="52"/>
        <v>472466.55999999982</v>
      </c>
      <c r="O501" s="424">
        <f t="shared" si="53"/>
        <v>826816.49000000022</v>
      </c>
      <c r="P501" s="424">
        <f t="shared" si="54"/>
        <v>661453.18999999994</v>
      </c>
      <c r="Q501" s="424">
        <f t="shared" si="55"/>
        <v>165363.30000000028</v>
      </c>
    </row>
    <row r="502" spans="1:17" ht="16.5" hidden="1" thickTop="1" x14ac:dyDescent="0.25">
      <c r="A502" s="421" t="s">
        <v>2019</v>
      </c>
      <c r="B502" s="421" t="s">
        <v>2258</v>
      </c>
      <c r="C502" s="422" t="s">
        <v>2021</v>
      </c>
      <c r="D502" s="422" t="s">
        <v>2259</v>
      </c>
      <c r="E502" s="422" t="s">
        <v>441</v>
      </c>
      <c r="F502" s="422" t="s">
        <v>230</v>
      </c>
      <c r="G502" s="423" t="s">
        <v>2259</v>
      </c>
      <c r="H502" s="421" t="s">
        <v>2260</v>
      </c>
      <c r="I502" s="424">
        <v>4689090.3127690675</v>
      </c>
      <c r="J502" s="425">
        <v>2.5679929835952849E-3</v>
      </c>
      <c r="K502" s="424">
        <f t="shared" si="49"/>
        <v>34827110.810000002</v>
      </c>
      <c r="L502" s="424">
        <f t="shared" si="50"/>
        <v>25797859.859999999</v>
      </c>
      <c r="M502" s="424">
        <f t="shared" si="51"/>
        <v>20638287.890000001</v>
      </c>
      <c r="N502" s="424">
        <f t="shared" si="52"/>
        <v>5159571.9699999988</v>
      </c>
      <c r="O502" s="424">
        <f t="shared" si="53"/>
        <v>9029250.950000003</v>
      </c>
      <c r="P502" s="424">
        <f t="shared" si="54"/>
        <v>7223400.7599999998</v>
      </c>
      <c r="Q502" s="424">
        <f t="shared" si="55"/>
        <v>1805850.1900000032</v>
      </c>
    </row>
    <row r="503" spans="1:17" ht="16.5" hidden="1" thickTop="1" x14ac:dyDescent="0.25">
      <c r="A503" s="421" t="s">
        <v>2019</v>
      </c>
      <c r="B503" s="421" t="s">
        <v>2261</v>
      </c>
      <c r="C503" s="422" t="s">
        <v>2021</v>
      </c>
      <c r="D503" s="422" t="s">
        <v>2262</v>
      </c>
      <c r="E503" s="422" t="s">
        <v>441</v>
      </c>
      <c r="F503" s="422" t="s">
        <v>230</v>
      </c>
      <c r="G503" s="423" t="s">
        <v>2262</v>
      </c>
      <c r="H503" s="421" t="s">
        <v>2263</v>
      </c>
      <c r="I503" s="424">
        <v>262010.10795551765</v>
      </c>
      <c r="J503" s="425">
        <v>1.4349054379024691E-4</v>
      </c>
      <c r="K503" s="424">
        <f t="shared" si="49"/>
        <v>1946018.19</v>
      </c>
      <c r="L503" s="424">
        <f t="shared" si="50"/>
        <v>1441494.96</v>
      </c>
      <c r="M503" s="424">
        <f t="shared" si="51"/>
        <v>1153195.97</v>
      </c>
      <c r="N503" s="424">
        <f t="shared" si="52"/>
        <v>288298.99</v>
      </c>
      <c r="O503" s="424">
        <f t="shared" si="53"/>
        <v>504523.23</v>
      </c>
      <c r="P503" s="424">
        <f t="shared" si="54"/>
        <v>403618.58</v>
      </c>
      <c r="Q503" s="424">
        <f t="shared" si="55"/>
        <v>100904.64999999997</v>
      </c>
    </row>
    <row r="504" spans="1:17" ht="16.5" hidden="1" thickTop="1" x14ac:dyDescent="0.25">
      <c r="A504" s="421" t="s">
        <v>2019</v>
      </c>
      <c r="B504" s="421" t="s">
        <v>2264</v>
      </c>
      <c r="C504" s="422" t="s">
        <v>2021</v>
      </c>
      <c r="D504" s="422" t="s">
        <v>2145</v>
      </c>
      <c r="E504" s="422" t="s">
        <v>2265</v>
      </c>
      <c r="F504" s="422" t="s">
        <v>2266</v>
      </c>
      <c r="G504" s="423" t="s">
        <v>2267</v>
      </c>
      <c r="H504" s="421" t="s">
        <v>2268</v>
      </c>
      <c r="I504" s="424">
        <v>1322169.3439836078</v>
      </c>
      <c r="J504" s="425">
        <v>7.2408961482971158E-4</v>
      </c>
      <c r="K504" s="424">
        <f t="shared" si="49"/>
        <v>9820100.5299999993</v>
      </c>
      <c r="L504" s="424">
        <f t="shared" si="50"/>
        <v>7274148.54</v>
      </c>
      <c r="M504" s="424">
        <f t="shared" si="51"/>
        <v>5819318.8300000001</v>
      </c>
      <c r="N504" s="424">
        <f t="shared" si="52"/>
        <v>1454829.71</v>
      </c>
      <c r="O504" s="424">
        <f t="shared" si="53"/>
        <v>2545951.9899999993</v>
      </c>
      <c r="P504" s="424">
        <f t="shared" si="54"/>
        <v>2036761.59</v>
      </c>
      <c r="Q504" s="424">
        <f t="shared" si="55"/>
        <v>509190.39999999921</v>
      </c>
    </row>
    <row r="505" spans="1:17" ht="16.5" hidden="1" thickTop="1" x14ac:dyDescent="0.25">
      <c r="A505" s="421" t="s">
        <v>2019</v>
      </c>
      <c r="B505" s="421" t="s">
        <v>2269</v>
      </c>
      <c r="C505" s="422" t="s">
        <v>2021</v>
      </c>
      <c r="D505" s="422" t="s">
        <v>2145</v>
      </c>
      <c r="E505" s="422" t="s">
        <v>2270</v>
      </c>
      <c r="F505" s="422" t="s">
        <v>2271</v>
      </c>
      <c r="G505" s="423" t="s">
        <v>2272</v>
      </c>
      <c r="H505" s="421" t="s">
        <v>2273</v>
      </c>
      <c r="I505" s="424">
        <v>359977.58103068068</v>
      </c>
      <c r="J505" s="425">
        <v>1.9714269520914595E-4</v>
      </c>
      <c r="K505" s="424">
        <f t="shared" si="49"/>
        <v>2673648.46</v>
      </c>
      <c r="L505" s="424">
        <f t="shared" si="50"/>
        <v>1980480.34</v>
      </c>
      <c r="M505" s="424">
        <f t="shared" si="51"/>
        <v>1584384.27</v>
      </c>
      <c r="N505" s="424">
        <f t="shared" si="52"/>
        <v>396096.07000000007</v>
      </c>
      <c r="O505" s="424">
        <f t="shared" si="53"/>
        <v>693168.11999999988</v>
      </c>
      <c r="P505" s="424">
        <f t="shared" si="54"/>
        <v>554534.5</v>
      </c>
      <c r="Q505" s="424">
        <f t="shared" si="55"/>
        <v>138633.61999999988</v>
      </c>
    </row>
    <row r="506" spans="1:17" ht="16.5" hidden="1" thickTop="1" x14ac:dyDescent="0.25">
      <c r="A506" s="421" t="s">
        <v>2019</v>
      </c>
      <c r="B506" s="421" t="s">
        <v>2274</v>
      </c>
      <c r="C506" s="422" t="s">
        <v>2021</v>
      </c>
      <c r="D506" s="422" t="s">
        <v>2145</v>
      </c>
      <c r="E506" s="422" t="s">
        <v>2275</v>
      </c>
      <c r="F506" s="422" t="s">
        <v>2276</v>
      </c>
      <c r="G506" s="423" t="s">
        <v>2277</v>
      </c>
      <c r="H506" s="421" t="s">
        <v>2278</v>
      </c>
      <c r="I506" s="424">
        <v>297328.16229677427</v>
      </c>
      <c r="J506" s="425">
        <v>1.6283257170888272E-4</v>
      </c>
      <c r="K506" s="424">
        <f t="shared" si="49"/>
        <v>2208334.7000000002</v>
      </c>
      <c r="L506" s="424">
        <f t="shared" si="50"/>
        <v>1635803.48</v>
      </c>
      <c r="M506" s="424">
        <f t="shared" si="51"/>
        <v>1308642.78</v>
      </c>
      <c r="N506" s="424">
        <f t="shared" si="52"/>
        <v>327160.69999999995</v>
      </c>
      <c r="O506" s="424">
        <f t="shared" si="53"/>
        <v>572531.2200000002</v>
      </c>
      <c r="P506" s="424">
        <f t="shared" si="54"/>
        <v>458024.98</v>
      </c>
      <c r="Q506" s="424">
        <f t="shared" si="55"/>
        <v>114506.24000000022</v>
      </c>
    </row>
    <row r="507" spans="1:17" ht="16.5" hidden="1" thickTop="1" x14ac:dyDescent="0.25">
      <c r="A507" s="421" t="s">
        <v>2019</v>
      </c>
      <c r="B507" s="421" t="s">
        <v>2279</v>
      </c>
      <c r="C507" s="422" t="s">
        <v>2021</v>
      </c>
      <c r="D507" s="422" t="s">
        <v>2145</v>
      </c>
      <c r="E507" s="422" t="s">
        <v>2280</v>
      </c>
      <c r="F507" s="422" t="s">
        <v>2281</v>
      </c>
      <c r="G507" s="423" t="s">
        <v>2282</v>
      </c>
      <c r="H507" s="421" t="s">
        <v>2283</v>
      </c>
      <c r="I507" s="424">
        <v>352172.21164598304</v>
      </c>
      <c r="J507" s="425">
        <v>1.9286806356904086E-4</v>
      </c>
      <c r="K507" s="424">
        <f t="shared" si="49"/>
        <v>2615675.92</v>
      </c>
      <c r="L507" s="424">
        <f t="shared" si="50"/>
        <v>1937537.72</v>
      </c>
      <c r="M507" s="424">
        <f t="shared" si="51"/>
        <v>1550030.18</v>
      </c>
      <c r="N507" s="424">
        <f t="shared" si="52"/>
        <v>387507.54000000004</v>
      </c>
      <c r="O507" s="424">
        <f t="shared" si="53"/>
        <v>678138.2</v>
      </c>
      <c r="P507" s="424">
        <f t="shared" si="54"/>
        <v>542510.56000000006</v>
      </c>
      <c r="Q507" s="424">
        <f t="shared" si="55"/>
        <v>135627.6399999999</v>
      </c>
    </row>
    <row r="508" spans="1:17" ht="16.5" hidden="1" thickTop="1" x14ac:dyDescent="0.25">
      <c r="A508" s="421" t="s">
        <v>2019</v>
      </c>
      <c r="B508" s="421" t="s">
        <v>2284</v>
      </c>
      <c r="C508" s="422" t="s">
        <v>2021</v>
      </c>
      <c r="D508" s="422" t="s">
        <v>2145</v>
      </c>
      <c r="E508" s="422" t="s">
        <v>2285</v>
      </c>
      <c r="F508" s="422" t="s">
        <v>2286</v>
      </c>
      <c r="G508" s="423" t="s">
        <v>2287</v>
      </c>
      <c r="H508" s="421" t="s">
        <v>2288</v>
      </c>
      <c r="I508" s="424">
        <v>345911.85065121768</v>
      </c>
      <c r="J508" s="425">
        <v>1.89439559949575E-4</v>
      </c>
      <c r="K508" s="424">
        <f t="shared" si="49"/>
        <v>2569178.5699999998</v>
      </c>
      <c r="L508" s="424">
        <f t="shared" si="50"/>
        <v>1903095.24</v>
      </c>
      <c r="M508" s="424">
        <f t="shared" si="51"/>
        <v>1522476.19</v>
      </c>
      <c r="N508" s="424">
        <f t="shared" si="52"/>
        <v>380619.05000000005</v>
      </c>
      <c r="O508" s="424">
        <f t="shared" si="53"/>
        <v>666083.32999999984</v>
      </c>
      <c r="P508" s="424">
        <f t="shared" si="54"/>
        <v>532866.66</v>
      </c>
      <c r="Q508" s="424">
        <f t="shared" si="55"/>
        <v>133216.66999999981</v>
      </c>
    </row>
    <row r="509" spans="1:17" ht="16.5" hidden="1" thickTop="1" x14ac:dyDescent="0.25">
      <c r="A509" s="421" t="s">
        <v>2019</v>
      </c>
      <c r="B509" s="421" t="s">
        <v>2289</v>
      </c>
      <c r="C509" s="422" t="s">
        <v>2021</v>
      </c>
      <c r="D509" s="422" t="s">
        <v>2247</v>
      </c>
      <c r="E509" s="422" t="s">
        <v>2290</v>
      </c>
      <c r="F509" s="422" t="s">
        <v>2291</v>
      </c>
      <c r="G509" s="423" t="s">
        <v>2292</v>
      </c>
      <c r="H509" s="421" t="s">
        <v>2293</v>
      </c>
      <c r="I509" s="424">
        <v>0</v>
      </c>
      <c r="J509" s="425">
        <v>0</v>
      </c>
      <c r="K509" s="424">
        <f t="shared" si="49"/>
        <v>0</v>
      </c>
      <c r="L509" s="424">
        <f t="shared" si="50"/>
        <v>0</v>
      </c>
      <c r="M509" s="424">
        <f t="shared" si="51"/>
        <v>0</v>
      </c>
      <c r="N509" s="424">
        <f t="shared" si="52"/>
        <v>0</v>
      </c>
      <c r="O509" s="424">
        <f t="shared" si="53"/>
        <v>0</v>
      </c>
      <c r="P509" s="424">
        <f t="shared" si="54"/>
        <v>0</v>
      </c>
      <c r="Q509" s="424">
        <f t="shared" si="55"/>
        <v>0</v>
      </c>
    </row>
    <row r="510" spans="1:17" ht="16.5" hidden="1" thickTop="1" x14ac:dyDescent="0.25">
      <c r="A510" s="421" t="s">
        <v>2019</v>
      </c>
      <c r="B510" s="421" t="s">
        <v>2294</v>
      </c>
      <c r="C510" s="422" t="s">
        <v>2021</v>
      </c>
      <c r="D510" s="422" t="s">
        <v>2145</v>
      </c>
      <c r="E510" s="422" t="s">
        <v>2295</v>
      </c>
      <c r="F510" s="422" t="s">
        <v>2296</v>
      </c>
      <c r="G510" s="423" t="s">
        <v>2297</v>
      </c>
      <c r="H510" s="421" t="s">
        <v>2298</v>
      </c>
      <c r="I510" s="424">
        <v>177255.26448033162</v>
      </c>
      <c r="J510" s="425">
        <v>9.7074324683248169E-5</v>
      </c>
      <c r="K510" s="424">
        <f t="shared" si="49"/>
        <v>1316521.6100000001</v>
      </c>
      <c r="L510" s="424">
        <f t="shared" si="50"/>
        <v>975201.19</v>
      </c>
      <c r="M510" s="424">
        <f t="shared" si="51"/>
        <v>780160.95</v>
      </c>
      <c r="N510" s="424">
        <f t="shared" si="52"/>
        <v>195040.24</v>
      </c>
      <c r="O510" s="424">
        <f t="shared" si="53"/>
        <v>341320.42000000016</v>
      </c>
      <c r="P510" s="424">
        <f t="shared" si="54"/>
        <v>273056.34000000003</v>
      </c>
      <c r="Q510" s="424">
        <f t="shared" si="55"/>
        <v>68264.080000000133</v>
      </c>
    </row>
    <row r="511" spans="1:17" ht="16.5" hidden="1" thickTop="1" x14ac:dyDescent="0.25">
      <c r="A511" s="421" t="s">
        <v>2019</v>
      </c>
      <c r="B511" s="421" t="s">
        <v>2299</v>
      </c>
      <c r="C511" s="422" t="s">
        <v>2021</v>
      </c>
      <c r="D511" s="422" t="s">
        <v>2217</v>
      </c>
      <c r="E511" s="422" t="s">
        <v>2300</v>
      </c>
      <c r="F511" s="422" t="s">
        <v>2301</v>
      </c>
      <c r="G511" s="423" t="s">
        <v>2302</v>
      </c>
      <c r="H511" s="421" t="s">
        <v>2303</v>
      </c>
      <c r="I511" s="424">
        <v>229485.49125307275</v>
      </c>
      <c r="J511" s="425">
        <v>1.2567834954468944E-4</v>
      </c>
      <c r="K511" s="424">
        <f t="shared" si="49"/>
        <v>1704449.29</v>
      </c>
      <c r="L511" s="424">
        <f t="shared" si="50"/>
        <v>1262555.03</v>
      </c>
      <c r="M511" s="424">
        <f t="shared" si="51"/>
        <v>1010044.02</v>
      </c>
      <c r="N511" s="424">
        <f t="shared" si="52"/>
        <v>252511.01</v>
      </c>
      <c r="O511" s="424">
        <f t="shared" si="53"/>
        <v>441894.26</v>
      </c>
      <c r="P511" s="424">
        <f t="shared" si="54"/>
        <v>353515.41</v>
      </c>
      <c r="Q511" s="424">
        <f t="shared" si="55"/>
        <v>88378.850000000035</v>
      </c>
    </row>
    <row r="512" spans="1:17" ht="16.5" hidden="1" thickTop="1" x14ac:dyDescent="0.25">
      <c r="A512" s="421" t="s">
        <v>2019</v>
      </c>
      <c r="B512" s="421" t="s">
        <v>2304</v>
      </c>
      <c r="C512" s="422" t="s">
        <v>2021</v>
      </c>
      <c r="D512" s="422" t="s">
        <v>2145</v>
      </c>
      <c r="E512" s="422" t="s">
        <v>2305</v>
      </c>
      <c r="F512" s="422" t="s">
        <v>2306</v>
      </c>
      <c r="G512" s="423" t="s">
        <v>2307</v>
      </c>
      <c r="H512" s="421" t="s">
        <v>2308</v>
      </c>
      <c r="I512" s="424">
        <v>186509.40778532595</v>
      </c>
      <c r="J512" s="425">
        <v>1.021423812765913E-4</v>
      </c>
      <c r="K512" s="424">
        <f t="shared" si="49"/>
        <v>1385254.58</v>
      </c>
      <c r="L512" s="424">
        <f t="shared" si="50"/>
        <v>1026114.5</v>
      </c>
      <c r="M512" s="424">
        <f t="shared" si="51"/>
        <v>820891.6</v>
      </c>
      <c r="N512" s="424">
        <f t="shared" si="52"/>
        <v>205222.90000000002</v>
      </c>
      <c r="O512" s="424">
        <f t="shared" si="53"/>
        <v>359140.08000000007</v>
      </c>
      <c r="P512" s="424">
        <f t="shared" si="54"/>
        <v>287312.06</v>
      </c>
      <c r="Q512" s="424">
        <f t="shared" si="55"/>
        <v>71828.020000000077</v>
      </c>
    </row>
    <row r="513" spans="1:17" ht="16.5" hidden="1" thickTop="1" x14ac:dyDescent="0.25">
      <c r="A513" s="421" t="s">
        <v>2019</v>
      </c>
      <c r="B513" s="421" t="s">
        <v>2309</v>
      </c>
      <c r="C513" s="422" t="s">
        <v>2021</v>
      </c>
      <c r="D513" s="422" t="s">
        <v>2145</v>
      </c>
      <c r="E513" s="422" t="s">
        <v>2310</v>
      </c>
      <c r="F513" s="422" t="s">
        <v>2311</v>
      </c>
      <c r="G513" s="423" t="s">
        <v>2312</v>
      </c>
      <c r="H513" s="421" t="s">
        <v>2313</v>
      </c>
      <c r="I513" s="424">
        <v>277079.80487526435</v>
      </c>
      <c r="J513" s="425">
        <v>1.517435040391537E-4</v>
      </c>
      <c r="K513" s="424">
        <f t="shared" si="49"/>
        <v>2057944.81</v>
      </c>
      <c r="L513" s="424">
        <f t="shared" si="50"/>
        <v>1524403.56</v>
      </c>
      <c r="M513" s="424">
        <f t="shared" si="51"/>
        <v>1219522.8500000001</v>
      </c>
      <c r="N513" s="424">
        <f t="shared" si="52"/>
        <v>304880.70999999996</v>
      </c>
      <c r="O513" s="424">
        <f t="shared" si="53"/>
        <v>533541.25</v>
      </c>
      <c r="P513" s="424">
        <f t="shared" si="54"/>
        <v>426833</v>
      </c>
      <c r="Q513" s="424">
        <f t="shared" si="55"/>
        <v>106708.25</v>
      </c>
    </row>
    <row r="514" spans="1:17" ht="16.5" hidden="1" thickTop="1" x14ac:dyDescent="0.25">
      <c r="A514" s="421" t="s">
        <v>2019</v>
      </c>
      <c r="B514" s="421" t="s">
        <v>2314</v>
      </c>
      <c r="C514" s="422" t="s">
        <v>2021</v>
      </c>
      <c r="D514" s="422" t="s">
        <v>2229</v>
      </c>
      <c r="E514" s="422" t="s">
        <v>2315</v>
      </c>
      <c r="F514" s="422" t="s">
        <v>2316</v>
      </c>
      <c r="G514" s="423" t="s">
        <v>2317</v>
      </c>
      <c r="H514" s="421" t="s">
        <v>2318</v>
      </c>
      <c r="I514" s="424">
        <v>0</v>
      </c>
      <c r="J514" s="425">
        <v>0</v>
      </c>
      <c r="K514" s="424">
        <f t="shared" si="49"/>
        <v>0</v>
      </c>
      <c r="L514" s="424">
        <f t="shared" si="50"/>
        <v>0</v>
      </c>
      <c r="M514" s="424">
        <f t="shared" si="51"/>
        <v>0</v>
      </c>
      <c r="N514" s="424">
        <f t="shared" si="52"/>
        <v>0</v>
      </c>
      <c r="O514" s="424">
        <f t="shared" si="53"/>
        <v>0</v>
      </c>
      <c r="P514" s="424">
        <f t="shared" si="54"/>
        <v>0</v>
      </c>
      <c r="Q514" s="424">
        <f t="shared" si="55"/>
        <v>0</v>
      </c>
    </row>
    <row r="515" spans="1:17" ht="16.5" hidden="1" thickTop="1" x14ac:dyDescent="0.25">
      <c r="A515" s="421" t="s">
        <v>2019</v>
      </c>
      <c r="B515" s="427" t="s">
        <v>2319</v>
      </c>
      <c r="C515" s="422" t="s">
        <v>2021</v>
      </c>
      <c r="D515" s="422" t="s">
        <v>2022</v>
      </c>
      <c r="E515" s="422" t="s">
        <v>2320</v>
      </c>
      <c r="F515" s="428" t="s">
        <v>2321</v>
      </c>
      <c r="G515" s="423" t="s">
        <v>2322</v>
      </c>
      <c r="H515" s="429" t="s">
        <v>2323</v>
      </c>
      <c r="I515" s="424">
        <v>43142.418811723823</v>
      </c>
      <c r="J515" s="425">
        <v>2.3627062268803069E-5</v>
      </c>
      <c r="K515" s="424">
        <f t="shared" si="49"/>
        <v>320430.13</v>
      </c>
      <c r="L515" s="424">
        <f t="shared" si="50"/>
        <v>237355.65</v>
      </c>
      <c r="M515" s="424">
        <f t="shared" si="51"/>
        <v>189884.52</v>
      </c>
      <c r="N515" s="424">
        <f t="shared" si="52"/>
        <v>47471.130000000005</v>
      </c>
      <c r="O515" s="424">
        <f t="shared" si="53"/>
        <v>83074.48000000001</v>
      </c>
      <c r="P515" s="424">
        <f t="shared" si="54"/>
        <v>66459.58</v>
      </c>
      <c r="Q515" s="424">
        <f t="shared" si="55"/>
        <v>16614.900000000009</v>
      </c>
    </row>
    <row r="516" spans="1:17" ht="16.5" hidden="1" thickTop="1" x14ac:dyDescent="0.25">
      <c r="A516" s="421" t="s">
        <v>2019</v>
      </c>
      <c r="B516" s="421" t="s">
        <v>2324</v>
      </c>
      <c r="C516" s="422" t="s">
        <v>2021</v>
      </c>
      <c r="D516" s="422" t="s">
        <v>2136</v>
      </c>
      <c r="E516" s="422" t="s">
        <v>2325</v>
      </c>
      <c r="F516" s="422" t="s">
        <v>2326</v>
      </c>
      <c r="G516" s="423" t="s">
        <v>2327</v>
      </c>
      <c r="H516" s="421" t="s">
        <v>2328</v>
      </c>
      <c r="I516" s="424">
        <v>274603.37011805514</v>
      </c>
      <c r="J516" s="425">
        <v>1.5038727785098946E-4</v>
      </c>
      <c r="K516" s="424">
        <f t="shared" si="49"/>
        <v>2039551.67</v>
      </c>
      <c r="L516" s="424">
        <f t="shared" si="50"/>
        <v>1510779.01</v>
      </c>
      <c r="M516" s="424">
        <f t="shared" si="51"/>
        <v>1208623.21</v>
      </c>
      <c r="N516" s="424">
        <f t="shared" si="52"/>
        <v>302155.80000000005</v>
      </c>
      <c r="O516" s="424">
        <f t="shared" si="53"/>
        <v>528772.65999999992</v>
      </c>
      <c r="P516" s="424">
        <f t="shared" si="54"/>
        <v>423018.13</v>
      </c>
      <c r="Q516" s="424">
        <f t="shared" si="55"/>
        <v>105754.52999999991</v>
      </c>
    </row>
    <row r="517" spans="1:17" ht="16.5" hidden="1" thickTop="1" x14ac:dyDescent="0.25">
      <c r="A517" s="421" t="s">
        <v>2019</v>
      </c>
      <c r="B517" s="421" t="s">
        <v>2329</v>
      </c>
      <c r="C517" s="422" t="s">
        <v>2021</v>
      </c>
      <c r="D517" s="422" t="s">
        <v>2106</v>
      </c>
      <c r="E517" s="422" t="s">
        <v>2330</v>
      </c>
      <c r="F517" s="422" t="s">
        <v>2331</v>
      </c>
      <c r="G517" s="423" t="s">
        <v>2332</v>
      </c>
      <c r="H517" s="421" t="s">
        <v>2333</v>
      </c>
      <c r="I517" s="424">
        <v>244350.97678021545</v>
      </c>
      <c r="J517" s="425">
        <v>1.3381947287248826E-4</v>
      </c>
      <c r="K517" s="424">
        <f t="shared" si="49"/>
        <v>1814859.17</v>
      </c>
      <c r="L517" s="424">
        <f t="shared" si="50"/>
        <v>1344340.13</v>
      </c>
      <c r="M517" s="424">
        <f t="shared" si="51"/>
        <v>1075472.1000000001</v>
      </c>
      <c r="N517" s="424">
        <f t="shared" si="52"/>
        <v>268868.0299999998</v>
      </c>
      <c r="O517" s="424">
        <f t="shared" si="53"/>
        <v>470519.04000000004</v>
      </c>
      <c r="P517" s="424">
        <f t="shared" si="54"/>
        <v>376415.23</v>
      </c>
      <c r="Q517" s="424">
        <f t="shared" si="55"/>
        <v>94103.810000000056</v>
      </c>
    </row>
    <row r="518" spans="1:17" ht="16.5" hidden="1" thickTop="1" x14ac:dyDescent="0.25">
      <c r="A518" s="421" t="s">
        <v>2019</v>
      </c>
      <c r="B518" s="421" t="s">
        <v>2334</v>
      </c>
      <c r="C518" s="422" t="s">
        <v>2021</v>
      </c>
      <c r="D518" s="422" t="s">
        <v>2145</v>
      </c>
      <c r="E518" s="422" t="s">
        <v>2335</v>
      </c>
      <c r="F518" s="422" t="s">
        <v>2336</v>
      </c>
      <c r="G518" s="423" t="s">
        <v>2337</v>
      </c>
      <c r="H518" s="421" t="s">
        <v>2338</v>
      </c>
      <c r="I518" s="424">
        <v>314896.27952266205</v>
      </c>
      <c r="J518" s="425">
        <v>1.7245379859124948E-4</v>
      </c>
      <c r="K518" s="424">
        <f t="shared" si="49"/>
        <v>2338817.7400000002</v>
      </c>
      <c r="L518" s="424">
        <f t="shared" si="50"/>
        <v>1732457.59</v>
      </c>
      <c r="M518" s="424">
        <f t="shared" si="51"/>
        <v>1385966.07</v>
      </c>
      <c r="N518" s="424">
        <f t="shared" si="52"/>
        <v>346491.52</v>
      </c>
      <c r="O518" s="424">
        <f t="shared" si="53"/>
        <v>606360.15000000014</v>
      </c>
      <c r="P518" s="424">
        <f t="shared" si="54"/>
        <v>485088.12</v>
      </c>
      <c r="Q518" s="424">
        <f t="shared" si="55"/>
        <v>121272.03000000014</v>
      </c>
    </row>
    <row r="519" spans="1:17" ht="16.5" hidden="1" thickTop="1" x14ac:dyDescent="0.25">
      <c r="A519" s="421" t="s">
        <v>2019</v>
      </c>
      <c r="B519" s="421" t="s">
        <v>2339</v>
      </c>
      <c r="C519" s="422" t="s">
        <v>2021</v>
      </c>
      <c r="D519" s="422" t="s">
        <v>2145</v>
      </c>
      <c r="E519" s="422" t="s">
        <v>2340</v>
      </c>
      <c r="F519" s="422" t="s">
        <v>2341</v>
      </c>
      <c r="G519" s="423" t="s">
        <v>2342</v>
      </c>
      <c r="H519" s="421" t="s">
        <v>2343</v>
      </c>
      <c r="I519" s="424">
        <v>213345.20511720778</v>
      </c>
      <c r="J519" s="425">
        <v>1.1683907821795635E-4</v>
      </c>
      <c r="K519" s="424">
        <f t="shared" si="49"/>
        <v>1584571.12</v>
      </c>
      <c r="L519" s="424">
        <f t="shared" si="50"/>
        <v>1173756.3899999999</v>
      </c>
      <c r="M519" s="424">
        <f t="shared" si="51"/>
        <v>939005.11</v>
      </c>
      <c r="N519" s="424">
        <f t="shared" si="52"/>
        <v>234751.27999999991</v>
      </c>
      <c r="O519" s="424">
        <f t="shared" si="53"/>
        <v>410814.73000000021</v>
      </c>
      <c r="P519" s="424">
        <f t="shared" si="54"/>
        <v>328651.78000000003</v>
      </c>
      <c r="Q519" s="424">
        <f t="shared" si="55"/>
        <v>82162.950000000186</v>
      </c>
    </row>
    <row r="520" spans="1:17" ht="16.5" hidden="1" thickTop="1" x14ac:dyDescent="0.25">
      <c r="A520" s="421" t="s">
        <v>2019</v>
      </c>
      <c r="B520" s="421" t="s">
        <v>2344</v>
      </c>
      <c r="C520" s="422" t="s">
        <v>2021</v>
      </c>
      <c r="D520" s="422" t="s">
        <v>2133</v>
      </c>
      <c r="E520" s="422" t="s">
        <v>2345</v>
      </c>
      <c r="F520" s="422" t="s">
        <v>2346</v>
      </c>
      <c r="G520" s="423" t="s">
        <v>2347</v>
      </c>
      <c r="H520" s="421" t="s">
        <v>2348</v>
      </c>
      <c r="I520" s="424">
        <v>180644.98079029907</v>
      </c>
      <c r="J520" s="425">
        <v>9.8930711982223954E-5</v>
      </c>
      <c r="K520" s="424">
        <f t="shared" si="49"/>
        <v>1341697.93</v>
      </c>
      <c r="L520" s="424">
        <f t="shared" si="50"/>
        <v>993850.32</v>
      </c>
      <c r="M520" s="424">
        <f t="shared" si="51"/>
        <v>795080.26</v>
      </c>
      <c r="N520" s="424">
        <f t="shared" si="52"/>
        <v>198770.05999999994</v>
      </c>
      <c r="O520" s="424">
        <f t="shared" si="53"/>
        <v>347847.61</v>
      </c>
      <c r="P520" s="424">
        <f t="shared" si="54"/>
        <v>278278.09000000003</v>
      </c>
      <c r="Q520" s="424">
        <f t="shared" si="55"/>
        <v>69569.51999999996</v>
      </c>
    </row>
    <row r="521" spans="1:17" ht="16.5" hidden="1" thickTop="1" x14ac:dyDescent="0.25">
      <c r="A521" s="421" t="s">
        <v>2019</v>
      </c>
      <c r="B521" s="421" t="s">
        <v>2349</v>
      </c>
      <c r="C521" s="422" t="s">
        <v>2021</v>
      </c>
      <c r="D521" s="422" t="s">
        <v>2145</v>
      </c>
      <c r="E521" s="422" t="s">
        <v>2350</v>
      </c>
      <c r="F521" s="422" t="s">
        <v>2351</v>
      </c>
      <c r="G521" s="423" t="s">
        <v>2352</v>
      </c>
      <c r="H521" s="421" t="s">
        <v>2353</v>
      </c>
      <c r="I521" s="424">
        <v>110793.30807006595</v>
      </c>
      <c r="J521" s="425">
        <v>6.0676254619890987E-5</v>
      </c>
      <c r="K521" s="424">
        <f t="shared" ref="K521:K584" si="56">ROUND(J521*13561996091,2)</f>
        <v>822891.13</v>
      </c>
      <c r="L521" s="424">
        <f t="shared" ref="L521:L584" si="57">ROUND(K521*(10045923031/13561996091),2)</f>
        <v>609548.99</v>
      </c>
      <c r="M521" s="424">
        <f t="shared" ref="M521:M584" si="58">ROUND(L521*0.8,2)</f>
        <v>487639.19</v>
      </c>
      <c r="N521" s="424">
        <f t="shared" ref="N521:N584" si="59">L521-M521</f>
        <v>121909.79999999999</v>
      </c>
      <c r="O521" s="424">
        <f t="shared" ref="O521:O584" si="60">K521-L521</f>
        <v>213342.14</v>
      </c>
      <c r="P521" s="424">
        <f t="shared" ref="P521:P584" si="61">ROUND(O521*0.8,2)</f>
        <v>170673.71</v>
      </c>
      <c r="Q521" s="424">
        <f t="shared" ref="Q521:Q584" si="62">O521-P521</f>
        <v>42668.430000000022</v>
      </c>
    </row>
    <row r="522" spans="1:17" ht="16.5" hidden="1" thickTop="1" x14ac:dyDescent="0.25">
      <c r="A522" s="421" t="s">
        <v>2019</v>
      </c>
      <c r="B522" s="421" t="s">
        <v>2354</v>
      </c>
      <c r="C522" s="422" t="s">
        <v>2021</v>
      </c>
      <c r="D522" s="422" t="s">
        <v>2037</v>
      </c>
      <c r="E522" s="422" t="s">
        <v>2355</v>
      </c>
      <c r="F522" s="422" t="s">
        <v>2356</v>
      </c>
      <c r="G522" s="423" t="s">
        <v>2357</v>
      </c>
      <c r="H522" s="421" t="s">
        <v>2358</v>
      </c>
      <c r="I522" s="424">
        <v>0</v>
      </c>
      <c r="J522" s="425">
        <v>0</v>
      </c>
      <c r="K522" s="424">
        <f t="shared" si="56"/>
        <v>0</v>
      </c>
      <c r="L522" s="424">
        <f t="shared" si="57"/>
        <v>0</v>
      </c>
      <c r="M522" s="424">
        <f t="shared" si="58"/>
        <v>0</v>
      </c>
      <c r="N522" s="424">
        <f t="shared" si="59"/>
        <v>0</v>
      </c>
      <c r="O522" s="424">
        <f t="shared" si="60"/>
        <v>0</v>
      </c>
      <c r="P522" s="424">
        <f t="shared" si="61"/>
        <v>0</v>
      </c>
      <c r="Q522" s="424">
        <f t="shared" si="62"/>
        <v>0</v>
      </c>
    </row>
    <row r="523" spans="1:17" ht="16.5" hidden="1" thickTop="1" x14ac:dyDescent="0.25">
      <c r="A523" s="421" t="s">
        <v>2019</v>
      </c>
      <c r="B523" s="427" t="s">
        <v>2359</v>
      </c>
      <c r="C523" s="422" t="s">
        <v>2021</v>
      </c>
      <c r="D523" s="422" t="s">
        <v>2028</v>
      </c>
      <c r="E523" s="422" t="s">
        <v>2360</v>
      </c>
      <c r="F523" s="428" t="s">
        <v>2361</v>
      </c>
      <c r="G523" s="423" t="s">
        <v>2362</v>
      </c>
      <c r="H523" s="429" t="s">
        <v>2363</v>
      </c>
      <c r="I523" s="424">
        <v>0</v>
      </c>
      <c r="J523" s="425">
        <v>0</v>
      </c>
      <c r="K523" s="424">
        <f t="shared" si="56"/>
        <v>0</v>
      </c>
      <c r="L523" s="424">
        <f t="shared" si="57"/>
        <v>0</v>
      </c>
      <c r="M523" s="424">
        <f t="shared" si="58"/>
        <v>0</v>
      </c>
      <c r="N523" s="424">
        <f t="shared" si="59"/>
        <v>0</v>
      </c>
      <c r="O523" s="424">
        <f t="shared" si="60"/>
        <v>0</v>
      </c>
      <c r="P523" s="424">
        <f t="shared" si="61"/>
        <v>0</v>
      </c>
      <c r="Q523" s="424">
        <f t="shared" si="62"/>
        <v>0</v>
      </c>
    </row>
    <row r="524" spans="1:17" ht="16.5" hidden="1" thickTop="1" x14ac:dyDescent="0.25">
      <c r="A524" s="421" t="s">
        <v>2019</v>
      </c>
      <c r="B524" s="421" t="s">
        <v>2364</v>
      </c>
      <c r="C524" s="422" t="s">
        <v>2021</v>
      </c>
      <c r="D524" s="422" t="s">
        <v>2145</v>
      </c>
      <c r="E524" s="422" t="s">
        <v>2365</v>
      </c>
      <c r="F524" s="422" t="s">
        <v>2366</v>
      </c>
      <c r="G524" s="423" t="s">
        <v>2367</v>
      </c>
      <c r="H524" s="421" t="s">
        <v>2368</v>
      </c>
      <c r="I524" s="424">
        <v>46977.300483877065</v>
      </c>
      <c r="J524" s="425">
        <v>2.5727245581585571E-5</v>
      </c>
      <c r="K524" s="424">
        <f t="shared" si="56"/>
        <v>348912.8</v>
      </c>
      <c r="L524" s="424">
        <f t="shared" si="57"/>
        <v>258453.93</v>
      </c>
      <c r="M524" s="424">
        <f t="shared" si="58"/>
        <v>206763.14</v>
      </c>
      <c r="N524" s="424">
        <f t="shared" si="59"/>
        <v>51690.789999999979</v>
      </c>
      <c r="O524" s="424">
        <f t="shared" si="60"/>
        <v>90458.87</v>
      </c>
      <c r="P524" s="424">
        <f t="shared" si="61"/>
        <v>72367.100000000006</v>
      </c>
      <c r="Q524" s="424">
        <f t="shared" si="62"/>
        <v>18091.76999999999</v>
      </c>
    </row>
    <row r="525" spans="1:17" ht="16.5" hidden="1" thickTop="1" x14ac:dyDescent="0.25">
      <c r="A525" s="421" t="s">
        <v>2019</v>
      </c>
      <c r="B525" s="421" t="s">
        <v>2369</v>
      </c>
      <c r="C525" s="422" t="s">
        <v>2021</v>
      </c>
      <c r="D525" s="422" t="s">
        <v>2370</v>
      </c>
      <c r="E525" s="422" t="s">
        <v>2371</v>
      </c>
      <c r="F525" s="422" t="s">
        <v>2372</v>
      </c>
      <c r="G525" s="423" t="s">
        <v>2373</v>
      </c>
      <c r="H525" s="421" t="s">
        <v>2374</v>
      </c>
      <c r="I525" s="424">
        <v>83408.676369332723</v>
      </c>
      <c r="J525" s="425">
        <v>4.567898705301926E-5</v>
      </c>
      <c r="K525" s="424">
        <f t="shared" si="56"/>
        <v>619498.23999999999</v>
      </c>
      <c r="L525" s="424">
        <f t="shared" si="57"/>
        <v>458887.59</v>
      </c>
      <c r="M525" s="424">
        <f t="shared" si="58"/>
        <v>367110.07</v>
      </c>
      <c r="N525" s="424">
        <f t="shared" si="59"/>
        <v>91777.520000000019</v>
      </c>
      <c r="O525" s="424">
        <f t="shared" si="60"/>
        <v>160610.64999999997</v>
      </c>
      <c r="P525" s="424">
        <f t="shared" si="61"/>
        <v>128488.52</v>
      </c>
      <c r="Q525" s="424">
        <f t="shared" si="62"/>
        <v>32122.129999999961</v>
      </c>
    </row>
    <row r="526" spans="1:17" ht="16.5" hidden="1" thickTop="1" x14ac:dyDescent="0.25">
      <c r="A526" s="421" t="s">
        <v>2019</v>
      </c>
      <c r="B526" s="421" t="s">
        <v>2375</v>
      </c>
      <c r="C526" s="422" t="s">
        <v>2021</v>
      </c>
      <c r="D526" s="422" t="s">
        <v>2118</v>
      </c>
      <c r="E526" s="422" t="s">
        <v>2376</v>
      </c>
      <c r="F526" s="422" t="s">
        <v>2377</v>
      </c>
      <c r="G526" s="423" t="s">
        <v>2378</v>
      </c>
      <c r="H526" s="421" t="s">
        <v>2379</v>
      </c>
      <c r="I526" s="424">
        <v>262600.27677404985</v>
      </c>
      <c r="J526" s="425">
        <v>1.4381375133884123E-4</v>
      </c>
      <c r="K526" s="424">
        <f t="shared" si="56"/>
        <v>1950401.53</v>
      </c>
      <c r="L526" s="424">
        <f t="shared" si="57"/>
        <v>1444741.87</v>
      </c>
      <c r="M526" s="424">
        <f t="shared" si="58"/>
        <v>1155793.5</v>
      </c>
      <c r="N526" s="424">
        <f t="shared" si="59"/>
        <v>288948.37000000011</v>
      </c>
      <c r="O526" s="424">
        <f t="shared" si="60"/>
        <v>505659.65999999992</v>
      </c>
      <c r="P526" s="424">
        <f t="shared" si="61"/>
        <v>404527.73</v>
      </c>
      <c r="Q526" s="424">
        <f t="shared" si="62"/>
        <v>101131.92999999993</v>
      </c>
    </row>
    <row r="527" spans="1:17" ht="16.5" hidden="1" thickTop="1" x14ac:dyDescent="0.25">
      <c r="A527" s="421" t="s">
        <v>2019</v>
      </c>
      <c r="B527" s="421" t="s">
        <v>2380</v>
      </c>
      <c r="C527" s="422" t="s">
        <v>2021</v>
      </c>
      <c r="D527" s="422" t="s">
        <v>2022</v>
      </c>
      <c r="E527" s="422" t="s">
        <v>2381</v>
      </c>
      <c r="F527" s="422" t="s">
        <v>2382</v>
      </c>
      <c r="G527" s="423" t="s">
        <v>2383</v>
      </c>
      <c r="H527" s="421" t="s">
        <v>2384</v>
      </c>
      <c r="I527" s="424">
        <v>224936.97232478086</v>
      </c>
      <c r="J527" s="425">
        <v>1.2318734085974342E-4</v>
      </c>
      <c r="K527" s="424">
        <f t="shared" si="56"/>
        <v>1670666.24</v>
      </c>
      <c r="L527" s="424">
        <f t="shared" si="57"/>
        <v>1237530.55</v>
      </c>
      <c r="M527" s="424">
        <f t="shared" si="58"/>
        <v>990024.44</v>
      </c>
      <c r="N527" s="424">
        <f t="shared" si="59"/>
        <v>247506.1100000001</v>
      </c>
      <c r="O527" s="424">
        <f t="shared" si="60"/>
        <v>433135.68999999994</v>
      </c>
      <c r="P527" s="424">
        <f t="shared" si="61"/>
        <v>346508.55</v>
      </c>
      <c r="Q527" s="424">
        <f t="shared" si="62"/>
        <v>86627.139999999956</v>
      </c>
    </row>
    <row r="528" spans="1:17" ht="16.5" hidden="1" thickTop="1" x14ac:dyDescent="0.25">
      <c r="A528" s="421" t="s">
        <v>2019</v>
      </c>
      <c r="B528" s="421" t="s">
        <v>2385</v>
      </c>
      <c r="C528" s="422" t="s">
        <v>2021</v>
      </c>
      <c r="D528" s="422" t="s">
        <v>2145</v>
      </c>
      <c r="E528" s="422" t="s">
        <v>2386</v>
      </c>
      <c r="F528" s="422" t="s">
        <v>2387</v>
      </c>
      <c r="G528" s="423" t="s">
        <v>2388</v>
      </c>
      <c r="H528" s="421" t="s">
        <v>2389</v>
      </c>
      <c r="I528" s="424">
        <v>408099.50591473008</v>
      </c>
      <c r="J528" s="425">
        <v>2.2349679743720945E-4</v>
      </c>
      <c r="K528" s="424">
        <f t="shared" si="56"/>
        <v>3031062.69</v>
      </c>
      <c r="L528" s="424">
        <f t="shared" si="57"/>
        <v>2245231.62</v>
      </c>
      <c r="M528" s="424">
        <f t="shared" si="58"/>
        <v>1796185.3</v>
      </c>
      <c r="N528" s="424">
        <f t="shared" si="59"/>
        <v>449046.32000000007</v>
      </c>
      <c r="O528" s="424">
        <f t="shared" si="60"/>
        <v>785831.06999999983</v>
      </c>
      <c r="P528" s="424">
        <f t="shared" si="61"/>
        <v>628664.86</v>
      </c>
      <c r="Q528" s="424">
        <f t="shared" si="62"/>
        <v>157166.20999999985</v>
      </c>
    </row>
    <row r="529" spans="1:17" ht="16.5" hidden="1" thickTop="1" x14ac:dyDescent="0.25">
      <c r="A529" s="421" t="s">
        <v>2019</v>
      </c>
      <c r="B529" s="421" t="s">
        <v>2390</v>
      </c>
      <c r="C529" s="422" t="s">
        <v>2021</v>
      </c>
      <c r="D529" s="422" t="s">
        <v>2145</v>
      </c>
      <c r="E529" s="422" t="s">
        <v>2391</v>
      </c>
      <c r="F529" s="422" t="s">
        <v>2392</v>
      </c>
      <c r="G529" s="423" t="s">
        <v>2393</v>
      </c>
      <c r="H529" s="421" t="s">
        <v>2394</v>
      </c>
      <c r="I529" s="424">
        <v>190695.74567754817</v>
      </c>
      <c r="J529" s="425">
        <v>1.044350405382205E-4</v>
      </c>
      <c r="K529" s="424">
        <f t="shared" si="56"/>
        <v>1416347.61</v>
      </c>
      <c r="L529" s="424">
        <f t="shared" si="57"/>
        <v>1049146.3799999999</v>
      </c>
      <c r="M529" s="424">
        <f t="shared" si="58"/>
        <v>839317.1</v>
      </c>
      <c r="N529" s="424">
        <f t="shared" si="59"/>
        <v>209829.27999999991</v>
      </c>
      <c r="O529" s="424">
        <f t="shared" si="60"/>
        <v>367201.23000000021</v>
      </c>
      <c r="P529" s="424">
        <f t="shared" si="61"/>
        <v>293760.98</v>
      </c>
      <c r="Q529" s="424">
        <f t="shared" si="62"/>
        <v>73440.250000000233</v>
      </c>
    </row>
    <row r="530" spans="1:17" ht="16.5" hidden="1" thickTop="1" x14ac:dyDescent="0.25">
      <c r="A530" s="421" t="s">
        <v>2019</v>
      </c>
      <c r="B530" s="421" t="s">
        <v>2395</v>
      </c>
      <c r="C530" s="422" t="s">
        <v>2021</v>
      </c>
      <c r="D530" s="422" t="s">
        <v>2145</v>
      </c>
      <c r="E530" s="422" t="s">
        <v>2396</v>
      </c>
      <c r="F530" s="422" t="s">
        <v>2397</v>
      </c>
      <c r="G530" s="423" t="s">
        <v>2398</v>
      </c>
      <c r="H530" s="421" t="s">
        <v>2399</v>
      </c>
      <c r="I530" s="424">
        <v>182450.96533190511</v>
      </c>
      <c r="J530" s="425">
        <v>9.991976429770114E-5</v>
      </c>
      <c r="K530" s="424">
        <f t="shared" si="56"/>
        <v>1355111.45</v>
      </c>
      <c r="L530" s="424">
        <f t="shared" si="57"/>
        <v>1003786.26</v>
      </c>
      <c r="M530" s="424">
        <f t="shared" si="58"/>
        <v>803029.01</v>
      </c>
      <c r="N530" s="424">
        <f t="shared" si="59"/>
        <v>200757.25</v>
      </c>
      <c r="O530" s="424">
        <f t="shared" si="60"/>
        <v>351325.18999999994</v>
      </c>
      <c r="P530" s="424">
        <f t="shared" si="61"/>
        <v>281060.15000000002</v>
      </c>
      <c r="Q530" s="424">
        <f t="shared" si="62"/>
        <v>70265.039999999921</v>
      </c>
    </row>
    <row r="531" spans="1:17" ht="16.5" hidden="1" thickTop="1" x14ac:dyDescent="0.25">
      <c r="A531" s="421" t="s">
        <v>2019</v>
      </c>
      <c r="B531" s="421" t="s">
        <v>2400</v>
      </c>
      <c r="C531" s="422" t="s">
        <v>2021</v>
      </c>
      <c r="D531" s="422" t="s">
        <v>2145</v>
      </c>
      <c r="E531" s="422" t="s">
        <v>2401</v>
      </c>
      <c r="F531" s="422" t="s">
        <v>2402</v>
      </c>
      <c r="G531" s="423" t="s">
        <v>2403</v>
      </c>
      <c r="H531" s="421" t="s">
        <v>2404</v>
      </c>
      <c r="I531" s="424">
        <v>56831.217203894288</v>
      </c>
      <c r="J531" s="425">
        <v>3.1123769706750722E-5</v>
      </c>
      <c r="K531" s="424">
        <f t="shared" si="56"/>
        <v>422100.44</v>
      </c>
      <c r="L531" s="424">
        <f t="shared" si="57"/>
        <v>312666.99</v>
      </c>
      <c r="M531" s="424">
        <f t="shared" si="58"/>
        <v>250133.59</v>
      </c>
      <c r="N531" s="424">
        <f t="shared" si="59"/>
        <v>62533.399999999994</v>
      </c>
      <c r="O531" s="424">
        <f t="shared" si="60"/>
        <v>109433.45000000001</v>
      </c>
      <c r="P531" s="424">
        <f t="shared" si="61"/>
        <v>87546.76</v>
      </c>
      <c r="Q531" s="424">
        <f t="shared" si="62"/>
        <v>21886.690000000017</v>
      </c>
    </row>
    <row r="532" spans="1:17" ht="16.5" hidden="1" thickTop="1" x14ac:dyDescent="0.25">
      <c r="A532" s="421" t="s">
        <v>2019</v>
      </c>
      <c r="B532" s="421" t="s">
        <v>2405</v>
      </c>
      <c r="C532" s="422" t="s">
        <v>2021</v>
      </c>
      <c r="D532" s="422" t="s">
        <v>2145</v>
      </c>
      <c r="E532" s="422" t="s">
        <v>2406</v>
      </c>
      <c r="F532" s="422" t="s">
        <v>2407</v>
      </c>
      <c r="G532" s="423" t="s">
        <v>2408</v>
      </c>
      <c r="H532" s="421" t="s">
        <v>2409</v>
      </c>
      <c r="I532" s="424">
        <v>155316.34911594153</v>
      </c>
      <c r="J532" s="425">
        <v>8.50594183868125E-5</v>
      </c>
      <c r="K532" s="424">
        <f t="shared" si="56"/>
        <v>1153575.5</v>
      </c>
      <c r="L532" s="424">
        <f t="shared" si="57"/>
        <v>854500.37</v>
      </c>
      <c r="M532" s="424">
        <f t="shared" si="58"/>
        <v>683600.3</v>
      </c>
      <c r="N532" s="424">
        <f t="shared" si="59"/>
        <v>170900.06999999995</v>
      </c>
      <c r="O532" s="424">
        <f t="shared" si="60"/>
        <v>299075.13</v>
      </c>
      <c r="P532" s="424">
        <f t="shared" si="61"/>
        <v>239260.1</v>
      </c>
      <c r="Q532" s="424">
        <f t="shared" si="62"/>
        <v>59815.03</v>
      </c>
    </row>
    <row r="533" spans="1:17" ht="16.5" hidden="1" thickTop="1" x14ac:dyDescent="0.25">
      <c r="A533" s="421" t="s">
        <v>2019</v>
      </c>
      <c r="B533" s="421" t="s">
        <v>2410</v>
      </c>
      <c r="C533" s="422" t="s">
        <v>2021</v>
      </c>
      <c r="D533" s="422" t="s">
        <v>2411</v>
      </c>
      <c r="E533" s="422" t="s">
        <v>2412</v>
      </c>
      <c r="F533" s="422" t="s">
        <v>2413</v>
      </c>
      <c r="G533" s="423" t="s">
        <v>2414</v>
      </c>
      <c r="H533" s="421" t="s">
        <v>2415</v>
      </c>
      <c r="I533" s="424">
        <v>220182.28999544602</v>
      </c>
      <c r="J533" s="425">
        <v>1.2058342623099191E-4</v>
      </c>
      <c r="K533" s="424">
        <f t="shared" si="56"/>
        <v>1635351.96</v>
      </c>
      <c r="L533" s="424">
        <f t="shared" si="57"/>
        <v>1211371.82</v>
      </c>
      <c r="M533" s="424">
        <f t="shared" si="58"/>
        <v>969097.46</v>
      </c>
      <c r="N533" s="424">
        <f t="shared" si="59"/>
        <v>242274.3600000001</v>
      </c>
      <c r="O533" s="424">
        <f t="shared" si="60"/>
        <v>423980.1399999999</v>
      </c>
      <c r="P533" s="424">
        <f t="shared" si="61"/>
        <v>339184.11</v>
      </c>
      <c r="Q533" s="424">
        <f t="shared" si="62"/>
        <v>84796.029999999912</v>
      </c>
    </row>
    <row r="534" spans="1:17" ht="16.5" hidden="1" thickTop="1" x14ac:dyDescent="0.25">
      <c r="A534" s="421" t="s">
        <v>2019</v>
      </c>
      <c r="B534" s="421" t="s">
        <v>2416</v>
      </c>
      <c r="C534" s="422" t="s">
        <v>2021</v>
      </c>
      <c r="D534" s="422" t="s">
        <v>2145</v>
      </c>
      <c r="E534" s="422" t="s">
        <v>2417</v>
      </c>
      <c r="F534" s="422" t="s">
        <v>2418</v>
      </c>
      <c r="G534" s="423" t="s">
        <v>2419</v>
      </c>
      <c r="H534" s="421" t="s">
        <v>2420</v>
      </c>
      <c r="I534" s="424">
        <v>130645.10517333986</v>
      </c>
      <c r="J534" s="425">
        <v>7.1548144959503494E-5</v>
      </c>
      <c r="K534" s="424">
        <f t="shared" si="56"/>
        <v>970335.66</v>
      </c>
      <c r="L534" s="424">
        <f t="shared" si="57"/>
        <v>718767.16</v>
      </c>
      <c r="M534" s="424">
        <f t="shared" si="58"/>
        <v>575013.73</v>
      </c>
      <c r="N534" s="424">
        <f t="shared" si="59"/>
        <v>143753.43000000005</v>
      </c>
      <c r="O534" s="424">
        <f t="shared" si="60"/>
        <v>251568.5</v>
      </c>
      <c r="P534" s="424">
        <f t="shared" si="61"/>
        <v>201254.8</v>
      </c>
      <c r="Q534" s="424">
        <f t="shared" si="62"/>
        <v>50313.700000000012</v>
      </c>
    </row>
    <row r="535" spans="1:17" ht="16.5" hidden="1" thickTop="1" x14ac:dyDescent="0.25">
      <c r="A535" s="421" t="s">
        <v>2019</v>
      </c>
      <c r="B535" s="421" t="s">
        <v>2421</v>
      </c>
      <c r="C535" s="422" t="s">
        <v>2021</v>
      </c>
      <c r="D535" s="422" t="s">
        <v>2136</v>
      </c>
      <c r="E535" s="422" t="s">
        <v>2422</v>
      </c>
      <c r="F535" s="422" t="s">
        <v>2423</v>
      </c>
      <c r="G535" s="423" t="s">
        <v>2424</v>
      </c>
      <c r="H535" s="421" t="s">
        <v>2425</v>
      </c>
      <c r="I535" s="424">
        <v>0</v>
      </c>
      <c r="J535" s="425">
        <v>0</v>
      </c>
      <c r="K535" s="424">
        <f t="shared" si="56"/>
        <v>0</v>
      </c>
      <c r="L535" s="424">
        <f t="shared" si="57"/>
        <v>0</v>
      </c>
      <c r="M535" s="424">
        <f t="shared" si="58"/>
        <v>0</v>
      </c>
      <c r="N535" s="424">
        <f t="shared" si="59"/>
        <v>0</v>
      </c>
      <c r="O535" s="424">
        <f t="shared" si="60"/>
        <v>0</v>
      </c>
      <c r="P535" s="424">
        <f t="shared" si="61"/>
        <v>0</v>
      </c>
      <c r="Q535" s="424">
        <f t="shared" si="62"/>
        <v>0</v>
      </c>
    </row>
    <row r="536" spans="1:17" ht="16.5" hidden="1" thickTop="1" x14ac:dyDescent="0.25">
      <c r="A536" s="421" t="s">
        <v>2019</v>
      </c>
      <c r="B536" s="421" t="s">
        <v>2426</v>
      </c>
      <c r="C536" s="422" t="s">
        <v>2021</v>
      </c>
      <c r="D536" s="422" t="s">
        <v>2145</v>
      </c>
      <c r="E536" s="422" t="s">
        <v>2427</v>
      </c>
      <c r="F536" s="422" t="s">
        <v>2428</v>
      </c>
      <c r="G536" s="423" t="s">
        <v>2429</v>
      </c>
      <c r="H536" s="421" t="s">
        <v>2430</v>
      </c>
      <c r="I536" s="424">
        <v>182788.16108526738</v>
      </c>
      <c r="J536" s="425">
        <v>1.001044304634123E-4</v>
      </c>
      <c r="K536" s="424">
        <f t="shared" si="56"/>
        <v>1357615.89</v>
      </c>
      <c r="L536" s="424">
        <f t="shared" si="57"/>
        <v>1005641.4</v>
      </c>
      <c r="M536" s="424">
        <f t="shared" si="58"/>
        <v>804513.12</v>
      </c>
      <c r="N536" s="424">
        <f t="shared" si="59"/>
        <v>201128.28000000003</v>
      </c>
      <c r="O536" s="424">
        <f t="shared" si="60"/>
        <v>351974.48999999987</v>
      </c>
      <c r="P536" s="424">
        <f t="shared" si="61"/>
        <v>281579.59000000003</v>
      </c>
      <c r="Q536" s="424">
        <f t="shared" si="62"/>
        <v>70394.899999999849</v>
      </c>
    </row>
    <row r="537" spans="1:17" ht="16.5" hidden="1" thickTop="1" x14ac:dyDescent="0.25">
      <c r="A537" s="421" t="s">
        <v>2019</v>
      </c>
      <c r="B537" s="421" t="s">
        <v>2431</v>
      </c>
      <c r="C537" s="422" t="s">
        <v>2021</v>
      </c>
      <c r="D537" s="422" t="s">
        <v>2145</v>
      </c>
      <c r="E537" s="422" t="s">
        <v>2432</v>
      </c>
      <c r="F537" s="422" t="s">
        <v>2433</v>
      </c>
      <c r="G537" s="423" t="s">
        <v>2434</v>
      </c>
      <c r="H537" s="421" t="s">
        <v>2435</v>
      </c>
      <c r="I537" s="424">
        <v>168401.58440073079</v>
      </c>
      <c r="J537" s="425">
        <v>9.2225582857675229E-5</v>
      </c>
      <c r="K537" s="424">
        <f t="shared" si="56"/>
        <v>1250762.99</v>
      </c>
      <c r="L537" s="424">
        <f t="shared" si="57"/>
        <v>926491.1</v>
      </c>
      <c r="M537" s="424">
        <f t="shared" si="58"/>
        <v>741192.88</v>
      </c>
      <c r="N537" s="424">
        <f t="shared" si="59"/>
        <v>185298.21999999997</v>
      </c>
      <c r="O537" s="424">
        <f t="shared" si="60"/>
        <v>324271.89</v>
      </c>
      <c r="P537" s="424">
        <f t="shared" si="61"/>
        <v>259417.51</v>
      </c>
      <c r="Q537" s="424">
        <f t="shared" si="62"/>
        <v>64854.380000000005</v>
      </c>
    </row>
    <row r="538" spans="1:17" ht="16.5" hidden="1" thickTop="1" x14ac:dyDescent="0.25">
      <c r="A538" s="421" t="s">
        <v>2019</v>
      </c>
      <c r="B538" s="421" t="s">
        <v>2436</v>
      </c>
      <c r="C538" s="422" t="s">
        <v>2021</v>
      </c>
      <c r="D538" s="422" t="s">
        <v>2145</v>
      </c>
      <c r="E538" s="422" t="s">
        <v>2437</v>
      </c>
      <c r="F538" s="422" t="s">
        <v>2438</v>
      </c>
      <c r="G538" s="423" t="s">
        <v>2439</v>
      </c>
      <c r="H538" s="421" t="s">
        <v>2440</v>
      </c>
      <c r="I538" s="424">
        <v>213976.97729526617</v>
      </c>
      <c r="J538" s="425">
        <v>1.1718506995884193E-4</v>
      </c>
      <c r="K538" s="424">
        <f t="shared" si="56"/>
        <v>1589263.46</v>
      </c>
      <c r="L538" s="424">
        <f t="shared" si="57"/>
        <v>1177232.19</v>
      </c>
      <c r="M538" s="424">
        <f t="shared" si="58"/>
        <v>941785.75</v>
      </c>
      <c r="N538" s="424">
        <f t="shared" si="59"/>
        <v>235446.43999999994</v>
      </c>
      <c r="O538" s="424">
        <f t="shared" si="60"/>
        <v>412031.27</v>
      </c>
      <c r="P538" s="424">
        <f t="shared" si="61"/>
        <v>329625.02</v>
      </c>
      <c r="Q538" s="424">
        <f t="shared" si="62"/>
        <v>82406.25</v>
      </c>
    </row>
    <row r="539" spans="1:17" ht="16.5" hidden="1" thickTop="1" x14ac:dyDescent="0.25">
      <c r="A539" s="421" t="s">
        <v>2019</v>
      </c>
      <c r="B539" s="421" t="s">
        <v>2441</v>
      </c>
      <c r="C539" s="422" t="s">
        <v>2021</v>
      </c>
      <c r="D539" s="422" t="s">
        <v>2145</v>
      </c>
      <c r="E539" s="422" t="s">
        <v>2442</v>
      </c>
      <c r="F539" s="422" t="s">
        <v>2443</v>
      </c>
      <c r="G539" s="423" t="s">
        <v>2444</v>
      </c>
      <c r="H539" s="421" t="s">
        <v>2445</v>
      </c>
      <c r="I539" s="424">
        <v>193043.12533601766</v>
      </c>
      <c r="J539" s="425">
        <v>1.0572058935274614E-4</v>
      </c>
      <c r="K539" s="424">
        <f t="shared" si="56"/>
        <v>1433782.22</v>
      </c>
      <c r="L539" s="424">
        <f t="shared" si="57"/>
        <v>1062060.8999999999</v>
      </c>
      <c r="M539" s="424">
        <f t="shared" si="58"/>
        <v>849648.72</v>
      </c>
      <c r="N539" s="424">
        <f t="shared" si="59"/>
        <v>212412.17999999993</v>
      </c>
      <c r="O539" s="424">
        <f t="shared" si="60"/>
        <v>371721.32000000007</v>
      </c>
      <c r="P539" s="424">
        <f t="shared" si="61"/>
        <v>297377.06</v>
      </c>
      <c r="Q539" s="424">
        <f t="shared" si="62"/>
        <v>74344.260000000068</v>
      </c>
    </row>
    <row r="540" spans="1:17" ht="16.5" hidden="1" thickTop="1" x14ac:dyDescent="0.25">
      <c r="A540" s="421" t="s">
        <v>2019</v>
      </c>
      <c r="B540" s="421" t="s">
        <v>2446</v>
      </c>
      <c r="C540" s="422" t="s">
        <v>2021</v>
      </c>
      <c r="D540" s="422" t="s">
        <v>2145</v>
      </c>
      <c r="E540" s="422" t="s">
        <v>2447</v>
      </c>
      <c r="F540" s="422" t="s">
        <v>2448</v>
      </c>
      <c r="G540" s="423" t="s">
        <v>2449</v>
      </c>
      <c r="H540" s="421" t="s">
        <v>2450</v>
      </c>
      <c r="I540" s="424">
        <v>222097.44592269155</v>
      </c>
      <c r="J540" s="425">
        <v>1.2163226655088612E-4</v>
      </c>
      <c r="K540" s="424">
        <f t="shared" si="56"/>
        <v>1649576.32</v>
      </c>
      <c r="L540" s="424">
        <f t="shared" si="57"/>
        <v>1221908.3899999999</v>
      </c>
      <c r="M540" s="424">
        <f t="shared" si="58"/>
        <v>977526.71</v>
      </c>
      <c r="N540" s="424">
        <f t="shared" si="59"/>
        <v>244381.67999999993</v>
      </c>
      <c r="O540" s="424">
        <f t="shared" si="60"/>
        <v>427667.93000000017</v>
      </c>
      <c r="P540" s="424">
        <f t="shared" si="61"/>
        <v>342134.34</v>
      </c>
      <c r="Q540" s="424">
        <f t="shared" si="62"/>
        <v>85533.590000000142</v>
      </c>
    </row>
    <row r="541" spans="1:17" ht="16.5" hidden="1" thickTop="1" x14ac:dyDescent="0.25">
      <c r="A541" s="421" t="s">
        <v>2019</v>
      </c>
      <c r="B541" s="421" t="s">
        <v>2451</v>
      </c>
      <c r="C541" s="422" t="s">
        <v>2021</v>
      </c>
      <c r="D541" s="422" t="s">
        <v>2145</v>
      </c>
      <c r="E541" s="422" t="s">
        <v>2452</v>
      </c>
      <c r="F541" s="422" t="s">
        <v>2453</v>
      </c>
      <c r="G541" s="423" t="s">
        <v>2454</v>
      </c>
      <c r="H541" s="421" t="s">
        <v>2455</v>
      </c>
      <c r="I541" s="424">
        <v>64244.130295170457</v>
      </c>
      <c r="J541" s="425">
        <v>3.5183471597021469E-5</v>
      </c>
      <c r="K541" s="424">
        <f t="shared" si="56"/>
        <v>477158.1</v>
      </c>
      <c r="L541" s="424">
        <f t="shared" si="57"/>
        <v>353450.44</v>
      </c>
      <c r="M541" s="424">
        <f t="shared" si="58"/>
        <v>282760.34999999998</v>
      </c>
      <c r="N541" s="424">
        <f t="shared" si="59"/>
        <v>70690.090000000026</v>
      </c>
      <c r="O541" s="424">
        <f t="shared" si="60"/>
        <v>123707.65999999997</v>
      </c>
      <c r="P541" s="424">
        <f t="shared" si="61"/>
        <v>98966.13</v>
      </c>
      <c r="Q541" s="424">
        <f t="shared" si="62"/>
        <v>24741.52999999997</v>
      </c>
    </row>
    <row r="542" spans="1:17" ht="16.5" hidden="1" thickTop="1" x14ac:dyDescent="0.25">
      <c r="A542" s="421" t="s">
        <v>2019</v>
      </c>
      <c r="B542" s="421" t="s">
        <v>2456</v>
      </c>
      <c r="C542" s="422" t="s">
        <v>2021</v>
      </c>
      <c r="D542" s="422" t="s">
        <v>2145</v>
      </c>
      <c r="E542" s="422" t="s">
        <v>2457</v>
      </c>
      <c r="F542" s="422" t="s">
        <v>2458</v>
      </c>
      <c r="G542" s="423" t="s">
        <v>2459</v>
      </c>
      <c r="H542" s="421" t="s">
        <v>2460</v>
      </c>
      <c r="I542" s="424">
        <v>215527.71168117435</v>
      </c>
      <c r="J542" s="425">
        <v>1.1803433383665376E-4</v>
      </c>
      <c r="K542" s="424">
        <f t="shared" si="56"/>
        <v>1600781.17</v>
      </c>
      <c r="L542" s="424">
        <f t="shared" si="57"/>
        <v>1185763.83</v>
      </c>
      <c r="M542" s="424">
        <f t="shared" si="58"/>
        <v>948611.06</v>
      </c>
      <c r="N542" s="424">
        <f t="shared" si="59"/>
        <v>237152.77000000002</v>
      </c>
      <c r="O542" s="424">
        <f t="shared" si="60"/>
        <v>415017.33999999985</v>
      </c>
      <c r="P542" s="424">
        <f t="shared" si="61"/>
        <v>332013.87</v>
      </c>
      <c r="Q542" s="424">
        <f t="shared" si="62"/>
        <v>83003.469999999856</v>
      </c>
    </row>
    <row r="543" spans="1:17" ht="16.5" hidden="1" thickTop="1" x14ac:dyDescent="0.25">
      <c r="A543" s="421" t="s">
        <v>2019</v>
      </c>
      <c r="B543" s="421" t="s">
        <v>2461</v>
      </c>
      <c r="C543" s="422" t="s">
        <v>2021</v>
      </c>
      <c r="D543" s="422" t="s">
        <v>2145</v>
      </c>
      <c r="E543" s="422" t="s">
        <v>2462</v>
      </c>
      <c r="F543" s="422" t="s">
        <v>2463</v>
      </c>
      <c r="G543" s="423" t="s">
        <v>2464</v>
      </c>
      <c r="H543" s="421" t="s">
        <v>2465</v>
      </c>
      <c r="I543" s="424">
        <v>220101.7442956368</v>
      </c>
      <c r="J543" s="425">
        <v>1.2053931516079018E-4</v>
      </c>
      <c r="K543" s="424">
        <f t="shared" si="56"/>
        <v>1634753.72</v>
      </c>
      <c r="L543" s="424">
        <f t="shared" si="57"/>
        <v>1210928.68</v>
      </c>
      <c r="M543" s="424">
        <f t="shared" si="58"/>
        <v>968742.94</v>
      </c>
      <c r="N543" s="424">
        <f t="shared" si="59"/>
        <v>242185.74</v>
      </c>
      <c r="O543" s="424">
        <f t="shared" si="60"/>
        <v>423825.04000000004</v>
      </c>
      <c r="P543" s="424">
        <f t="shared" si="61"/>
        <v>339060.03</v>
      </c>
      <c r="Q543" s="424">
        <f t="shared" si="62"/>
        <v>84765.010000000009</v>
      </c>
    </row>
    <row r="544" spans="1:17" ht="16.5" hidden="1" thickTop="1" x14ac:dyDescent="0.25">
      <c r="A544" s="421" t="s">
        <v>2019</v>
      </c>
      <c r="B544" s="421" t="s">
        <v>2466</v>
      </c>
      <c r="C544" s="422" t="s">
        <v>2021</v>
      </c>
      <c r="D544" s="422" t="s">
        <v>2022</v>
      </c>
      <c r="E544" s="422" t="s">
        <v>2467</v>
      </c>
      <c r="F544" s="422" t="s">
        <v>2468</v>
      </c>
      <c r="G544" s="423" t="s">
        <v>2469</v>
      </c>
      <c r="H544" s="421" t="s">
        <v>2470</v>
      </c>
      <c r="I544" s="424">
        <v>274725.56888197304</v>
      </c>
      <c r="J544" s="425">
        <v>1.5045420033433141E-4</v>
      </c>
      <c r="K544" s="424">
        <f t="shared" si="56"/>
        <v>2040459.28</v>
      </c>
      <c r="L544" s="424">
        <f t="shared" si="57"/>
        <v>1511451.32</v>
      </c>
      <c r="M544" s="424">
        <f t="shared" si="58"/>
        <v>1209161.06</v>
      </c>
      <c r="N544" s="424">
        <f t="shared" si="59"/>
        <v>302290.26</v>
      </c>
      <c r="O544" s="424">
        <f t="shared" si="60"/>
        <v>529007.96</v>
      </c>
      <c r="P544" s="424">
        <f t="shared" si="61"/>
        <v>423206.37</v>
      </c>
      <c r="Q544" s="424">
        <f t="shared" si="62"/>
        <v>105801.58999999997</v>
      </c>
    </row>
    <row r="545" spans="1:17" ht="16.5" hidden="1" thickTop="1" x14ac:dyDescent="0.25">
      <c r="A545" s="421" t="s">
        <v>2019</v>
      </c>
      <c r="B545" s="421" t="s">
        <v>2471</v>
      </c>
      <c r="C545" s="422" t="s">
        <v>2021</v>
      </c>
      <c r="D545" s="422" t="s">
        <v>2145</v>
      </c>
      <c r="E545" s="422" t="s">
        <v>2472</v>
      </c>
      <c r="F545" s="422" t="s">
        <v>2473</v>
      </c>
      <c r="G545" s="423" t="s">
        <v>2474</v>
      </c>
      <c r="H545" s="421" t="s">
        <v>2475</v>
      </c>
      <c r="I545" s="424">
        <v>215803.8100052432</v>
      </c>
      <c r="J545" s="425">
        <v>1.1818553983007649E-4</v>
      </c>
      <c r="K545" s="424">
        <f t="shared" si="56"/>
        <v>1602831.83</v>
      </c>
      <c r="L545" s="424">
        <f t="shared" si="57"/>
        <v>1187282.8400000001</v>
      </c>
      <c r="M545" s="424">
        <f t="shared" si="58"/>
        <v>949826.27</v>
      </c>
      <c r="N545" s="424">
        <f t="shared" si="59"/>
        <v>237456.57000000007</v>
      </c>
      <c r="O545" s="424">
        <f t="shared" si="60"/>
        <v>415548.99</v>
      </c>
      <c r="P545" s="424">
        <f t="shared" si="61"/>
        <v>332439.19</v>
      </c>
      <c r="Q545" s="424">
        <f t="shared" si="62"/>
        <v>83109.799999999988</v>
      </c>
    </row>
    <row r="546" spans="1:17" ht="16.5" hidden="1" thickTop="1" x14ac:dyDescent="0.25">
      <c r="A546" s="421" t="s">
        <v>2019</v>
      </c>
      <c r="B546" s="421" t="s">
        <v>2476</v>
      </c>
      <c r="C546" s="422" t="s">
        <v>2021</v>
      </c>
      <c r="D546" s="422" t="s">
        <v>2145</v>
      </c>
      <c r="E546" s="422" t="s">
        <v>2477</v>
      </c>
      <c r="F546" s="422" t="s">
        <v>2478</v>
      </c>
      <c r="G546" s="423" t="s">
        <v>2479</v>
      </c>
      <c r="H546" s="421" t="s">
        <v>2480</v>
      </c>
      <c r="I546" s="424">
        <v>192325.91099635695</v>
      </c>
      <c r="J546" s="425">
        <v>1.0532780498112354E-4</v>
      </c>
      <c r="K546" s="424">
        <f t="shared" si="56"/>
        <v>1428455.28</v>
      </c>
      <c r="L546" s="424">
        <f t="shared" si="57"/>
        <v>1058115.02</v>
      </c>
      <c r="M546" s="424">
        <f t="shared" si="58"/>
        <v>846492.02</v>
      </c>
      <c r="N546" s="424">
        <f t="shared" si="59"/>
        <v>211623</v>
      </c>
      <c r="O546" s="424">
        <f t="shared" si="60"/>
        <v>370340.26</v>
      </c>
      <c r="P546" s="424">
        <f t="shared" si="61"/>
        <v>296272.21000000002</v>
      </c>
      <c r="Q546" s="424">
        <f t="shared" si="62"/>
        <v>74068.049999999988</v>
      </c>
    </row>
    <row r="547" spans="1:17" ht="16.5" hidden="1" thickTop="1" x14ac:dyDescent="0.25">
      <c r="A547" s="421" t="s">
        <v>2019</v>
      </c>
      <c r="B547" s="421" t="s">
        <v>2481</v>
      </c>
      <c r="C547" s="422" t="s">
        <v>2021</v>
      </c>
      <c r="D547" s="422" t="s">
        <v>2145</v>
      </c>
      <c r="E547" s="422" t="s">
        <v>2482</v>
      </c>
      <c r="F547" s="422" t="s">
        <v>2483</v>
      </c>
      <c r="G547" s="423" t="s">
        <v>2484</v>
      </c>
      <c r="H547" s="421" t="s">
        <v>2485</v>
      </c>
      <c r="I547" s="424">
        <v>37831.981096834817</v>
      </c>
      <c r="J547" s="425">
        <v>2.0718786701041283E-5</v>
      </c>
      <c r="K547" s="424">
        <f t="shared" si="56"/>
        <v>280988.09999999998</v>
      </c>
      <c r="L547" s="424">
        <f t="shared" si="57"/>
        <v>208139.33</v>
      </c>
      <c r="M547" s="424">
        <f t="shared" si="58"/>
        <v>166511.46</v>
      </c>
      <c r="N547" s="424">
        <f t="shared" si="59"/>
        <v>41627.869999999995</v>
      </c>
      <c r="O547" s="424">
        <f t="shared" si="60"/>
        <v>72848.76999999999</v>
      </c>
      <c r="P547" s="424">
        <f t="shared" si="61"/>
        <v>58279.02</v>
      </c>
      <c r="Q547" s="424">
        <f t="shared" si="62"/>
        <v>14569.749999999993</v>
      </c>
    </row>
    <row r="548" spans="1:17" ht="16.5" hidden="1" thickTop="1" x14ac:dyDescent="0.25">
      <c r="A548" s="421" t="s">
        <v>2019</v>
      </c>
      <c r="B548" s="421" t="s">
        <v>2486</v>
      </c>
      <c r="C548" s="422" t="s">
        <v>2021</v>
      </c>
      <c r="D548" s="422" t="s">
        <v>2145</v>
      </c>
      <c r="E548" s="422" t="s">
        <v>2487</v>
      </c>
      <c r="F548" s="422" t="s">
        <v>2488</v>
      </c>
      <c r="G548" s="423" t="s">
        <v>2489</v>
      </c>
      <c r="H548" s="421" t="s">
        <v>2490</v>
      </c>
      <c r="I548" s="424">
        <v>77134.97468482703</v>
      </c>
      <c r="J548" s="425">
        <v>4.2243177368759513E-5</v>
      </c>
      <c r="K548" s="424">
        <f t="shared" si="56"/>
        <v>572901.81000000006</v>
      </c>
      <c r="L548" s="424">
        <f t="shared" si="57"/>
        <v>424371.71</v>
      </c>
      <c r="M548" s="424">
        <f t="shared" si="58"/>
        <v>339497.37</v>
      </c>
      <c r="N548" s="424">
        <f t="shared" si="59"/>
        <v>84874.340000000026</v>
      </c>
      <c r="O548" s="424">
        <f t="shared" si="60"/>
        <v>148530.10000000003</v>
      </c>
      <c r="P548" s="424">
        <f t="shared" si="61"/>
        <v>118824.08</v>
      </c>
      <c r="Q548" s="424">
        <f t="shared" si="62"/>
        <v>29706.020000000033</v>
      </c>
    </row>
    <row r="549" spans="1:17" ht="16.5" hidden="1" thickTop="1" x14ac:dyDescent="0.25">
      <c r="A549" s="421" t="s">
        <v>2019</v>
      </c>
      <c r="B549" s="421" t="s">
        <v>2491</v>
      </c>
      <c r="C549" s="422" t="s">
        <v>2021</v>
      </c>
      <c r="D549" s="422" t="s">
        <v>2145</v>
      </c>
      <c r="E549" s="422" t="s">
        <v>2492</v>
      </c>
      <c r="F549" s="422" t="s">
        <v>2493</v>
      </c>
      <c r="G549" s="423" t="s">
        <v>2494</v>
      </c>
      <c r="H549" s="421" t="s">
        <v>2495</v>
      </c>
      <c r="I549" s="424">
        <v>897866.4532110662</v>
      </c>
      <c r="J549" s="425">
        <v>4.9171898988014989E-4</v>
      </c>
      <c r="K549" s="424">
        <f t="shared" si="56"/>
        <v>6668691.0199999996</v>
      </c>
      <c r="L549" s="424">
        <f t="shared" si="57"/>
        <v>4939771.13</v>
      </c>
      <c r="M549" s="424">
        <f t="shared" si="58"/>
        <v>3951816.9</v>
      </c>
      <c r="N549" s="424">
        <f t="shared" si="59"/>
        <v>987954.23</v>
      </c>
      <c r="O549" s="424">
        <f t="shared" si="60"/>
        <v>1728919.8899999997</v>
      </c>
      <c r="P549" s="424">
        <f t="shared" si="61"/>
        <v>1383135.91</v>
      </c>
      <c r="Q549" s="424">
        <f t="shared" si="62"/>
        <v>345783.97999999975</v>
      </c>
    </row>
    <row r="550" spans="1:17" ht="16.5" hidden="1" thickTop="1" x14ac:dyDescent="0.25">
      <c r="A550" s="421" t="s">
        <v>2019</v>
      </c>
      <c r="B550" s="421" t="s">
        <v>2496</v>
      </c>
      <c r="C550" s="422" t="s">
        <v>2021</v>
      </c>
      <c r="D550" s="422" t="s">
        <v>2145</v>
      </c>
      <c r="E550" s="422" t="s">
        <v>2497</v>
      </c>
      <c r="F550" s="422" t="s">
        <v>2498</v>
      </c>
      <c r="G550" s="423" t="s">
        <v>2499</v>
      </c>
      <c r="H550" s="421" t="s">
        <v>2500</v>
      </c>
      <c r="I550" s="424">
        <v>128381.43739812794</v>
      </c>
      <c r="J550" s="425">
        <v>7.0308441184102724E-5</v>
      </c>
      <c r="K550" s="424">
        <f t="shared" si="56"/>
        <v>953522.8</v>
      </c>
      <c r="L550" s="424">
        <f t="shared" si="57"/>
        <v>706313.19</v>
      </c>
      <c r="M550" s="424">
        <f t="shared" si="58"/>
        <v>565050.55000000005</v>
      </c>
      <c r="N550" s="424">
        <f t="shared" si="59"/>
        <v>141262.6399999999</v>
      </c>
      <c r="O550" s="424">
        <f t="shared" si="60"/>
        <v>247209.6100000001</v>
      </c>
      <c r="P550" s="424">
        <f t="shared" si="61"/>
        <v>197767.69</v>
      </c>
      <c r="Q550" s="424">
        <f t="shared" si="62"/>
        <v>49441.9200000001</v>
      </c>
    </row>
    <row r="551" spans="1:17" ht="16.5" hidden="1" thickTop="1" x14ac:dyDescent="0.25">
      <c r="A551" s="421" t="s">
        <v>2019</v>
      </c>
      <c r="B551" s="421" t="s">
        <v>2501</v>
      </c>
      <c r="C551" s="422" t="s">
        <v>2021</v>
      </c>
      <c r="D551" s="422" t="s">
        <v>2145</v>
      </c>
      <c r="E551" s="422" t="s">
        <v>2502</v>
      </c>
      <c r="F551" s="422" t="s">
        <v>2503</v>
      </c>
      <c r="G551" s="423" t="s">
        <v>2504</v>
      </c>
      <c r="H551" s="421" t="s">
        <v>2505</v>
      </c>
      <c r="I551" s="424">
        <v>261073.46410275667</v>
      </c>
      <c r="J551" s="425">
        <v>1.429775882526946E-4</v>
      </c>
      <c r="K551" s="424">
        <f t="shared" si="56"/>
        <v>1939061.49</v>
      </c>
      <c r="L551" s="424">
        <f t="shared" si="57"/>
        <v>1436341.84</v>
      </c>
      <c r="M551" s="424">
        <f t="shared" si="58"/>
        <v>1149073.47</v>
      </c>
      <c r="N551" s="424">
        <f t="shared" si="59"/>
        <v>287268.37000000011</v>
      </c>
      <c r="O551" s="424">
        <f t="shared" si="60"/>
        <v>502719.64999999991</v>
      </c>
      <c r="P551" s="424">
        <f t="shared" si="61"/>
        <v>402175.72</v>
      </c>
      <c r="Q551" s="424">
        <f t="shared" si="62"/>
        <v>100543.92999999993</v>
      </c>
    </row>
    <row r="552" spans="1:17" ht="16.5" hidden="1" thickTop="1" x14ac:dyDescent="0.25">
      <c r="A552" s="421" t="s">
        <v>2019</v>
      </c>
      <c r="B552" s="421" t="s">
        <v>2506</v>
      </c>
      <c r="C552" s="422" t="s">
        <v>2021</v>
      </c>
      <c r="D552" s="422" t="s">
        <v>2118</v>
      </c>
      <c r="E552" s="422" t="s">
        <v>2507</v>
      </c>
      <c r="F552" s="422" t="s">
        <v>2508</v>
      </c>
      <c r="G552" s="423" t="s">
        <v>2509</v>
      </c>
      <c r="H552" s="421" t="s">
        <v>2510</v>
      </c>
      <c r="I552" s="424">
        <v>118487.5770775775</v>
      </c>
      <c r="J552" s="425">
        <v>6.4890041838144857E-5</v>
      </c>
      <c r="K552" s="424">
        <f t="shared" si="56"/>
        <v>880038.49</v>
      </c>
      <c r="L552" s="424">
        <f t="shared" si="57"/>
        <v>651880.36</v>
      </c>
      <c r="M552" s="424">
        <f t="shared" si="58"/>
        <v>521504.29</v>
      </c>
      <c r="N552" s="424">
        <f t="shared" si="59"/>
        <v>130376.07</v>
      </c>
      <c r="O552" s="424">
        <f t="shared" si="60"/>
        <v>228158.13</v>
      </c>
      <c r="P552" s="424">
        <f t="shared" si="61"/>
        <v>182526.5</v>
      </c>
      <c r="Q552" s="424">
        <f t="shared" si="62"/>
        <v>45631.630000000005</v>
      </c>
    </row>
    <row r="553" spans="1:17" ht="16.5" hidden="1" thickTop="1" x14ac:dyDescent="0.25">
      <c r="A553" s="421" t="s">
        <v>2019</v>
      </c>
      <c r="B553" s="421" t="s">
        <v>2511</v>
      </c>
      <c r="C553" s="422" t="s">
        <v>2021</v>
      </c>
      <c r="D553" s="422" t="s">
        <v>2145</v>
      </c>
      <c r="E553" s="422" t="s">
        <v>2512</v>
      </c>
      <c r="F553" s="422" t="s">
        <v>2513</v>
      </c>
      <c r="G553" s="423" t="s">
        <v>2514</v>
      </c>
      <c r="H553" s="421" t="s">
        <v>2515</v>
      </c>
      <c r="I553" s="424">
        <v>444988.61423461611</v>
      </c>
      <c r="J553" s="425">
        <v>2.4369921731353124E-4</v>
      </c>
      <c r="K553" s="424">
        <f t="shared" si="56"/>
        <v>3305047.83</v>
      </c>
      <c r="L553" s="424">
        <f t="shared" si="57"/>
        <v>2448183.58</v>
      </c>
      <c r="M553" s="424">
        <f t="shared" si="58"/>
        <v>1958546.86</v>
      </c>
      <c r="N553" s="424">
        <f t="shared" si="59"/>
        <v>489636.72</v>
      </c>
      <c r="O553" s="424">
        <f t="shared" si="60"/>
        <v>856864.25</v>
      </c>
      <c r="P553" s="424">
        <f t="shared" si="61"/>
        <v>685491.4</v>
      </c>
      <c r="Q553" s="424">
        <f t="shared" si="62"/>
        <v>171372.84999999998</v>
      </c>
    </row>
    <row r="554" spans="1:17" ht="16.5" hidden="1" thickTop="1" x14ac:dyDescent="0.25">
      <c r="A554" s="421" t="s">
        <v>2019</v>
      </c>
      <c r="B554" s="421" t="s">
        <v>2516</v>
      </c>
      <c r="C554" s="422" t="s">
        <v>2021</v>
      </c>
      <c r="D554" s="422" t="s">
        <v>2145</v>
      </c>
      <c r="E554" s="422" t="s">
        <v>2517</v>
      </c>
      <c r="F554" s="422" t="s">
        <v>2518</v>
      </c>
      <c r="G554" s="423" t="s">
        <v>2519</v>
      </c>
      <c r="H554" s="421" t="s">
        <v>2520</v>
      </c>
      <c r="I554" s="424">
        <v>205241.70345397072</v>
      </c>
      <c r="J554" s="425">
        <v>1.124011736297087E-4</v>
      </c>
      <c r="K554" s="424">
        <f t="shared" si="56"/>
        <v>1524384.28</v>
      </c>
      <c r="L554" s="424">
        <f t="shared" si="57"/>
        <v>1129173.54</v>
      </c>
      <c r="M554" s="424">
        <f t="shared" si="58"/>
        <v>903338.83</v>
      </c>
      <c r="N554" s="424">
        <f t="shared" si="59"/>
        <v>225834.71000000008</v>
      </c>
      <c r="O554" s="424">
        <f t="shared" si="60"/>
        <v>395210.74</v>
      </c>
      <c r="P554" s="424">
        <f t="shared" si="61"/>
        <v>316168.59000000003</v>
      </c>
      <c r="Q554" s="424">
        <f t="shared" si="62"/>
        <v>79042.149999999965</v>
      </c>
    </row>
    <row r="555" spans="1:17" ht="16.5" hidden="1" thickTop="1" x14ac:dyDescent="0.25">
      <c r="A555" s="421" t="s">
        <v>2019</v>
      </c>
      <c r="B555" s="427" t="s">
        <v>2521</v>
      </c>
      <c r="C555" s="422" t="s">
        <v>2021</v>
      </c>
      <c r="D555" s="422" t="s">
        <v>2145</v>
      </c>
      <c r="E555" s="422" t="s">
        <v>2522</v>
      </c>
      <c r="F555" s="428" t="s">
        <v>2523</v>
      </c>
      <c r="G555" s="423" t="s">
        <v>2524</v>
      </c>
      <c r="H555" s="429" t="s">
        <v>2525</v>
      </c>
      <c r="I555" s="424">
        <v>114103.41531798553</v>
      </c>
      <c r="J555" s="425">
        <v>6.2489043800866625E-5</v>
      </c>
      <c r="K555" s="424">
        <f t="shared" si="56"/>
        <v>847476.17</v>
      </c>
      <c r="L555" s="424">
        <f t="shared" si="57"/>
        <v>627760.13</v>
      </c>
      <c r="M555" s="424">
        <f t="shared" si="58"/>
        <v>502208.1</v>
      </c>
      <c r="N555" s="424">
        <f t="shared" si="59"/>
        <v>125552.03000000003</v>
      </c>
      <c r="O555" s="424">
        <f t="shared" si="60"/>
        <v>219716.04000000004</v>
      </c>
      <c r="P555" s="424">
        <f t="shared" si="61"/>
        <v>175772.83</v>
      </c>
      <c r="Q555" s="424">
        <f t="shared" si="62"/>
        <v>43943.21000000005</v>
      </c>
    </row>
    <row r="556" spans="1:17" ht="16.5" hidden="1" thickTop="1" x14ac:dyDescent="0.25">
      <c r="A556" s="421" t="s">
        <v>2019</v>
      </c>
      <c r="B556" s="427" t="s">
        <v>2526</v>
      </c>
      <c r="C556" s="422" t="s">
        <v>2021</v>
      </c>
      <c r="D556" s="422" t="s">
        <v>2145</v>
      </c>
      <c r="E556" s="422" t="s">
        <v>2527</v>
      </c>
      <c r="F556" s="428" t="s">
        <v>2528</v>
      </c>
      <c r="G556" s="423" t="s">
        <v>2529</v>
      </c>
      <c r="H556" s="429" t="s">
        <v>2530</v>
      </c>
      <c r="I556" s="424">
        <v>364824.54557414725</v>
      </c>
      <c r="J556" s="425">
        <v>1.9979714844188971E-4</v>
      </c>
      <c r="K556" s="424">
        <f t="shared" si="56"/>
        <v>2709648.15</v>
      </c>
      <c r="L556" s="424">
        <f t="shared" si="57"/>
        <v>2007146.78</v>
      </c>
      <c r="M556" s="424">
        <f t="shared" si="58"/>
        <v>1605717.42</v>
      </c>
      <c r="N556" s="424">
        <f t="shared" si="59"/>
        <v>401429.3600000001</v>
      </c>
      <c r="O556" s="424">
        <f t="shared" si="60"/>
        <v>702501.36999999988</v>
      </c>
      <c r="P556" s="424">
        <f t="shared" si="61"/>
        <v>562001.1</v>
      </c>
      <c r="Q556" s="424">
        <f t="shared" si="62"/>
        <v>140500.2699999999</v>
      </c>
    </row>
    <row r="557" spans="1:17" ht="16.5" hidden="1" thickTop="1" x14ac:dyDescent="0.25">
      <c r="A557" s="421" t="s">
        <v>2019</v>
      </c>
      <c r="B557" s="427" t="s">
        <v>2531</v>
      </c>
      <c r="C557" s="422" t="s">
        <v>2021</v>
      </c>
      <c r="D557" s="422" t="s">
        <v>2145</v>
      </c>
      <c r="E557" s="422" t="s">
        <v>2532</v>
      </c>
      <c r="F557" s="428" t="s">
        <v>2533</v>
      </c>
      <c r="G557" s="423" t="s">
        <v>2534</v>
      </c>
      <c r="H557" s="429" t="s">
        <v>2535</v>
      </c>
      <c r="I557" s="424">
        <v>241670.07429005828</v>
      </c>
      <c r="J557" s="425">
        <v>1.323512693777338E-4</v>
      </c>
      <c r="K557" s="424">
        <f t="shared" si="56"/>
        <v>1794947.4</v>
      </c>
      <c r="L557" s="424">
        <f t="shared" si="57"/>
        <v>1329590.67</v>
      </c>
      <c r="M557" s="424">
        <f t="shared" si="58"/>
        <v>1063672.54</v>
      </c>
      <c r="N557" s="424">
        <f t="shared" si="59"/>
        <v>265918.12999999989</v>
      </c>
      <c r="O557" s="424">
        <f t="shared" si="60"/>
        <v>465356.73</v>
      </c>
      <c r="P557" s="424">
        <f t="shared" si="61"/>
        <v>372285.38</v>
      </c>
      <c r="Q557" s="424">
        <f t="shared" si="62"/>
        <v>93071.349999999977</v>
      </c>
    </row>
    <row r="558" spans="1:17" ht="16.5" hidden="1" thickTop="1" x14ac:dyDescent="0.25">
      <c r="A558" s="421" t="s">
        <v>2019</v>
      </c>
      <c r="B558" s="427" t="s">
        <v>2536</v>
      </c>
      <c r="C558" s="422" t="s">
        <v>2021</v>
      </c>
      <c r="D558" s="422" t="s">
        <v>2145</v>
      </c>
      <c r="E558" s="422" t="s">
        <v>2537</v>
      </c>
      <c r="F558" s="428" t="s">
        <v>2538</v>
      </c>
      <c r="G558" s="423" t="s">
        <v>2539</v>
      </c>
      <c r="H558" s="429" t="s">
        <v>2540</v>
      </c>
      <c r="I558" s="424">
        <v>134433.71080305878</v>
      </c>
      <c r="J558" s="425">
        <v>7.3622985072570641E-5</v>
      </c>
      <c r="K558" s="424">
        <f t="shared" si="56"/>
        <v>998474.64</v>
      </c>
      <c r="L558" s="424">
        <f t="shared" si="57"/>
        <v>739610.84</v>
      </c>
      <c r="M558" s="424">
        <f t="shared" si="58"/>
        <v>591688.67000000004</v>
      </c>
      <c r="N558" s="424">
        <f t="shared" si="59"/>
        <v>147922.16999999993</v>
      </c>
      <c r="O558" s="424">
        <f t="shared" si="60"/>
        <v>258863.80000000005</v>
      </c>
      <c r="P558" s="424">
        <f t="shared" si="61"/>
        <v>207091.04</v>
      </c>
      <c r="Q558" s="424">
        <f t="shared" si="62"/>
        <v>51772.760000000038</v>
      </c>
    </row>
    <row r="559" spans="1:17" ht="16.5" hidden="1" thickTop="1" x14ac:dyDescent="0.25">
      <c r="A559" s="421" t="s">
        <v>2019</v>
      </c>
      <c r="B559" s="427" t="s">
        <v>2541</v>
      </c>
      <c r="C559" s="422" t="s">
        <v>2021</v>
      </c>
      <c r="D559" s="422" t="s">
        <v>2145</v>
      </c>
      <c r="E559" s="422" t="s">
        <v>2542</v>
      </c>
      <c r="F559" s="428" t="s">
        <v>2543</v>
      </c>
      <c r="G559" s="423" t="s">
        <v>2544</v>
      </c>
      <c r="H559" s="429" t="s">
        <v>2545</v>
      </c>
      <c r="I559" s="424">
        <v>182548.08670893637</v>
      </c>
      <c r="J559" s="425">
        <v>9.9972953082334745E-5</v>
      </c>
      <c r="K559" s="424">
        <f t="shared" si="56"/>
        <v>1355832.8</v>
      </c>
      <c r="L559" s="424">
        <f t="shared" si="57"/>
        <v>1004320.59</v>
      </c>
      <c r="M559" s="424">
        <f t="shared" si="58"/>
        <v>803456.47</v>
      </c>
      <c r="N559" s="424">
        <f t="shared" si="59"/>
        <v>200864.12</v>
      </c>
      <c r="O559" s="424">
        <f t="shared" si="60"/>
        <v>351512.21000000008</v>
      </c>
      <c r="P559" s="424">
        <f t="shared" si="61"/>
        <v>281209.77</v>
      </c>
      <c r="Q559" s="424">
        <f t="shared" si="62"/>
        <v>70302.440000000061</v>
      </c>
    </row>
    <row r="560" spans="1:17" ht="16.5" hidden="1" thickTop="1" x14ac:dyDescent="0.25">
      <c r="A560" s="421" t="s">
        <v>2019</v>
      </c>
      <c r="B560" s="421" t="s">
        <v>2546</v>
      </c>
      <c r="C560" s="422" t="s">
        <v>2021</v>
      </c>
      <c r="D560" s="422" t="s">
        <v>2145</v>
      </c>
      <c r="E560" s="422" t="s">
        <v>2547</v>
      </c>
      <c r="F560" s="422" t="s">
        <v>2548</v>
      </c>
      <c r="G560" s="423" t="s">
        <v>2549</v>
      </c>
      <c r="H560" s="421" t="s">
        <v>2550</v>
      </c>
      <c r="I560" s="424">
        <v>146441.56223333781</v>
      </c>
      <c r="J560" s="425">
        <v>8.019911736352696E-5</v>
      </c>
      <c r="K560" s="424">
        <f t="shared" si="56"/>
        <v>1087660.1200000001</v>
      </c>
      <c r="L560" s="424">
        <f t="shared" si="57"/>
        <v>805674.16</v>
      </c>
      <c r="M560" s="424">
        <f t="shared" si="58"/>
        <v>644539.32999999996</v>
      </c>
      <c r="N560" s="424">
        <f t="shared" si="59"/>
        <v>161134.83000000007</v>
      </c>
      <c r="O560" s="424">
        <f t="shared" si="60"/>
        <v>281985.96000000008</v>
      </c>
      <c r="P560" s="424">
        <f t="shared" si="61"/>
        <v>225588.77</v>
      </c>
      <c r="Q560" s="424">
        <f t="shared" si="62"/>
        <v>56397.19000000009</v>
      </c>
    </row>
    <row r="561" spans="1:17" ht="16.5" hidden="1" thickTop="1" x14ac:dyDescent="0.25">
      <c r="A561" s="421" t="s">
        <v>2019</v>
      </c>
      <c r="B561" s="421" t="s">
        <v>2551</v>
      </c>
      <c r="C561" s="422" t="s">
        <v>2021</v>
      </c>
      <c r="D561" s="422" t="s">
        <v>2145</v>
      </c>
      <c r="E561" s="422" t="s">
        <v>2552</v>
      </c>
      <c r="F561" s="422" t="s">
        <v>2553</v>
      </c>
      <c r="G561" s="423" t="s">
        <v>2554</v>
      </c>
      <c r="H561" s="421" t="s">
        <v>2555</v>
      </c>
      <c r="I561" s="424">
        <v>139049.76630955533</v>
      </c>
      <c r="J561" s="425">
        <v>7.6150980347110207E-5</v>
      </c>
      <c r="K561" s="424">
        <f t="shared" si="56"/>
        <v>1032759.3</v>
      </c>
      <c r="L561" s="424">
        <f t="shared" si="57"/>
        <v>765006.89</v>
      </c>
      <c r="M561" s="424">
        <f t="shared" si="58"/>
        <v>612005.51</v>
      </c>
      <c r="N561" s="424">
        <f t="shared" si="59"/>
        <v>153001.38</v>
      </c>
      <c r="O561" s="424">
        <f t="shared" si="60"/>
        <v>267752.41000000003</v>
      </c>
      <c r="P561" s="424">
        <f t="shared" si="61"/>
        <v>214201.93</v>
      </c>
      <c r="Q561" s="424">
        <f t="shared" si="62"/>
        <v>53550.48000000004</v>
      </c>
    </row>
    <row r="562" spans="1:17" ht="16.5" hidden="1" thickTop="1" x14ac:dyDescent="0.25">
      <c r="A562" s="421" t="s">
        <v>2019</v>
      </c>
      <c r="B562" s="421" t="s">
        <v>2556</v>
      </c>
      <c r="C562" s="422" t="s">
        <v>2021</v>
      </c>
      <c r="D562" s="422" t="s">
        <v>2145</v>
      </c>
      <c r="E562" s="422" t="s">
        <v>2557</v>
      </c>
      <c r="F562" s="422" t="s">
        <v>2558</v>
      </c>
      <c r="G562" s="423" t="s">
        <v>2559</v>
      </c>
      <c r="H562" s="421" t="s">
        <v>2560</v>
      </c>
      <c r="I562" s="424">
        <v>433248.52914593136</v>
      </c>
      <c r="J562" s="425">
        <v>2.3726972798327554E-4</v>
      </c>
      <c r="K562" s="424">
        <f t="shared" si="56"/>
        <v>3217851.12</v>
      </c>
      <c r="L562" s="424">
        <f t="shared" si="57"/>
        <v>2383593.42</v>
      </c>
      <c r="M562" s="424">
        <f t="shared" si="58"/>
        <v>1906874.74</v>
      </c>
      <c r="N562" s="424">
        <f t="shared" si="59"/>
        <v>476718.67999999993</v>
      </c>
      <c r="O562" s="424">
        <f t="shared" si="60"/>
        <v>834257.70000000019</v>
      </c>
      <c r="P562" s="424">
        <f t="shared" si="61"/>
        <v>667406.16</v>
      </c>
      <c r="Q562" s="424">
        <f t="shared" si="62"/>
        <v>166851.54000000015</v>
      </c>
    </row>
    <row r="563" spans="1:17" ht="16.5" hidden="1" thickTop="1" x14ac:dyDescent="0.25">
      <c r="A563" s="421" t="s">
        <v>2019</v>
      </c>
      <c r="B563" s="421" t="s">
        <v>2561</v>
      </c>
      <c r="C563" s="422" t="s">
        <v>2021</v>
      </c>
      <c r="D563" s="422" t="s">
        <v>2145</v>
      </c>
      <c r="E563" s="422" t="s">
        <v>2562</v>
      </c>
      <c r="F563" s="422" t="s">
        <v>2563</v>
      </c>
      <c r="G563" s="423" t="s">
        <v>2564</v>
      </c>
      <c r="H563" s="421" t="s">
        <v>2565</v>
      </c>
      <c r="I563" s="424">
        <v>226774.08055205192</v>
      </c>
      <c r="J563" s="425">
        <v>1.2419343814579705E-4</v>
      </c>
      <c r="K563" s="424">
        <f t="shared" si="56"/>
        <v>1684310.92</v>
      </c>
      <c r="L563" s="424">
        <f t="shared" si="57"/>
        <v>1247637.72</v>
      </c>
      <c r="M563" s="424">
        <f t="shared" si="58"/>
        <v>998110.18</v>
      </c>
      <c r="N563" s="424">
        <f t="shared" si="59"/>
        <v>249527.53999999992</v>
      </c>
      <c r="O563" s="424">
        <f t="shared" si="60"/>
        <v>436673.19999999995</v>
      </c>
      <c r="P563" s="424">
        <f t="shared" si="61"/>
        <v>349338.56</v>
      </c>
      <c r="Q563" s="424">
        <f t="shared" si="62"/>
        <v>87334.639999999956</v>
      </c>
    </row>
    <row r="564" spans="1:17" ht="16.5" hidden="1" thickTop="1" x14ac:dyDescent="0.25">
      <c r="A564" s="421" t="s">
        <v>2019</v>
      </c>
      <c r="B564" s="421" t="s">
        <v>2566</v>
      </c>
      <c r="C564" s="422" t="s">
        <v>2021</v>
      </c>
      <c r="D564" s="422" t="s">
        <v>2145</v>
      </c>
      <c r="E564" s="422" t="s">
        <v>2567</v>
      </c>
      <c r="F564" s="422" t="s">
        <v>2568</v>
      </c>
      <c r="G564" s="423" t="s">
        <v>2569</v>
      </c>
      <c r="H564" s="421" t="s">
        <v>2570</v>
      </c>
      <c r="I564" s="424">
        <v>272011.31319612503</v>
      </c>
      <c r="J564" s="425">
        <v>1.4896773087180889E-4</v>
      </c>
      <c r="K564" s="424">
        <f t="shared" si="56"/>
        <v>2020299.78</v>
      </c>
      <c r="L564" s="424">
        <f t="shared" si="57"/>
        <v>1496518.36</v>
      </c>
      <c r="M564" s="424">
        <f t="shared" si="58"/>
        <v>1197214.69</v>
      </c>
      <c r="N564" s="424">
        <f t="shared" si="59"/>
        <v>299303.67000000016</v>
      </c>
      <c r="O564" s="424">
        <f t="shared" si="60"/>
        <v>523781.41999999993</v>
      </c>
      <c r="P564" s="424">
        <f t="shared" si="61"/>
        <v>419025.14</v>
      </c>
      <c r="Q564" s="424">
        <f t="shared" si="62"/>
        <v>104756.27999999991</v>
      </c>
    </row>
    <row r="565" spans="1:17" ht="16.5" hidden="1" thickTop="1" x14ac:dyDescent="0.25">
      <c r="A565" s="421" t="s">
        <v>2019</v>
      </c>
      <c r="B565" s="421" t="s">
        <v>2571</v>
      </c>
      <c r="C565" s="422" t="s">
        <v>2021</v>
      </c>
      <c r="D565" s="422" t="s">
        <v>2145</v>
      </c>
      <c r="E565" s="422" t="s">
        <v>2572</v>
      </c>
      <c r="F565" s="422" t="s">
        <v>2573</v>
      </c>
      <c r="G565" s="423" t="s">
        <v>2574</v>
      </c>
      <c r="H565" s="421" t="s">
        <v>2575</v>
      </c>
      <c r="I565" s="424">
        <v>127499.76115120697</v>
      </c>
      <c r="J565" s="425">
        <v>6.9825588804456706E-5</v>
      </c>
      <c r="K565" s="424">
        <f t="shared" si="56"/>
        <v>946974.36</v>
      </c>
      <c r="L565" s="424">
        <f t="shared" si="57"/>
        <v>701462.49</v>
      </c>
      <c r="M565" s="424">
        <f t="shared" si="58"/>
        <v>561169.99</v>
      </c>
      <c r="N565" s="424">
        <f t="shared" si="59"/>
        <v>140292.5</v>
      </c>
      <c r="O565" s="424">
        <f t="shared" si="60"/>
        <v>245511.87</v>
      </c>
      <c r="P565" s="424">
        <f t="shared" si="61"/>
        <v>196409.5</v>
      </c>
      <c r="Q565" s="424">
        <f t="shared" si="62"/>
        <v>49102.369999999995</v>
      </c>
    </row>
    <row r="566" spans="1:17" ht="16.5" hidden="1" thickTop="1" x14ac:dyDescent="0.25">
      <c r="A566" s="421" t="s">
        <v>2019</v>
      </c>
      <c r="B566" s="421" t="s">
        <v>2576</v>
      </c>
      <c r="C566" s="422" t="s">
        <v>2021</v>
      </c>
      <c r="D566" s="422" t="s">
        <v>2022</v>
      </c>
      <c r="E566" s="422" t="s">
        <v>2577</v>
      </c>
      <c r="F566" s="422" t="s">
        <v>2578</v>
      </c>
      <c r="G566" s="423" t="s">
        <v>2579</v>
      </c>
      <c r="H566" s="421" t="s">
        <v>2580</v>
      </c>
      <c r="I566" s="424">
        <v>1645.7967270684107</v>
      </c>
      <c r="J566" s="425">
        <v>9.0132502588544366E-7</v>
      </c>
      <c r="K566" s="424">
        <f t="shared" si="56"/>
        <v>12223.77</v>
      </c>
      <c r="L566" s="424">
        <f t="shared" si="57"/>
        <v>9054.64</v>
      </c>
      <c r="M566" s="424">
        <f t="shared" si="58"/>
        <v>7243.71</v>
      </c>
      <c r="N566" s="424">
        <f t="shared" si="59"/>
        <v>1810.9299999999994</v>
      </c>
      <c r="O566" s="424">
        <f t="shared" si="60"/>
        <v>3169.130000000001</v>
      </c>
      <c r="P566" s="424">
        <f t="shared" si="61"/>
        <v>2535.3000000000002</v>
      </c>
      <c r="Q566" s="424">
        <f t="shared" si="62"/>
        <v>633.83000000000084</v>
      </c>
    </row>
    <row r="567" spans="1:17" ht="16.5" hidden="1" thickTop="1" x14ac:dyDescent="0.25">
      <c r="A567" s="421" t="s">
        <v>2019</v>
      </c>
      <c r="B567" s="421" t="s">
        <v>2581</v>
      </c>
      <c r="C567" s="422" t="s">
        <v>2021</v>
      </c>
      <c r="D567" s="422" t="s">
        <v>2136</v>
      </c>
      <c r="E567" s="422" t="s">
        <v>2582</v>
      </c>
      <c r="F567" s="422" t="s">
        <v>2583</v>
      </c>
      <c r="G567" s="423" t="s">
        <v>2584</v>
      </c>
      <c r="H567" s="421" t="s">
        <v>2585</v>
      </c>
      <c r="I567" s="424">
        <v>171581.89170511597</v>
      </c>
      <c r="J567" s="425">
        <v>9.3967286748747241E-5</v>
      </c>
      <c r="K567" s="424">
        <f t="shared" si="56"/>
        <v>1274383.98</v>
      </c>
      <c r="L567" s="424">
        <f t="shared" si="57"/>
        <v>943988.13</v>
      </c>
      <c r="M567" s="424">
        <f t="shared" si="58"/>
        <v>755190.5</v>
      </c>
      <c r="N567" s="424">
        <f t="shared" si="59"/>
        <v>188797.63</v>
      </c>
      <c r="O567" s="424">
        <f t="shared" si="60"/>
        <v>330395.84999999998</v>
      </c>
      <c r="P567" s="424">
        <f t="shared" si="61"/>
        <v>264316.68</v>
      </c>
      <c r="Q567" s="424">
        <f t="shared" si="62"/>
        <v>66079.169999999984</v>
      </c>
    </row>
    <row r="568" spans="1:17" ht="16.5" hidden="1" thickTop="1" x14ac:dyDescent="0.25">
      <c r="A568" s="421" t="s">
        <v>2019</v>
      </c>
      <c r="B568" s="421" t="s">
        <v>2586</v>
      </c>
      <c r="C568" s="422" t="s">
        <v>2021</v>
      </c>
      <c r="D568" s="422" t="s">
        <v>2145</v>
      </c>
      <c r="E568" s="422" t="s">
        <v>2587</v>
      </c>
      <c r="F568" s="422" t="s">
        <v>2588</v>
      </c>
      <c r="G568" s="423" t="s">
        <v>2589</v>
      </c>
      <c r="H568" s="421" t="s">
        <v>2590</v>
      </c>
      <c r="I568" s="424">
        <v>138819.58569697951</v>
      </c>
      <c r="J568" s="425">
        <v>7.6024921312494329E-5</v>
      </c>
      <c r="K568" s="424">
        <f t="shared" si="56"/>
        <v>1031049.69</v>
      </c>
      <c r="L568" s="424">
        <f t="shared" si="57"/>
        <v>763740.51</v>
      </c>
      <c r="M568" s="424">
        <f t="shared" si="58"/>
        <v>610992.41</v>
      </c>
      <c r="N568" s="424">
        <f t="shared" si="59"/>
        <v>152748.09999999998</v>
      </c>
      <c r="O568" s="424">
        <f t="shared" si="60"/>
        <v>267309.17999999993</v>
      </c>
      <c r="P568" s="424">
        <f t="shared" si="61"/>
        <v>213847.34</v>
      </c>
      <c r="Q568" s="424">
        <f t="shared" si="62"/>
        <v>53461.839999999938</v>
      </c>
    </row>
    <row r="569" spans="1:17" ht="16.5" hidden="1" thickTop="1" x14ac:dyDescent="0.25">
      <c r="A569" s="421" t="s">
        <v>2019</v>
      </c>
      <c r="B569" s="421" t="s">
        <v>2591</v>
      </c>
      <c r="C569" s="422" t="s">
        <v>2021</v>
      </c>
      <c r="D569" s="422" t="s">
        <v>2022</v>
      </c>
      <c r="E569" s="422" t="s">
        <v>2592</v>
      </c>
      <c r="F569" s="422" t="s">
        <v>2593</v>
      </c>
      <c r="G569" s="423" t="s">
        <v>2594</v>
      </c>
      <c r="H569" s="421" t="s">
        <v>2595</v>
      </c>
      <c r="I569" s="424">
        <v>264690.18613074691</v>
      </c>
      <c r="J569" s="425">
        <v>1.4495829584670311E-4</v>
      </c>
      <c r="K569" s="424">
        <f t="shared" si="56"/>
        <v>1965923.84</v>
      </c>
      <c r="L569" s="424">
        <f t="shared" si="57"/>
        <v>1456239.88</v>
      </c>
      <c r="M569" s="424">
        <f t="shared" si="58"/>
        <v>1164991.8999999999</v>
      </c>
      <c r="N569" s="424">
        <f t="shared" si="59"/>
        <v>291247.98</v>
      </c>
      <c r="O569" s="424">
        <f t="shared" si="60"/>
        <v>509683.9600000002</v>
      </c>
      <c r="P569" s="424">
        <f t="shared" si="61"/>
        <v>407747.17</v>
      </c>
      <c r="Q569" s="424">
        <f t="shared" si="62"/>
        <v>101936.79000000021</v>
      </c>
    </row>
    <row r="570" spans="1:17" ht="16.5" hidden="1" thickTop="1" x14ac:dyDescent="0.25">
      <c r="A570" s="421" t="s">
        <v>2019</v>
      </c>
      <c r="B570" s="421" t="s">
        <v>2596</v>
      </c>
      <c r="C570" s="422" t="s">
        <v>2021</v>
      </c>
      <c r="D570" s="422" t="s">
        <v>2022</v>
      </c>
      <c r="E570" s="422" t="s">
        <v>2597</v>
      </c>
      <c r="F570" s="422" t="s">
        <v>2598</v>
      </c>
      <c r="G570" s="423" t="s">
        <v>2599</v>
      </c>
      <c r="H570" s="421" t="s">
        <v>2600</v>
      </c>
      <c r="I570" s="424">
        <v>202678.31181957386</v>
      </c>
      <c r="J570" s="425">
        <v>1.1099732527272308E-4</v>
      </c>
      <c r="K570" s="424">
        <f t="shared" si="56"/>
        <v>1505345.29</v>
      </c>
      <c r="L570" s="424">
        <f t="shared" si="57"/>
        <v>1115070.5900000001</v>
      </c>
      <c r="M570" s="424">
        <f t="shared" si="58"/>
        <v>892056.47</v>
      </c>
      <c r="N570" s="424">
        <f t="shared" si="59"/>
        <v>223014.12000000011</v>
      </c>
      <c r="O570" s="424">
        <f t="shared" si="60"/>
        <v>390274.69999999995</v>
      </c>
      <c r="P570" s="424">
        <f t="shared" si="61"/>
        <v>312219.76</v>
      </c>
      <c r="Q570" s="424">
        <f t="shared" si="62"/>
        <v>78054.939999999944</v>
      </c>
    </row>
    <row r="571" spans="1:17" ht="16.5" hidden="1" thickTop="1" x14ac:dyDescent="0.25">
      <c r="A571" s="421" t="s">
        <v>2019</v>
      </c>
      <c r="B571" s="421" t="s">
        <v>2601</v>
      </c>
      <c r="C571" s="422" t="s">
        <v>2021</v>
      </c>
      <c r="D571" s="422" t="s">
        <v>2145</v>
      </c>
      <c r="E571" s="422" t="s">
        <v>2602</v>
      </c>
      <c r="F571" s="422" t="s">
        <v>2603</v>
      </c>
      <c r="G571" s="423" t="s">
        <v>2604</v>
      </c>
      <c r="H571" s="421" t="s">
        <v>2605</v>
      </c>
      <c r="I571" s="424">
        <v>143096.64448584826</v>
      </c>
      <c r="J571" s="425">
        <v>7.8367264118375029E-5</v>
      </c>
      <c r="K571" s="424">
        <f t="shared" si="56"/>
        <v>1062816.53</v>
      </c>
      <c r="L571" s="424">
        <f t="shared" si="57"/>
        <v>787271.5</v>
      </c>
      <c r="M571" s="424">
        <f t="shared" si="58"/>
        <v>629817.19999999995</v>
      </c>
      <c r="N571" s="424">
        <f t="shared" si="59"/>
        <v>157454.30000000005</v>
      </c>
      <c r="O571" s="424">
        <f t="shared" si="60"/>
        <v>275545.03000000003</v>
      </c>
      <c r="P571" s="424">
        <f t="shared" si="61"/>
        <v>220436.02</v>
      </c>
      <c r="Q571" s="424">
        <f t="shared" si="62"/>
        <v>55109.010000000038</v>
      </c>
    </row>
    <row r="572" spans="1:17" ht="16.5" hidden="1" thickTop="1" x14ac:dyDescent="0.25">
      <c r="A572" s="421" t="s">
        <v>2019</v>
      </c>
      <c r="B572" s="421" t="s">
        <v>2606</v>
      </c>
      <c r="C572" s="422" t="s">
        <v>2021</v>
      </c>
      <c r="D572" s="422" t="s">
        <v>2145</v>
      </c>
      <c r="E572" s="422" t="s">
        <v>2607</v>
      </c>
      <c r="F572" s="422" t="s">
        <v>2608</v>
      </c>
      <c r="G572" s="423" t="s">
        <v>2609</v>
      </c>
      <c r="H572" s="421" t="s">
        <v>2610</v>
      </c>
      <c r="I572" s="424">
        <v>153699.71360466705</v>
      </c>
      <c r="J572" s="425">
        <v>8.4174063579574369E-5</v>
      </c>
      <c r="K572" s="424">
        <f t="shared" si="56"/>
        <v>1141568.32</v>
      </c>
      <c r="L572" s="424">
        <f t="shared" si="57"/>
        <v>845606.16</v>
      </c>
      <c r="M572" s="424">
        <f t="shared" si="58"/>
        <v>676484.93</v>
      </c>
      <c r="N572" s="424">
        <f t="shared" si="59"/>
        <v>169121.22999999998</v>
      </c>
      <c r="O572" s="424">
        <f t="shared" si="60"/>
        <v>295962.16000000003</v>
      </c>
      <c r="P572" s="424">
        <f t="shared" si="61"/>
        <v>236769.73</v>
      </c>
      <c r="Q572" s="424">
        <f t="shared" si="62"/>
        <v>59192.430000000022</v>
      </c>
    </row>
    <row r="573" spans="1:17" ht="16.5" hidden="1" thickTop="1" x14ac:dyDescent="0.25">
      <c r="A573" s="421" t="s">
        <v>2019</v>
      </c>
      <c r="B573" s="421" t="s">
        <v>2611</v>
      </c>
      <c r="C573" s="422" t="s">
        <v>2021</v>
      </c>
      <c r="D573" s="422" t="s">
        <v>2145</v>
      </c>
      <c r="E573" s="422" t="s">
        <v>2612</v>
      </c>
      <c r="F573" s="422" t="s">
        <v>2613</v>
      </c>
      <c r="G573" s="423" t="s">
        <v>2614</v>
      </c>
      <c r="H573" s="421" t="s">
        <v>2615</v>
      </c>
      <c r="I573" s="424">
        <v>270879.61043291388</v>
      </c>
      <c r="J573" s="425">
        <v>1.4834795079473774E-4</v>
      </c>
      <c r="K573" s="424">
        <f t="shared" si="56"/>
        <v>2011894.33</v>
      </c>
      <c r="L573" s="424">
        <f t="shared" si="57"/>
        <v>1490292.1</v>
      </c>
      <c r="M573" s="424">
        <f t="shared" si="58"/>
        <v>1192233.68</v>
      </c>
      <c r="N573" s="424">
        <f t="shared" si="59"/>
        <v>298058.42000000016</v>
      </c>
      <c r="O573" s="424">
        <f t="shared" si="60"/>
        <v>521602.23</v>
      </c>
      <c r="P573" s="424">
        <f t="shared" si="61"/>
        <v>417281.78</v>
      </c>
      <c r="Q573" s="424">
        <f t="shared" si="62"/>
        <v>104320.44999999995</v>
      </c>
    </row>
    <row r="574" spans="1:17" ht="16.5" hidden="1" thickTop="1" x14ac:dyDescent="0.25">
      <c r="A574" s="421" t="s">
        <v>2019</v>
      </c>
      <c r="B574" s="421" t="s">
        <v>2616</v>
      </c>
      <c r="C574" s="422" t="s">
        <v>2021</v>
      </c>
      <c r="D574" s="422" t="s">
        <v>2145</v>
      </c>
      <c r="E574" s="422" t="s">
        <v>2617</v>
      </c>
      <c r="F574" s="422" t="s">
        <v>2618</v>
      </c>
      <c r="G574" s="423" t="s">
        <v>2619</v>
      </c>
      <c r="H574" s="421" t="s">
        <v>2620</v>
      </c>
      <c r="I574" s="424">
        <v>251061.73040620275</v>
      </c>
      <c r="J574" s="425">
        <v>1.3749463523377687E-4</v>
      </c>
      <c r="K574" s="424">
        <f t="shared" si="56"/>
        <v>1864701.71</v>
      </c>
      <c r="L574" s="424">
        <f t="shared" si="57"/>
        <v>1381260.53</v>
      </c>
      <c r="M574" s="424">
        <f t="shared" si="58"/>
        <v>1105008.42</v>
      </c>
      <c r="N574" s="424">
        <f t="shared" si="59"/>
        <v>276252.1100000001</v>
      </c>
      <c r="O574" s="424">
        <f t="shared" si="60"/>
        <v>483441.17999999993</v>
      </c>
      <c r="P574" s="424">
        <f t="shared" si="61"/>
        <v>386752.94</v>
      </c>
      <c r="Q574" s="424">
        <f t="shared" si="62"/>
        <v>96688.239999999932</v>
      </c>
    </row>
    <row r="575" spans="1:17" ht="16.5" hidden="1" thickTop="1" x14ac:dyDescent="0.25">
      <c r="A575" s="421" t="s">
        <v>2019</v>
      </c>
      <c r="B575" s="421" t="s">
        <v>2621</v>
      </c>
      <c r="C575" s="422" t="s">
        <v>2021</v>
      </c>
      <c r="D575" s="422" t="s">
        <v>2145</v>
      </c>
      <c r="E575" s="422" t="s">
        <v>2622</v>
      </c>
      <c r="F575" s="422" t="s">
        <v>2623</v>
      </c>
      <c r="G575" s="423" t="s">
        <v>2624</v>
      </c>
      <c r="H575" s="421" t="s">
        <v>2625</v>
      </c>
      <c r="I575" s="424">
        <v>237623.56092589584</v>
      </c>
      <c r="J575" s="425">
        <v>1.3013518539681829E-4</v>
      </c>
      <c r="K575" s="424">
        <f t="shared" si="56"/>
        <v>1764892.88</v>
      </c>
      <c r="L575" s="424">
        <f t="shared" si="57"/>
        <v>1307328.06</v>
      </c>
      <c r="M575" s="424">
        <f t="shared" si="58"/>
        <v>1045862.45</v>
      </c>
      <c r="N575" s="424">
        <f t="shared" si="59"/>
        <v>261465.6100000001</v>
      </c>
      <c r="O575" s="424">
        <f t="shared" si="60"/>
        <v>457564.81999999983</v>
      </c>
      <c r="P575" s="424">
        <f t="shared" si="61"/>
        <v>366051.86</v>
      </c>
      <c r="Q575" s="424">
        <f t="shared" si="62"/>
        <v>91512.959999999846</v>
      </c>
    </row>
    <row r="576" spans="1:17" ht="16.5" hidden="1" thickTop="1" x14ac:dyDescent="0.25">
      <c r="A576" s="421" t="s">
        <v>2019</v>
      </c>
      <c r="B576" s="421" t="s">
        <v>2626</v>
      </c>
      <c r="C576" s="422" t="s">
        <v>2021</v>
      </c>
      <c r="D576" s="422" t="s">
        <v>2145</v>
      </c>
      <c r="E576" s="422" t="s">
        <v>2627</v>
      </c>
      <c r="F576" s="422" t="s">
        <v>2628</v>
      </c>
      <c r="G576" s="423" t="s">
        <v>2629</v>
      </c>
      <c r="H576" s="421" t="s">
        <v>2630</v>
      </c>
      <c r="I576" s="424">
        <v>250231.01581000845</v>
      </c>
      <c r="J576" s="425">
        <v>1.3703969213989191E-4</v>
      </c>
      <c r="K576" s="424">
        <f t="shared" si="56"/>
        <v>1858531.77</v>
      </c>
      <c r="L576" s="424">
        <f t="shared" si="57"/>
        <v>1376690.2</v>
      </c>
      <c r="M576" s="424">
        <f t="shared" si="58"/>
        <v>1101352.1599999999</v>
      </c>
      <c r="N576" s="424">
        <f t="shared" si="59"/>
        <v>275338.04000000004</v>
      </c>
      <c r="O576" s="424">
        <f t="shared" si="60"/>
        <v>481841.57000000007</v>
      </c>
      <c r="P576" s="424">
        <f t="shared" si="61"/>
        <v>385473.26</v>
      </c>
      <c r="Q576" s="424">
        <f t="shared" si="62"/>
        <v>96368.310000000056</v>
      </c>
    </row>
    <row r="577" spans="1:17" ht="16.5" hidden="1" thickTop="1" x14ac:dyDescent="0.25">
      <c r="A577" s="421" t="s">
        <v>2019</v>
      </c>
      <c r="B577" s="421" t="s">
        <v>2631</v>
      </c>
      <c r="C577" s="422" t="s">
        <v>2021</v>
      </c>
      <c r="D577" s="422" t="s">
        <v>2145</v>
      </c>
      <c r="E577" s="422" t="s">
        <v>2632</v>
      </c>
      <c r="F577" s="422" t="s">
        <v>2633</v>
      </c>
      <c r="G577" s="423" t="s">
        <v>2634</v>
      </c>
      <c r="H577" s="421" t="s">
        <v>2635</v>
      </c>
      <c r="I577" s="424">
        <v>161691.14816659642</v>
      </c>
      <c r="J577" s="425">
        <v>8.8550594316892707E-5</v>
      </c>
      <c r="K577" s="424">
        <f t="shared" si="56"/>
        <v>1200922.81</v>
      </c>
      <c r="L577" s="424">
        <f t="shared" si="57"/>
        <v>889572.45</v>
      </c>
      <c r="M577" s="424">
        <f t="shared" si="58"/>
        <v>711657.96</v>
      </c>
      <c r="N577" s="424">
        <f t="shared" si="59"/>
        <v>177914.49</v>
      </c>
      <c r="O577" s="424">
        <f t="shared" si="60"/>
        <v>311350.3600000001</v>
      </c>
      <c r="P577" s="424">
        <f t="shared" si="61"/>
        <v>249080.29</v>
      </c>
      <c r="Q577" s="424">
        <f t="shared" si="62"/>
        <v>62270.070000000094</v>
      </c>
    </row>
    <row r="578" spans="1:17" ht="16.5" hidden="1" thickTop="1" x14ac:dyDescent="0.25">
      <c r="A578" s="421" t="s">
        <v>2019</v>
      </c>
      <c r="B578" s="421" t="s">
        <v>2636</v>
      </c>
      <c r="C578" s="422" t="s">
        <v>2021</v>
      </c>
      <c r="D578" s="422" t="s">
        <v>2637</v>
      </c>
      <c r="E578" s="422" t="s">
        <v>2638</v>
      </c>
      <c r="F578" s="422" t="s">
        <v>2639</v>
      </c>
      <c r="G578" s="423" t="s">
        <v>2640</v>
      </c>
      <c r="H578" s="421" t="s">
        <v>2641</v>
      </c>
      <c r="I578" s="424">
        <v>168328.15534034549</v>
      </c>
      <c r="J578" s="425">
        <v>9.2185369234289044E-5</v>
      </c>
      <c r="K578" s="424">
        <f t="shared" si="56"/>
        <v>1250217.6200000001</v>
      </c>
      <c r="L578" s="424">
        <f t="shared" si="57"/>
        <v>926087.13</v>
      </c>
      <c r="M578" s="424">
        <f t="shared" si="58"/>
        <v>740869.7</v>
      </c>
      <c r="N578" s="424">
        <f t="shared" si="59"/>
        <v>185217.43000000005</v>
      </c>
      <c r="O578" s="424">
        <f t="shared" si="60"/>
        <v>324130.49000000011</v>
      </c>
      <c r="P578" s="424">
        <f t="shared" si="61"/>
        <v>259304.39</v>
      </c>
      <c r="Q578" s="424">
        <f t="shared" si="62"/>
        <v>64826.100000000093</v>
      </c>
    </row>
    <row r="579" spans="1:17" ht="16.5" hidden="1" thickTop="1" x14ac:dyDescent="0.25">
      <c r="A579" s="421" t="s">
        <v>2019</v>
      </c>
      <c r="B579" s="421" t="s">
        <v>2642</v>
      </c>
      <c r="C579" s="422" t="s">
        <v>2021</v>
      </c>
      <c r="D579" s="422" t="s">
        <v>2145</v>
      </c>
      <c r="E579" s="422" t="s">
        <v>2643</v>
      </c>
      <c r="F579" s="422" t="s">
        <v>2644</v>
      </c>
      <c r="G579" s="423" t="s">
        <v>2645</v>
      </c>
      <c r="H579" s="421" t="s">
        <v>2646</v>
      </c>
      <c r="I579" s="424">
        <v>45137.806570760738</v>
      </c>
      <c r="J579" s="425">
        <v>2.4719841768230696E-5</v>
      </c>
      <c r="K579" s="424">
        <f t="shared" si="56"/>
        <v>335250.40000000002</v>
      </c>
      <c r="L579" s="424">
        <f t="shared" si="57"/>
        <v>248333.63</v>
      </c>
      <c r="M579" s="424">
        <f t="shared" si="58"/>
        <v>198666.9</v>
      </c>
      <c r="N579" s="424">
        <f t="shared" si="59"/>
        <v>49666.73000000001</v>
      </c>
      <c r="O579" s="424">
        <f t="shared" si="60"/>
        <v>86916.770000000019</v>
      </c>
      <c r="P579" s="424">
        <f t="shared" si="61"/>
        <v>69533.42</v>
      </c>
      <c r="Q579" s="424">
        <f t="shared" si="62"/>
        <v>17383.35000000002</v>
      </c>
    </row>
    <row r="580" spans="1:17" ht="16.5" hidden="1" thickTop="1" x14ac:dyDescent="0.25">
      <c r="A580" s="421" t="s">
        <v>2019</v>
      </c>
      <c r="B580" s="421" t="s">
        <v>2647</v>
      </c>
      <c r="C580" s="422" t="s">
        <v>2021</v>
      </c>
      <c r="D580" s="422" t="s">
        <v>2648</v>
      </c>
      <c r="E580" s="422" t="s">
        <v>2649</v>
      </c>
      <c r="F580" s="422" t="s">
        <v>2650</v>
      </c>
      <c r="G580" s="423" t="s">
        <v>2651</v>
      </c>
      <c r="H580" s="421" t="s">
        <v>2652</v>
      </c>
      <c r="I580" s="424">
        <v>59959.1128797048</v>
      </c>
      <c r="J580" s="425">
        <v>3.2836770227774175E-5</v>
      </c>
      <c r="K580" s="424">
        <f t="shared" si="56"/>
        <v>445332.15</v>
      </c>
      <c r="L580" s="424">
        <f t="shared" si="57"/>
        <v>329875.67</v>
      </c>
      <c r="M580" s="424">
        <f t="shared" si="58"/>
        <v>263900.53999999998</v>
      </c>
      <c r="N580" s="424">
        <f t="shared" si="59"/>
        <v>65975.13</v>
      </c>
      <c r="O580" s="424">
        <f t="shared" si="60"/>
        <v>115456.48000000004</v>
      </c>
      <c r="P580" s="424">
        <f t="shared" si="61"/>
        <v>92365.18</v>
      </c>
      <c r="Q580" s="424">
        <f t="shared" si="62"/>
        <v>23091.300000000047</v>
      </c>
    </row>
    <row r="581" spans="1:17" ht="16.5" hidden="1" thickTop="1" x14ac:dyDescent="0.25">
      <c r="A581" s="421" t="s">
        <v>2019</v>
      </c>
      <c r="B581" s="421" t="s">
        <v>2653</v>
      </c>
      <c r="C581" s="422" t="s">
        <v>2021</v>
      </c>
      <c r="D581" s="422" t="s">
        <v>2145</v>
      </c>
      <c r="E581" s="422" t="s">
        <v>2654</v>
      </c>
      <c r="F581" s="422" t="s">
        <v>2655</v>
      </c>
      <c r="G581" s="423" t="s">
        <v>2656</v>
      </c>
      <c r="H581" s="421" t="s">
        <v>2657</v>
      </c>
      <c r="I581" s="424">
        <v>189387.04237196385</v>
      </c>
      <c r="J581" s="425">
        <v>1.0371832563571655E-4</v>
      </c>
      <c r="K581" s="424">
        <f t="shared" si="56"/>
        <v>1406627.53</v>
      </c>
      <c r="L581" s="424">
        <f t="shared" si="57"/>
        <v>1041946.32</v>
      </c>
      <c r="M581" s="424">
        <f t="shared" si="58"/>
        <v>833557.06</v>
      </c>
      <c r="N581" s="424">
        <f t="shared" si="59"/>
        <v>208389.25999999989</v>
      </c>
      <c r="O581" s="424">
        <f t="shared" si="60"/>
        <v>364681.21000000008</v>
      </c>
      <c r="P581" s="424">
        <f t="shared" si="61"/>
        <v>291744.96999999997</v>
      </c>
      <c r="Q581" s="424">
        <f t="shared" si="62"/>
        <v>72936.240000000107</v>
      </c>
    </row>
    <row r="582" spans="1:17" ht="16.5" hidden="1" thickTop="1" x14ac:dyDescent="0.25">
      <c r="A582" s="421" t="s">
        <v>2019</v>
      </c>
      <c r="B582" s="421" t="s">
        <v>2658</v>
      </c>
      <c r="C582" s="422" t="s">
        <v>2021</v>
      </c>
      <c r="D582" s="422" t="s">
        <v>2145</v>
      </c>
      <c r="E582" s="422" t="s">
        <v>2659</v>
      </c>
      <c r="F582" s="422" t="s">
        <v>2660</v>
      </c>
      <c r="G582" s="423" t="s">
        <v>2661</v>
      </c>
      <c r="H582" s="421" t="s">
        <v>2662</v>
      </c>
      <c r="I582" s="424">
        <v>198729.37182002066</v>
      </c>
      <c r="J582" s="425">
        <v>1.0883467760865989E-4</v>
      </c>
      <c r="K582" s="424">
        <f t="shared" si="56"/>
        <v>1476015.47</v>
      </c>
      <c r="L582" s="424">
        <f t="shared" si="57"/>
        <v>1093344.79</v>
      </c>
      <c r="M582" s="424">
        <f t="shared" si="58"/>
        <v>874675.83</v>
      </c>
      <c r="N582" s="424">
        <f t="shared" si="59"/>
        <v>218668.96000000008</v>
      </c>
      <c r="O582" s="424">
        <f t="shared" si="60"/>
        <v>382670.67999999993</v>
      </c>
      <c r="P582" s="424">
        <f t="shared" si="61"/>
        <v>306136.53999999998</v>
      </c>
      <c r="Q582" s="424">
        <f t="shared" si="62"/>
        <v>76534.139999999956</v>
      </c>
    </row>
    <row r="583" spans="1:17" ht="16.5" hidden="1" thickTop="1" x14ac:dyDescent="0.25">
      <c r="A583" s="421" t="s">
        <v>2019</v>
      </c>
      <c r="B583" s="421" t="s">
        <v>2663</v>
      </c>
      <c r="C583" s="422" t="s">
        <v>2021</v>
      </c>
      <c r="D583" s="422" t="s">
        <v>2145</v>
      </c>
      <c r="E583" s="422" t="s">
        <v>2664</v>
      </c>
      <c r="F583" s="422" t="s">
        <v>2665</v>
      </c>
      <c r="G583" s="423" t="s">
        <v>2666</v>
      </c>
      <c r="H583" s="421" t="s">
        <v>2667</v>
      </c>
      <c r="I583" s="424">
        <v>273251.1276506969</v>
      </c>
      <c r="J583" s="425">
        <v>1.4964671860886111E-4</v>
      </c>
      <c r="K583" s="424">
        <f t="shared" si="56"/>
        <v>2029508.21</v>
      </c>
      <c r="L583" s="424">
        <f t="shared" si="57"/>
        <v>1503339.41</v>
      </c>
      <c r="M583" s="424">
        <f t="shared" si="58"/>
        <v>1202671.53</v>
      </c>
      <c r="N583" s="424">
        <f t="shared" si="59"/>
        <v>300667.87999999989</v>
      </c>
      <c r="O583" s="424">
        <f t="shared" si="60"/>
        <v>526168.80000000005</v>
      </c>
      <c r="P583" s="424">
        <f t="shared" si="61"/>
        <v>420935.04</v>
      </c>
      <c r="Q583" s="424">
        <f t="shared" si="62"/>
        <v>105233.76000000007</v>
      </c>
    </row>
    <row r="584" spans="1:17" ht="16.5" hidden="1" thickTop="1" x14ac:dyDescent="0.25">
      <c r="A584" s="421" t="s">
        <v>2019</v>
      </c>
      <c r="B584" s="421" t="s">
        <v>2668</v>
      </c>
      <c r="C584" s="422" t="s">
        <v>2021</v>
      </c>
      <c r="D584" s="422" t="s">
        <v>2145</v>
      </c>
      <c r="E584" s="422" t="s">
        <v>2669</v>
      </c>
      <c r="F584" s="422" t="s">
        <v>2670</v>
      </c>
      <c r="G584" s="423" t="s">
        <v>2671</v>
      </c>
      <c r="H584" s="421" t="s">
        <v>2672</v>
      </c>
      <c r="I584" s="424">
        <v>244076.49032287131</v>
      </c>
      <c r="J584" s="425">
        <v>1.336691496222339E-4</v>
      </c>
      <c r="K584" s="424">
        <f t="shared" si="56"/>
        <v>1812820.48</v>
      </c>
      <c r="L584" s="424">
        <f t="shared" si="57"/>
        <v>1342829.99</v>
      </c>
      <c r="M584" s="424">
        <f t="shared" si="58"/>
        <v>1074263.99</v>
      </c>
      <c r="N584" s="424">
        <f t="shared" si="59"/>
        <v>268566</v>
      </c>
      <c r="O584" s="424">
        <f t="shared" si="60"/>
        <v>469990.49</v>
      </c>
      <c r="P584" s="424">
        <f t="shared" si="61"/>
        <v>375992.39</v>
      </c>
      <c r="Q584" s="424">
        <f t="shared" si="62"/>
        <v>93998.099999999977</v>
      </c>
    </row>
    <row r="585" spans="1:17" ht="16.5" hidden="1" thickTop="1" x14ac:dyDescent="0.25">
      <c r="A585" s="421" t="s">
        <v>2019</v>
      </c>
      <c r="B585" s="421" t="s">
        <v>2673</v>
      </c>
      <c r="C585" s="422" t="s">
        <v>2021</v>
      </c>
      <c r="D585" s="422" t="s">
        <v>2145</v>
      </c>
      <c r="E585" s="422" t="s">
        <v>2674</v>
      </c>
      <c r="F585" s="422" t="s">
        <v>2675</v>
      </c>
      <c r="G585" s="423" t="s">
        <v>2676</v>
      </c>
      <c r="H585" s="421" t="s">
        <v>2677</v>
      </c>
      <c r="I585" s="424">
        <v>432041.77332129423</v>
      </c>
      <c r="J585" s="425">
        <v>2.3660884489425888E-4</v>
      </c>
      <c r="K585" s="424">
        <f t="shared" ref="K585:K648" si="63">ROUND(J585*13561996091,2)</f>
        <v>3208888.23</v>
      </c>
      <c r="L585" s="424">
        <f t="shared" ref="L585:L648" si="64">ROUND(K585*(10045923031/13561996091),2)</f>
        <v>2376954.2400000002</v>
      </c>
      <c r="M585" s="424">
        <f t="shared" ref="M585:M648" si="65">ROUND(L585*0.8,2)</f>
        <v>1901563.39</v>
      </c>
      <c r="N585" s="424">
        <f t="shared" ref="N585:N648" si="66">L585-M585</f>
        <v>475390.85000000033</v>
      </c>
      <c r="O585" s="424">
        <f t="shared" ref="O585:O648" si="67">K585-L585</f>
        <v>831933.98999999976</v>
      </c>
      <c r="P585" s="424">
        <f t="shared" ref="P585:P648" si="68">ROUND(O585*0.8,2)</f>
        <v>665547.18999999994</v>
      </c>
      <c r="Q585" s="424">
        <f t="shared" ref="Q585:Q648" si="69">O585-P585</f>
        <v>166386.79999999981</v>
      </c>
    </row>
    <row r="586" spans="1:17" ht="16.5" hidden="1" thickTop="1" x14ac:dyDescent="0.25">
      <c r="A586" s="421" t="s">
        <v>2019</v>
      </c>
      <c r="B586" s="421" t="s">
        <v>2678</v>
      </c>
      <c r="C586" s="422" t="s">
        <v>2021</v>
      </c>
      <c r="D586" s="422" t="s">
        <v>2145</v>
      </c>
      <c r="E586" s="422" t="s">
        <v>2679</v>
      </c>
      <c r="F586" s="422" t="s">
        <v>2680</v>
      </c>
      <c r="G586" s="423" t="s">
        <v>2681</v>
      </c>
      <c r="H586" s="421" t="s">
        <v>2682</v>
      </c>
      <c r="I586" s="424">
        <v>214357.71572318941</v>
      </c>
      <c r="J586" s="425">
        <v>1.1739358238796479E-4</v>
      </c>
      <c r="K586" s="424">
        <f t="shared" si="63"/>
        <v>1592091.31</v>
      </c>
      <c r="L586" s="424">
        <f t="shared" si="64"/>
        <v>1179326.8999999999</v>
      </c>
      <c r="M586" s="424">
        <f t="shared" si="65"/>
        <v>943461.52</v>
      </c>
      <c r="N586" s="424">
        <f t="shared" si="66"/>
        <v>235865.37999999989</v>
      </c>
      <c r="O586" s="424">
        <f t="shared" si="67"/>
        <v>412764.41000000015</v>
      </c>
      <c r="P586" s="424">
        <f t="shared" si="68"/>
        <v>330211.53000000003</v>
      </c>
      <c r="Q586" s="424">
        <f t="shared" si="69"/>
        <v>82552.880000000121</v>
      </c>
    </row>
    <row r="587" spans="1:17" ht="16.5" hidden="1" thickTop="1" x14ac:dyDescent="0.25">
      <c r="A587" s="421" t="s">
        <v>2019</v>
      </c>
      <c r="B587" s="421" t="s">
        <v>2683</v>
      </c>
      <c r="C587" s="422" t="s">
        <v>2021</v>
      </c>
      <c r="D587" s="422" t="s">
        <v>2145</v>
      </c>
      <c r="E587" s="422" t="s">
        <v>2684</v>
      </c>
      <c r="F587" s="422" t="s">
        <v>2685</v>
      </c>
      <c r="G587" s="423" t="s">
        <v>2686</v>
      </c>
      <c r="H587" s="421" t="s">
        <v>2687</v>
      </c>
      <c r="I587" s="424">
        <v>257648.37876931677</v>
      </c>
      <c r="J587" s="425">
        <v>1.4110183101241771E-4</v>
      </c>
      <c r="K587" s="424">
        <f t="shared" si="63"/>
        <v>1913622.48</v>
      </c>
      <c r="L587" s="424">
        <f t="shared" si="64"/>
        <v>1417498.13</v>
      </c>
      <c r="M587" s="424">
        <f t="shared" si="65"/>
        <v>1133998.5</v>
      </c>
      <c r="N587" s="424">
        <f t="shared" si="66"/>
        <v>283499.62999999989</v>
      </c>
      <c r="O587" s="424">
        <f t="shared" si="67"/>
        <v>496124.35000000009</v>
      </c>
      <c r="P587" s="424">
        <f t="shared" si="68"/>
        <v>396899.48</v>
      </c>
      <c r="Q587" s="424">
        <f t="shared" si="69"/>
        <v>99224.870000000112</v>
      </c>
    </row>
    <row r="588" spans="1:17" ht="16.5" hidden="1" thickTop="1" x14ac:dyDescent="0.25">
      <c r="A588" s="421" t="s">
        <v>2019</v>
      </c>
      <c r="B588" s="421" t="s">
        <v>2688</v>
      </c>
      <c r="C588" s="422" t="s">
        <v>2021</v>
      </c>
      <c r="D588" s="422" t="s">
        <v>2145</v>
      </c>
      <c r="E588" s="422" t="s">
        <v>2689</v>
      </c>
      <c r="F588" s="422" t="s">
        <v>2690</v>
      </c>
      <c r="G588" s="423" t="s">
        <v>2691</v>
      </c>
      <c r="H588" s="421" t="s">
        <v>2692</v>
      </c>
      <c r="I588" s="424">
        <v>184228.36164920911</v>
      </c>
      <c r="J588" s="425">
        <v>1.0089316019487022E-4</v>
      </c>
      <c r="K588" s="424">
        <f t="shared" si="63"/>
        <v>1368312.64</v>
      </c>
      <c r="L588" s="424">
        <f t="shared" si="64"/>
        <v>1013564.92</v>
      </c>
      <c r="M588" s="424">
        <f t="shared" si="65"/>
        <v>810851.94</v>
      </c>
      <c r="N588" s="424">
        <f t="shared" si="66"/>
        <v>202712.9800000001</v>
      </c>
      <c r="O588" s="424">
        <f t="shared" si="67"/>
        <v>354747.71999999986</v>
      </c>
      <c r="P588" s="424">
        <f t="shared" si="68"/>
        <v>283798.18</v>
      </c>
      <c r="Q588" s="424">
        <f t="shared" si="69"/>
        <v>70949.539999999863</v>
      </c>
    </row>
    <row r="589" spans="1:17" ht="16.5" hidden="1" thickTop="1" x14ac:dyDescent="0.25">
      <c r="A589" s="421" t="s">
        <v>2019</v>
      </c>
      <c r="B589" s="421" t="s">
        <v>2693</v>
      </c>
      <c r="C589" s="422" t="s">
        <v>2021</v>
      </c>
      <c r="D589" s="422" t="s">
        <v>2145</v>
      </c>
      <c r="E589" s="422" t="s">
        <v>2694</v>
      </c>
      <c r="F589" s="422" t="s">
        <v>2695</v>
      </c>
      <c r="G589" s="423" t="s">
        <v>2696</v>
      </c>
      <c r="H589" s="421" t="s">
        <v>2697</v>
      </c>
      <c r="I589" s="424">
        <v>36665.394690242931</v>
      </c>
      <c r="J589" s="425">
        <v>2.0079902502388156E-5</v>
      </c>
      <c r="K589" s="424">
        <f t="shared" si="63"/>
        <v>272323.56</v>
      </c>
      <c r="L589" s="424">
        <f t="shared" si="64"/>
        <v>201721.16</v>
      </c>
      <c r="M589" s="424">
        <f t="shared" si="65"/>
        <v>161376.93</v>
      </c>
      <c r="N589" s="424">
        <f t="shared" si="66"/>
        <v>40344.23000000001</v>
      </c>
      <c r="O589" s="424">
        <f t="shared" si="67"/>
        <v>70602.399999999994</v>
      </c>
      <c r="P589" s="424">
        <f t="shared" si="68"/>
        <v>56481.919999999998</v>
      </c>
      <c r="Q589" s="424">
        <f t="shared" si="69"/>
        <v>14120.479999999996</v>
      </c>
    </row>
    <row r="590" spans="1:17" ht="16.5" hidden="1" thickTop="1" x14ac:dyDescent="0.25">
      <c r="A590" s="421" t="s">
        <v>2019</v>
      </c>
      <c r="B590" s="421" t="s">
        <v>2698</v>
      </c>
      <c r="C590" s="422" t="s">
        <v>2021</v>
      </c>
      <c r="D590" s="422" t="s">
        <v>2145</v>
      </c>
      <c r="E590" s="422" t="s">
        <v>2699</v>
      </c>
      <c r="F590" s="422" t="s">
        <v>2700</v>
      </c>
      <c r="G590" s="423" t="s">
        <v>2701</v>
      </c>
      <c r="H590" s="421" t="s">
        <v>2702</v>
      </c>
      <c r="I590" s="424">
        <v>274674.02591528685</v>
      </c>
      <c r="J590" s="425">
        <v>1.504259726893139E-4</v>
      </c>
      <c r="K590" s="424">
        <f t="shared" si="63"/>
        <v>2040076.45</v>
      </c>
      <c r="L590" s="424">
        <f t="shared" si="64"/>
        <v>1511167.74</v>
      </c>
      <c r="M590" s="424">
        <f t="shared" si="65"/>
        <v>1208934.19</v>
      </c>
      <c r="N590" s="424">
        <f t="shared" si="66"/>
        <v>302233.55000000005</v>
      </c>
      <c r="O590" s="424">
        <f t="shared" si="67"/>
        <v>528908.71</v>
      </c>
      <c r="P590" s="424">
        <f t="shared" si="68"/>
        <v>423126.97</v>
      </c>
      <c r="Q590" s="424">
        <f t="shared" si="69"/>
        <v>105781.73999999999</v>
      </c>
    </row>
    <row r="591" spans="1:17" ht="16.5" hidden="1" thickTop="1" x14ac:dyDescent="0.25">
      <c r="A591" s="421" t="s">
        <v>2019</v>
      </c>
      <c r="B591" s="421" t="s">
        <v>2703</v>
      </c>
      <c r="C591" s="422" t="s">
        <v>2021</v>
      </c>
      <c r="D591" s="422" t="s">
        <v>2145</v>
      </c>
      <c r="E591" s="422" t="s">
        <v>2704</v>
      </c>
      <c r="F591" s="422" t="s">
        <v>2705</v>
      </c>
      <c r="G591" s="423" t="s">
        <v>2706</v>
      </c>
      <c r="H591" s="421" t="s">
        <v>2707</v>
      </c>
      <c r="I591" s="424">
        <v>281745.55756021378</v>
      </c>
      <c r="J591" s="425">
        <v>1.5429871610779595E-4</v>
      </c>
      <c r="K591" s="424">
        <f t="shared" si="63"/>
        <v>2092598.58</v>
      </c>
      <c r="L591" s="424">
        <f t="shared" si="64"/>
        <v>1550073.02</v>
      </c>
      <c r="M591" s="424">
        <f t="shared" si="65"/>
        <v>1240058.42</v>
      </c>
      <c r="N591" s="424">
        <f t="shared" si="66"/>
        <v>310014.60000000009</v>
      </c>
      <c r="O591" s="424">
        <f t="shared" si="67"/>
        <v>542525.56000000006</v>
      </c>
      <c r="P591" s="424">
        <f t="shared" si="68"/>
        <v>434020.45</v>
      </c>
      <c r="Q591" s="424">
        <f t="shared" si="69"/>
        <v>108505.11000000004</v>
      </c>
    </row>
    <row r="592" spans="1:17" ht="16.5" hidden="1" thickTop="1" x14ac:dyDescent="0.25">
      <c r="A592" s="421" t="s">
        <v>2019</v>
      </c>
      <c r="B592" s="421" t="s">
        <v>2708</v>
      </c>
      <c r="C592" s="422" t="s">
        <v>2021</v>
      </c>
      <c r="D592" s="422" t="s">
        <v>2145</v>
      </c>
      <c r="E592" s="422" t="s">
        <v>2709</v>
      </c>
      <c r="F592" s="422" t="s">
        <v>2710</v>
      </c>
      <c r="G592" s="423" t="s">
        <v>2711</v>
      </c>
      <c r="H592" s="421" t="s">
        <v>2712</v>
      </c>
      <c r="I592" s="424">
        <v>127965.78629740563</v>
      </c>
      <c r="J592" s="425">
        <v>7.0080808735358487E-5</v>
      </c>
      <c r="K592" s="424">
        <f t="shared" si="63"/>
        <v>950435.65</v>
      </c>
      <c r="L592" s="424">
        <f t="shared" si="64"/>
        <v>704026.41</v>
      </c>
      <c r="M592" s="424">
        <f t="shared" si="65"/>
        <v>563221.13</v>
      </c>
      <c r="N592" s="424">
        <f t="shared" si="66"/>
        <v>140805.28000000003</v>
      </c>
      <c r="O592" s="424">
        <f t="shared" si="67"/>
        <v>246409.24</v>
      </c>
      <c r="P592" s="424">
        <f t="shared" si="68"/>
        <v>197127.39</v>
      </c>
      <c r="Q592" s="424">
        <f t="shared" si="69"/>
        <v>49281.849999999977</v>
      </c>
    </row>
    <row r="593" spans="1:17" ht="16.5" hidden="1" thickTop="1" x14ac:dyDescent="0.25">
      <c r="A593" s="421" t="s">
        <v>2019</v>
      </c>
      <c r="B593" s="421" t="s">
        <v>2713</v>
      </c>
      <c r="C593" s="422" t="s">
        <v>2021</v>
      </c>
      <c r="D593" s="422" t="s">
        <v>2145</v>
      </c>
      <c r="E593" s="422" t="s">
        <v>2714</v>
      </c>
      <c r="F593" s="422" t="s">
        <v>2715</v>
      </c>
      <c r="G593" s="423" t="s">
        <v>2716</v>
      </c>
      <c r="H593" s="421" t="s">
        <v>2717</v>
      </c>
      <c r="I593" s="424">
        <v>212912.29826262183</v>
      </c>
      <c r="J593" s="425">
        <v>1.1660199560896934E-4</v>
      </c>
      <c r="K593" s="424">
        <f t="shared" si="63"/>
        <v>1581355.81</v>
      </c>
      <c r="L593" s="424">
        <f t="shared" si="64"/>
        <v>1171374.67</v>
      </c>
      <c r="M593" s="424">
        <f t="shared" si="65"/>
        <v>937099.74</v>
      </c>
      <c r="N593" s="424">
        <f t="shared" si="66"/>
        <v>234274.92999999993</v>
      </c>
      <c r="O593" s="424">
        <f t="shared" si="67"/>
        <v>409981.14000000013</v>
      </c>
      <c r="P593" s="424">
        <f t="shared" si="68"/>
        <v>327984.90999999997</v>
      </c>
      <c r="Q593" s="424">
        <f t="shared" si="69"/>
        <v>81996.230000000156</v>
      </c>
    </row>
    <row r="594" spans="1:17" ht="16.5" hidden="1" thickTop="1" x14ac:dyDescent="0.25">
      <c r="A594" s="421" t="s">
        <v>2019</v>
      </c>
      <c r="B594" s="421" t="s">
        <v>2718</v>
      </c>
      <c r="C594" s="422" t="s">
        <v>2021</v>
      </c>
      <c r="D594" s="422" t="s">
        <v>2145</v>
      </c>
      <c r="E594" s="422" t="s">
        <v>2719</v>
      </c>
      <c r="F594" s="422" t="s">
        <v>2720</v>
      </c>
      <c r="G594" s="423" t="s">
        <v>2721</v>
      </c>
      <c r="H594" s="421" t="s">
        <v>2722</v>
      </c>
      <c r="I594" s="424">
        <v>65514.793374447538</v>
      </c>
      <c r="J594" s="425">
        <v>3.587935366677205E-5</v>
      </c>
      <c r="K594" s="424">
        <f t="shared" si="63"/>
        <v>486595.65</v>
      </c>
      <c r="L594" s="424">
        <f t="shared" si="64"/>
        <v>360441.22</v>
      </c>
      <c r="M594" s="424">
        <f t="shared" si="65"/>
        <v>288352.98</v>
      </c>
      <c r="N594" s="424">
        <f t="shared" si="66"/>
        <v>72088.239999999991</v>
      </c>
      <c r="O594" s="424">
        <f t="shared" si="67"/>
        <v>126154.43000000005</v>
      </c>
      <c r="P594" s="424">
        <f t="shared" si="68"/>
        <v>100923.54</v>
      </c>
      <c r="Q594" s="424">
        <f t="shared" si="69"/>
        <v>25230.890000000058</v>
      </c>
    </row>
    <row r="595" spans="1:17" ht="16.5" hidden="1" thickTop="1" x14ac:dyDescent="0.25">
      <c r="A595" s="421" t="s">
        <v>2019</v>
      </c>
      <c r="B595" s="421" t="s">
        <v>2723</v>
      </c>
      <c r="C595" s="422" t="s">
        <v>2021</v>
      </c>
      <c r="D595" s="422" t="s">
        <v>2217</v>
      </c>
      <c r="E595" s="422" t="s">
        <v>2724</v>
      </c>
      <c r="F595" s="422" t="s">
        <v>2725</v>
      </c>
      <c r="G595" s="423" t="s">
        <v>2726</v>
      </c>
      <c r="H595" s="421" t="s">
        <v>2727</v>
      </c>
      <c r="I595" s="424">
        <v>858441.70516641031</v>
      </c>
      <c r="J595" s="425">
        <v>4.7012792005515845E-4</v>
      </c>
      <c r="K595" s="424">
        <f t="shared" si="63"/>
        <v>6375873.0099999998</v>
      </c>
      <c r="L595" s="424">
        <f t="shared" si="64"/>
        <v>4722868.9000000004</v>
      </c>
      <c r="M595" s="424">
        <f t="shared" si="65"/>
        <v>3778295.12</v>
      </c>
      <c r="N595" s="424">
        <f t="shared" si="66"/>
        <v>944573.78000000026</v>
      </c>
      <c r="O595" s="424">
        <f t="shared" si="67"/>
        <v>1653004.1099999994</v>
      </c>
      <c r="P595" s="424">
        <f t="shared" si="68"/>
        <v>1322403.29</v>
      </c>
      <c r="Q595" s="424">
        <f t="shared" si="69"/>
        <v>330600.81999999937</v>
      </c>
    </row>
    <row r="596" spans="1:17" ht="16.5" hidden="1" thickTop="1" x14ac:dyDescent="0.25">
      <c r="A596" s="421" t="s">
        <v>2019</v>
      </c>
      <c r="B596" s="421" t="s">
        <v>2728</v>
      </c>
      <c r="C596" s="422" t="s">
        <v>2021</v>
      </c>
      <c r="D596" s="422" t="s">
        <v>2172</v>
      </c>
      <c r="E596" s="422" t="s">
        <v>2729</v>
      </c>
      <c r="F596" s="422" t="s">
        <v>2730</v>
      </c>
      <c r="G596" s="423" t="s">
        <v>2731</v>
      </c>
      <c r="H596" s="421" t="s">
        <v>2732</v>
      </c>
      <c r="I596" s="424">
        <v>0</v>
      </c>
      <c r="J596" s="425">
        <v>0</v>
      </c>
      <c r="K596" s="424">
        <f t="shared" si="63"/>
        <v>0</v>
      </c>
      <c r="L596" s="424">
        <f t="shared" si="64"/>
        <v>0</v>
      </c>
      <c r="M596" s="424">
        <f t="shared" si="65"/>
        <v>0</v>
      </c>
      <c r="N596" s="424">
        <f t="shared" si="66"/>
        <v>0</v>
      </c>
      <c r="O596" s="424">
        <f t="shared" si="67"/>
        <v>0</v>
      </c>
      <c r="P596" s="424">
        <f t="shared" si="68"/>
        <v>0</v>
      </c>
      <c r="Q596" s="424">
        <f t="shared" si="69"/>
        <v>0</v>
      </c>
    </row>
    <row r="597" spans="1:17" ht="16.5" hidden="1" thickTop="1" x14ac:dyDescent="0.25">
      <c r="A597" s="421" t="s">
        <v>2019</v>
      </c>
      <c r="B597" s="421" t="s">
        <v>2733</v>
      </c>
      <c r="C597" s="422" t="s">
        <v>2021</v>
      </c>
      <c r="D597" s="422" t="s">
        <v>2181</v>
      </c>
      <c r="E597" s="422" t="s">
        <v>2734</v>
      </c>
      <c r="F597" s="422" t="s">
        <v>2735</v>
      </c>
      <c r="G597" s="423" t="s">
        <v>2736</v>
      </c>
      <c r="H597" s="421" t="s">
        <v>2737</v>
      </c>
      <c r="I597" s="424">
        <v>42179.25446092568</v>
      </c>
      <c r="J597" s="425">
        <v>2.309958270882033E-5</v>
      </c>
      <c r="K597" s="424">
        <f t="shared" si="63"/>
        <v>313276.45</v>
      </c>
      <c r="L597" s="424">
        <f t="shared" si="64"/>
        <v>232056.63</v>
      </c>
      <c r="M597" s="424">
        <f t="shared" si="65"/>
        <v>185645.3</v>
      </c>
      <c r="N597" s="424">
        <f t="shared" si="66"/>
        <v>46411.330000000016</v>
      </c>
      <c r="O597" s="424">
        <f t="shared" si="67"/>
        <v>81219.820000000007</v>
      </c>
      <c r="P597" s="424">
        <f t="shared" si="68"/>
        <v>64975.86</v>
      </c>
      <c r="Q597" s="424">
        <f t="shared" si="69"/>
        <v>16243.960000000006</v>
      </c>
    </row>
    <row r="598" spans="1:17" ht="16.5" hidden="1" thickTop="1" x14ac:dyDescent="0.25">
      <c r="A598" s="421" t="s">
        <v>2019</v>
      </c>
      <c r="B598" s="421" t="s">
        <v>2738</v>
      </c>
      <c r="C598" s="422" t="s">
        <v>2021</v>
      </c>
      <c r="D598" s="422" t="s">
        <v>2181</v>
      </c>
      <c r="E598" s="422" t="s">
        <v>2739</v>
      </c>
      <c r="F598" s="422" t="s">
        <v>2740</v>
      </c>
      <c r="G598" s="423" t="s">
        <v>2741</v>
      </c>
      <c r="H598" s="421" t="s">
        <v>2742</v>
      </c>
      <c r="I598" s="424">
        <v>23968.010450957689</v>
      </c>
      <c r="J598" s="425">
        <v>1.3126145704890598E-5</v>
      </c>
      <c r="K598" s="424">
        <f t="shared" si="63"/>
        <v>178016.74</v>
      </c>
      <c r="L598" s="424">
        <f t="shared" si="64"/>
        <v>131864.25</v>
      </c>
      <c r="M598" s="424">
        <f t="shared" si="65"/>
        <v>105491.4</v>
      </c>
      <c r="N598" s="424">
        <f t="shared" si="66"/>
        <v>26372.850000000006</v>
      </c>
      <c r="O598" s="424">
        <f t="shared" si="67"/>
        <v>46152.489999999991</v>
      </c>
      <c r="P598" s="424">
        <f t="shared" si="68"/>
        <v>36921.99</v>
      </c>
      <c r="Q598" s="424">
        <f t="shared" si="69"/>
        <v>9230.4999999999927</v>
      </c>
    </row>
    <row r="599" spans="1:17" ht="16.5" hidden="1" thickTop="1" x14ac:dyDescent="0.25">
      <c r="A599" s="421" t="s">
        <v>2019</v>
      </c>
      <c r="B599" s="421" t="s">
        <v>2743</v>
      </c>
      <c r="C599" s="422" t="s">
        <v>2021</v>
      </c>
      <c r="D599" s="422" t="s">
        <v>2181</v>
      </c>
      <c r="E599" s="422" t="s">
        <v>2744</v>
      </c>
      <c r="F599" s="422" t="s">
        <v>2745</v>
      </c>
      <c r="G599" s="423" t="s">
        <v>2746</v>
      </c>
      <c r="H599" s="421" t="s">
        <v>2747</v>
      </c>
      <c r="I599" s="424">
        <v>0</v>
      </c>
      <c r="J599" s="425">
        <v>0</v>
      </c>
      <c r="K599" s="424">
        <f t="shared" si="63"/>
        <v>0</v>
      </c>
      <c r="L599" s="424">
        <f t="shared" si="64"/>
        <v>0</v>
      </c>
      <c r="M599" s="424">
        <f t="shared" si="65"/>
        <v>0</v>
      </c>
      <c r="N599" s="424">
        <f t="shared" si="66"/>
        <v>0</v>
      </c>
      <c r="O599" s="424">
        <f t="shared" si="67"/>
        <v>0</v>
      </c>
      <c r="P599" s="424">
        <f t="shared" si="68"/>
        <v>0</v>
      </c>
      <c r="Q599" s="424">
        <f t="shared" si="69"/>
        <v>0</v>
      </c>
    </row>
    <row r="600" spans="1:17" ht="16.5" hidden="1" thickTop="1" x14ac:dyDescent="0.25">
      <c r="A600" s="421" t="s">
        <v>2019</v>
      </c>
      <c r="B600" s="421" t="s">
        <v>2748</v>
      </c>
      <c r="C600" s="422" t="s">
        <v>2021</v>
      </c>
      <c r="D600" s="422" t="s">
        <v>2229</v>
      </c>
      <c r="E600" s="422" t="s">
        <v>2749</v>
      </c>
      <c r="F600" s="422" t="s">
        <v>2750</v>
      </c>
      <c r="G600" s="423" t="s">
        <v>2751</v>
      </c>
      <c r="H600" s="421" t="s">
        <v>2752</v>
      </c>
      <c r="I600" s="424">
        <v>0</v>
      </c>
      <c r="J600" s="425">
        <v>0</v>
      </c>
      <c r="K600" s="424">
        <f t="shared" si="63"/>
        <v>0</v>
      </c>
      <c r="L600" s="424">
        <f t="shared" si="64"/>
        <v>0</v>
      </c>
      <c r="M600" s="424">
        <f t="shared" si="65"/>
        <v>0</v>
      </c>
      <c r="N600" s="424">
        <f t="shared" si="66"/>
        <v>0</v>
      </c>
      <c r="O600" s="424">
        <f t="shared" si="67"/>
        <v>0</v>
      </c>
      <c r="P600" s="424">
        <f t="shared" si="68"/>
        <v>0</v>
      </c>
      <c r="Q600" s="424">
        <f t="shared" si="69"/>
        <v>0</v>
      </c>
    </row>
    <row r="601" spans="1:17" ht="16.5" hidden="1" thickTop="1" x14ac:dyDescent="0.25">
      <c r="A601" s="421" t="s">
        <v>2019</v>
      </c>
      <c r="B601" s="421" t="s">
        <v>2753</v>
      </c>
      <c r="C601" s="422" t="s">
        <v>2021</v>
      </c>
      <c r="D601" s="422" t="s">
        <v>2022</v>
      </c>
      <c r="E601" s="422" t="s">
        <v>2754</v>
      </c>
      <c r="F601" s="422" t="s">
        <v>2755</v>
      </c>
      <c r="G601" s="423" t="s">
        <v>2756</v>
      </c>
      <c r="H601" s="421" t="s">
        <v>2757</v>
      </c>
      <c r="I601" s="424">
        <v>181250.24940525254</v>
      </c>
      <c r="J601" s="425">
        <v>9.9262188975140535E-5</v>
      </c>
      <c r="K601" s="424">
        <f t="shared" si="63"/>
        <v>1346193.42</v>
      </c>
      <c r="L601" s="424">
        <f t="shared" si="64"/>
        <v>997180.31</v>
      </c>
      <c r="M601" s="424">
        <f t="shared" si="65"/>
        <v>797744.25</v>
      </c>
      <c r="N601" s="424">
        <f t="shared" si="66"/>
        <v>199436.06000000006</v>
      </c>
      <c r="O601" s="424">
        <f t="shared" si="67"/>
        <v>349013.10999999987</v>
      </c>
      <c r="P601" s="424">
        <f t="shared" si="68"/>
        <v>279210.49</v>
      </c>
      <c r="Q601" s="424">
        <f t="shared" si="69"/>
        <v>69802.619999999879</v>
      </c>
    </row>
    <row r="602" spans="1:17" ht="16.5" hidden="1" thickTop="1" x14ac:dyDescent="0.25">
      <c r="A602" s="421" t="s">
        <v>2019</v>
      </c>
      <c r="B602" s="421" t="s">
        <v>2758</v>
      </c>
      <c r="C602" s="422" t="s">
        <v>2021</v>
      </c>
      <c r="D602" s="422" t="s">
        <v>2145</v>
      </c>
      <c r="E602" s="422" t="s">
        <v>2759</v>
      </c>
      <c r="F602" s="422" t="s">
        <v>2760</v>
      </c>
      <c r="G602" s="423" t="s">
        <v>2761</v>
      </c>
      <c r="H602" s="421" t="s">
        <v>2762</v>
      </c>
      <c r="I602" s="424">
        <v>280999.37880000501</v>
      </c>
      <c r="J602" s="425">
        <v>1.5389006929297436E-4</v>
      </c>
      <c r="K602" s="424">
        <f t="shared" si="63"/>
        <v>2087056.52</v>
      </c>
      <c r="L602" s="424">
        <f t="shared" si="64"/>
        <v>1545967.79</v>
      </c>
      <c r="M602" s="424">
        <f t="shared" si="65"/>
        <v>1236774.23</v>
      </c>
      <c r="N602" s="424">
        <f t="shared" si="66"/>
        <v>309193.56000000006</v>
      </c>
      <c r="O602" s="424">
        <f t="shared" si="67"/>
        <v>541088.73</v>
      </c>
      <c r="P602" s="424">
        <f t="shared" si="68"/>
        <v>432870.98</v>
      </c>
      <c r="Q602" s="424">
        <f t="shared" si="69"/>
        <v>108217.75</v>
      </c>
    </row>
    <row r="603" spans="1:17" ht="16.5" hidden="1" thickTop="1" x14ac:dyDescent="0.25">
      <c r="A603" s="421" t="s">
        <v>2019</v>
      </c>
      <c r="B603" s="421" t="s">
        <v>2763</v>
      </c>
      <c r="C603" s="422" t="s">
        <v>2021</v>
      </c>
      <c r="D603" s="422" t="s">
        <v>2022</v>
      </c>
      <c r="E603" s="422" t="s">
        <v>2764</v>
      </c>
      <c r="F603" s="422" t="s">
        <v>2765</v>
      </c>
      <c r="G603" s="423" t="s">
        <v>2766</v>
      </c>
      <c r="H603" s="421" t="s">
        <v>2767</v>
      </c>
      <c r="I603" s="424">
        <v>151727.48334210765</v>
      </c>
      <c r="J603" s="425">
        <v>8.309396634568339E-5</v>
      </c>
      <c r="K603" s="424">
        <f t="shared" si="63"/>
        <v>1126920.05</v>
      </c>
      <c r="L603" s="424">
        <f t="shared" si="64"/>
        <v>834755.59</v>
      </c>
      <c r="M603" s="424">
        <f t="shared" si="65"/>
        <v>667804.47</v>
      </c>
      <c r="N603" s="424">
        <f t="shared" si="66"/>
        <v>166951.12</v>
      </c>
      <c r="O603" s="424">
        <f t="shared" si="67"/>
        <v>292164.46000000008</v>
      </c>
      <c r="P603" s="424">
        <f t="shared" si="68"/>
        <v>233731.57</v>
      </c>
      <c r="Q603" s="424">
        <f t="shared" si="69"/>
        <v>58432.890000000072</v>
      </c>
    </row>
    <row r="604" spans="1:17" ht="16.5" hidden="1" thickTop="1" x14ac:dyDescent="0.25">
      <c r="A604" s="421" t="s">
        <v>2019</v>
      </c>
      <c r="B604" s="421" t="s">
        <v>2768</v>
      </c>
      <c r="C604" s="422" t="s">
        <v>2021</v>
      </c>
      <c r="D604" s="422" t="s">
        <v>2145</v>
      </c>
      <c r="E604" s="422" t="s">
        <v>2769</v>
      </c>
      <c r="F604" s="422" t="s">
        <v>2770</v>
      </c>
      <c r="G604" s="423" t="s">
        <v>2771</v>
      </c>
      <c r="H604" s="421" t="s">
        <v>2772</v>
      </c>
      <c r="I604" s="424">
        <v>206156.00727829023</v>
      </c>
      <c r="J604" s="425">
        <v>1.1290189459030377E-4</v>
      </c>
      <c r="K604" s="424">
        <f t="shared" si="63"/>
        <v>1531175.05</v>
      </c>
      <c r="L604" s="424">
        <f t="shared" si="64"/>
        <v>1134203.74</v>
      </c>
      <c r="M604" s="424">
        <f t="shared" si="65"/>
        <v>907362.99</v>
      </c>
      <c r="N604" s="424">
        <f t="shared" si="66"/>
        <v>226840.75</v>
      </c>
      <c r="O604" s="424">
        <f t="shared" si="67"/>
        <v>396971.31000000006</v>
      </c>
      <c r="P604" s="424">
        <f t="shared" si="68"/>
        <v>317577.05</v>
      </c>
      <c r="Q604" s="424">
        <f t="shared" si="69"/>
        <v>79394.260000000068</v>
      </c>
    </row>
    <row r="605" spans="1:17" ht="16.5" hidden="1" thickTop="1" x14ac:dyDescent="0.25">
      <c r="A605" s="421" t="s">
        <v>2019</v>
      </c>
      <c r="B605" s="421" t="s">
        <v>2773</v>
      </c>
      <c r="C605" s="422" t="s">
        <v>2021</v>
      </c>
      <c r="D605" s="422" t="s">
        <v>2145</v>
      </c>
      <c r="E605" s="422" t="s">
        <v>2774</v>
      </c>
      <c r="F605" s="422" t="s">
        <v>2775</v>
      </c>
      <c r="G605" s="423" t="s">
        <v>2776</v>
      </c>
      <c r="H605" s="421" t="s">
        <v>2777</v>
      </c>
      <c r="I605" s="424">
        <v>176356.25986727764</v>
      </c>
      <c r="J605" s="425">
        <v>9.6581982377053784E-5</v>
      </c>
      <c r="K605" s="424">
        <f t="shared" si="63"/>
        <v>1309844.47</v>
      </c>
      <c r="L605" s="424">
        <f t="shared" si="64"/>
        <v>970255.16</v>
      </c>
      <c r="M605" s="424">
        <f t="shared" si="65"/>
        <v>776204.13</v>
      </c>
      <c r="N605" s="424">
        <f t="shared" si="66"/>
        <v>194051.03000000003</v>
      </c>
      <c r="O605" s="424">
        <f t="shared" si="67"/>
        <v>339589.30999999994</v>
      </c>
      <c r="P605" s="424">
        <f t="shared" si="68"/>
        <v>271671.45</v>
      </c>
      <c r="Q605" s="424">
        <f t="shared" si="69"/>
        <v>67917.859999999928</v>
      </c>
    </row>
    <row r="606" spans="1:17" ht="16.5" hidden="1" thickTop="1" x14ac:dyDescent="0.25">
      <c r="A606" s="421" t="s">
        <v>2019</v>
      </c>
      <c r="B606" s="427" t="s">
        <v>2778</v>
      </c>
      <c r="C606" s="422" t="s">
        <v>2021</v>
      </c>
      <c r="D606" s="422" t="s">
        <v>2145</v>
      </c>
      <c r="E606" s="422" t="s">
        <v>2779</v>
      </c>
      <c r="F606" s="428" t="s">
        <v>2780</v>
      </c>
      <c r="G606" s="423" t="s">
        <v>2781</v>
      </c>
      <c r="H606" s="429" t="s">
        <v>2782</v>
      </c>
      <c r="I606" s="424">
        <v>188500.94349010492</v>
      </c>
      <c r="J606" s="425">
        <v>1.0323305118809313E-4</v>
      </c>
      <c r="K606" s="424">
        <f t="shared" si="63"/>
        <v>1400046.24</v>
      </c>
      <c r="L606" s="424">
        <f t="shared" si="64"/>
        <v>1037071.29</v>
      </c>
      <c r="M606" s="424">
        <f t="shared" si="65"/>
        <v>829657.03</v>
      </c>
      <c r="N606" s="424">
        <f t="shared" si="66"/>
        <v>207414.26</v>
      </c>
      <c r="O606" s="424">
        <f t="shared" si="67"/>
        <v>362974.94999999995</v>
      </c>
      <c r="P606" s="424">
        <f t="shared" si="68"/>
        <v>290379.96000000002</v>
      </c>
      <c r="Q606" s="424">
        <f t="shared" si="69"/>
        <v>72594.989999999932</v>
      </c>
    </row>
    <row r="607" spans="1:17" ht="16.5" hidden="1" thickTop="1" x14ac:dyDescent="0.25">
      <c r="A607" s="421" t="s">
        <v>2019</v>
      </c>
      <c r="B607" s="427" t="s">
        <v>2783</v>
      </c>
      <c r="C607" s="422" t="s">
        <v>2021</v>
      </c>
      <c r="D607" s="422" t="s">
        <v>2145</v>
      </c>
      <c r="E607" s="422" t="s">
        <v>2784</v>
      </c>
      <c r="F607" s="428" t="s">
        <v>2785</v>
      </c>
      <c r="G607" s="423" t="s">
        <v>2786</v>
      </c>
      <c r="H607" s="429" t="s">
        <v>2787</v>
      </c>
      <c r="I607" s="424">
        <v>149281.22647062229</v>
      </c>
      <c r="J607" s="425">
        <v>8.1754267158201462E-5</v>
      </c>
      <c r="K607" s="424">
        <f t="shared" si="63"/>
        <v>1108751.05</v>
      </c>
      <c r="L607" s="424">
        <f t="shared" si="64"/>
        <v>821297.07</v>
      </c>
      <c r="M607" s="424">
        <f t="shared" si="65"/>
        <v>657037.66</v>
      </c>
      <c r="N607" s="424">
        <f t="shared" si="66"/>
        <v>164259.40999999992</v>
      </c>
      <c r="O607" s="424">
        <f t="shared" si="67"/>
        <v>287453.9800000001</v>
      </c>
      <c r="P607" s="424">
        <f t="shared" si="68"/>
        <v>229963.18</v>
      </c>
      <c r="Q607" s="424">
        <f t="shared" si="69"/>
        <v>57490.800000000105</v>
      </c>
    </row>
    <row r="608" spans="1:17" ht="16.5" hidden="1" thickTop="1" x14ac:dyDescent="0.25">
      <c r="A608" s="421" t="s">
        <v>2019</v>
      </c>
      <c r="B608" s="427" t="s">
        <v>2788</v>
      </c>
      <c r="C608" s="422" t="s">
        <v>2021</v>
      </c>
      <c r="D608" s="422" t="s">
        <v>2145</v>
      </c>
      <c r="E608" s="422" t="s">
        <v>2789</v>
      </c>
      <c r="F608" s="428" t="s">
        <v>2790</v>
      </c>
      <c r="G608" s="423" t="s">
        <v>2791</v>
      </c>
      <c r="H608" s="429" t="s">
        <v>2792</v>
      </c>
      <c r="I608" s="424">
        <v>104037.50078753789</v>
      </c>
      <c r="J608" s="425">
        <v>5.6976418501825505E-5</v>
      </c>
      <c r="K608" s="424">
        <f t="shared" si="63"/>
        <v>772713.97</v>
      </c>
      <c r="L608" s="424">
        <f t="shared" si="64"/>
        <v>572380.72</v>
      </c>
      <c r="M608" s="424">
        <f t="shared" si="65"/>
        <v>457904.58</v>
      </c>
      <c r="N608" s="424">
        <f t="shared" si="66"/>
        <v>114476.13999999996</v>
      </c>
      <c r="O608" s="424">
        <f t="shared" si="67"/>
        <v>200333.25</v>
      </c>
      <c r="P608" s="424">
        <f t="shared" si="68"/>
        <v>160266.6</v>
      </c>
      <c r="Q608" s="424">
        <f t="shared" si="69"/>
        <v>40066.649999999994</v>
      </c>
    </row>
    <row r="609" spans="1:17" ht="16.5" hidden="1" thickTop="1" x14ac:dyDescent="0.25">
      <c r="A609" s="421" t="s">
        <v>2019</v>
      </c>
      <c r="B609" s="427" t="s">
        <v>2793</v>
      </c>
      <c r="C609" s="422" t="s">
        <v>2021</v>
      </c>
      <c r="D609" s="422" t="s">
        <v>2145</v>
      </c>
      <c r="E609" s="422" t="s">
        <v>2794</v>
      </c>
      <c r="F609" s="428" t="s">
        <v>2795</v>
      </c>
      <c r="G609" s="423" t="s">
        <v>2796</v>
      </c>
      <c r="H609" s="429" t="s">
        <v>2797</v>
      </c>
      <c r="I609" s="424">
        <v>40931.271227858902</v>
      </c>
      <c r="J609" s="425">
        <v>2.2416121318146562E-5</v>
      </c>
      <c r="K609" s="424">
        <f t="shared" si="63"/>
        <v>304007.34999999998</v>
      </c>
      <c r="L609" s="424">
        <f t="shared" si="64"/>
        <v>225190.63</v>
      </c>
      <c r="M609" s="424">
        <f t="shared" si="65"/>
        <v>180152.5</v>
      </c>
      <c r="N609" s="424">
        <f t="shared" si="66"/>
        <v>45038.130000000005</v>
      </c>
      <c r="O609" s="424">
        <f t="shared" si="67"/>
        <v>78816.719999999972</v>
      </c>
      <c r="P609" s="424">
        <f t="shared" si="68"/>
        <v>63053.38</v>
      </c>
      <c r="Q609" s="424">
        <f t="shared" si="69"/>
        <v>15763.339999999975</v>
      </c>
    </row>
    <row r="610" spans="1:17" ht="16.5" hidden="1" thickTop="1" x14ac:dyDescent="0.25">
      <c r="A610" s="421" t="s">
        <v>2019</v>
      </c>
      <c r="B610" s="427" t="s">
        <v>2798</v>
      </c>
      <c r="C610" s="422" t="s">
        <v>2021</v>
      </c>
      <c r="D610" s="422" t="s">
        <v>2145</v>
      </c>
      <c r="E610" s="422" t="s">
        <v>2799</v>
      </c>
      <c r="F610" s="428" t="s">
        <v>2800</v>
      </c>
      <c r="G610" s="423" t="s">
        <v>2801</v>
      </c>
      <c r="H610" s="429" t="s">
        <v>2802</v>
      </c>
      <c r="I610" s="424">
        <v>143143.26470235764</v>
      </c>
      <c r="J610" s="425">
        <v>7.8392795805952838E-5</v>
      </c>
      <c r="K610" s="424">
        <f t="shared" si="63"/>
        <v>1063162.79</v>
      </c>
      <c r="L610" s="424">
        <f t="shared" si="64"/>
        <v>787527.99</v>
      </c>
      <c r="M610" s="424">
        <f t="shared" si="65"/>
        <v>630022.39</v>
      </c>
      <c r="N610" s="424">
        <f t="shared" si="66"/>
        <v>157505.59999999998</v>
      </c>
      <c r="O610" s="424">
        <f t="shared" si="67"/>
        <v>275634.80000000005</v>
      </c>
      <c r="P610" s="424">
        <f t="shared" si="68"/>
        <v>220507.84</v>
      </c>
      <c r="Q610" s="424">
        <f t="shared" si="69"/>
        <v>55126.96000000005</v>
      </c>
    </row>
    <row r="611" spans="1:17" ht="16.5" hidden="1" thickTop="1" x14ac:dyDescent="0.25">
      <c r="A611" s="421" t="s">
        <v>2019</v>
      </c>
      <c r="B611" s="427" t="s">
        <v>2803</v>
      </c>
      <c r="C611" s="422" t="s">
        <v>2021</v>
      </c>
      <c r="D611" s="422" t="s">
        <v>2145</v>
      </c>
      <c r="E611" s="422" t="s">
        <v>2804</v>
      </c>
      <c r="F611" s="428" t="s">
        <v>2805</v>
      </c>
      <c r="G611" s="423" t="s">
        <v>2806</v>
      </c>
      <c r="H611" s="429" t="s">
        <v>2807</v>
      </c>
      <c r="I611" s="424">
        <v>92408.315799035074</v>
      </c>
      <c r="J611" s="425">
        <v>5.0607663911178406E-5</v>
      </c>
      <c r="K611" s="424">
        <f t="shared" si="63"/>
        <v>686340.94</v>
      </c>
      <c r="L611" s="424">
        <f t="shared" si="64"/>
        <v>508400.7</v>
      </c>
      <c r="M611" s="424">
        <f t="shared" si="65"/>
        <v>406720.56</v>
      </c>
      <c r="N611" s="424">
        <f t="shared" si="66"/>
        <v>101680.14000000001</v>
      </c>
      <c r="O611" s="424">
        <f t="shared" si="67"/>
        <v>177940.23999999993</v>
      </c>
      <c r="P611" s="424">
        <f t="shared" si="68"/>
        <v>142352.19</v>
      </c>
      <c r="Q611" s="424">
        <f t="shared" si="69"/>
        <v>35588.04999999993</v>
      </c>
    </row>
    <row r="612" spans="1:17" ht="16.5" hidden="1" thickTop="1" x14ac:dyDescent="0.25">
      <c r="A612" s="421" t="s">
        <v>2019</v>
      </c>
      <c r="B612" s="427" t="s">
        <v>2808</v>
      </c>
      <c r="C612" s="422" t="s">
        <v>2021</v>
      </c>
      <c r="D612" s="422" t="s">
        <v>2145</v>
      </c>
      <c r="E612" s="422" t="s">
        <v>2809</v>
      </c>
      <c r="F612" s="428" t="s">
        <v>2810</v>
      </c>
      <c r="G612" s="423" t="s">
        <v>2811</v>
      </c>
      <c r="H612" s="429" t="s">
        <v>2812</v>
      </c>
      <c r="I612" s="424">
        <v>103307.75357966314</v>
      </c>
      <c r="J612" s="425">
        <v>5.6576770471051293E-5</v>
      </c>
      <c r="K612" s="424">
        <f t="shared" si="63"/>
        <v>767293.94</v>
      </c>
      <c r="L612" s="424">
        <f t="shared" si="64"/>
        <v>568365.88</v>
      </c>
      <c r="M612" s="424">
        <f t="shared" si="65"/>
        <v>454692.7</v>
      </c>
      <c r="N612" s="424">
        <f t="shared" si="66"/>
        <v>113673.18</v>
      </c>
      <c r="O612" s="424">
        <f t="shared" si="67"/>
        <v>198928.05999999994</v>
      </c>
      <c r="P612" s="424">
        <f t="shared" si="68"/>
        <v>159142.45000000001</v>
      </c>
      <c r="Q612" s="424">
        <f t="shared" si="69"/>
        <v>39785.609999999928</v>
      </c>
    </row>
    <row r="613" spans="1:17" ht="16.5" hidden="1" thickTop="1" x14ac:dyDescent="0.25">
      <c r="A613" s="421" t="s">
        <v>2019</v>
      </c>
      <c r="B613" s="427" t="s">
        <v>2813</v>
      </c>
      <c r="C613" s="422" t="s">
        <v>2021</v>
      </c>
      <c r="D613" s="422" t="s">
        <v>2235</v>
      </c>
      <c r="E613" s="422" t="s">
        <v>2814</v>
      </c>
      <c r="F613" s="428" t="s">
        <v>2815</v>
      </c>
      <c r="G613" s="423" t="s">
        <v>2816</v>
      </c>
      <c r="H613" s="429" t="s">
        <v>2817</v>
      </c>
      <c r="I613" s="424">
        <v>280318.48211447312</v>
      </c>
      <c r="J613" s="425">
        <v>1.5351717438279579E-4</v>
      </c>
      <c r="K613" s="424">
        <f t="shared" si="63"/>
        <v>2081999.32</v>
      </c>
      <c r="L613" s="424">
        <f t="shared" si="64"/>
        <v>1542221.72</v>
      </c>
      <c r="M613" s="424">
        <f t="shared" si="65"/>
        <v>1233777.3799999999</v>
      </c>
      <c r="N613" s="424">
        <f t="shared" si="66"/>
        <v>308444.34000000008</v>
      </c>
      <c r="O613" s="424">
        <f t="shared" si="67"/>
        <v>539777.60000000009</v>
      </c>
      <c r="P613" s="424">
        <f t="shared" si="68"/>
        <v>431822.08000000002</v>
      </c>
      <c r="Q613" s="424">
        <f t="shared" si="69"/>
        <v>107955.52000000008</v>
      </c>
    </row>
    <row r="614" spans="1:17" ht="16.5" hidden="1" thickTop="1" x14ac:dyDescent="0.25">
      <c r="A614" s="421" t="s">
        <v>2019</v>
      </c>
      <c r="B614" s="421" t="s">
        <v>2818</v>
      </c>
      <c r="C614" s="422" t="s">
        <v>2021</v>
      </c>
      <c r="D614" s="422" t="s">
        <v>2118</v>
      </c>
      <c r="E614" s="422" t="s">
        <v>2819</v>
      </c>
      <c r="F614" s="422" t="s">
        <v>2820</v>
      </c>
      <c r="G614" s="423" t="s">
        <v>2821</v>
      </c>
      <c r="H614" s="421" t="s">
        <v>2822</v>
      </c>
      <c r="I614" s="424">
        <v>56341.235369097129</v>
      </c>
      <c r="J614" s="425">
        <v>3.0855429830587154E-5</v>
      </c>
      <c r="K614" s="424">
        <f t="shared" si="63"/>
        <v>418461.22</v>
      </c>
      <c r="L614" s="424">
        <f t="shared" si="64"/>
        <v>309971.27</v>
      </c>
      <c r="M614" s="424">
        <f t="shared" si="65"/>
        <v>247977.02</v>
      </c>
      <c r="N614" s="424">
        <f t="shared" si="66"/>
        <v>61994.250000000029</v>
      </c>
      <c r="O614" s="424">
        <f t="shared" si="67"/>
        <v>108489.94999999995</v>
      </c>
      <c r="P614" s="424">
        <f t="shared" si="68"/>
        <v>86791.96</v>
      </c>
      <c r="Q614" s="424">
        <f t="shared" si="69"/>
        <v>21697.989999999947</v>
      </c>
    </row>
    <row r="615" spans="1:17" ht="16.5" hidden="1" thickTop="1" x14ac:dyDescent="0.25">
      <c r="A615" s="421" t="s">
        <v>2019</v>
      </c>
      <c r="B615" s="421" t="s">
        <v>2823</v>
      </c>
      <c r="C615" s="422" t="s">
        <v>2021</v>
      </c>
      <c r="D615" s="422" t="s">
        <v>2229</v>
      </c>
      <c r="E615" s="422" t="s">
        <v>2824</v>
      </c>
      <c r="F615" s="422" t="s">
        <v>2825</v>
      </c>
      <c r="G615" s="423" t="s">
        <v>2826</v>
      </c>
      <c r="H615" s="421" t="s">
        <v>2827</v>
      </c>
      <c r="I615" s="424">
        <v>60399.386336413379</v>
      </c>
      <c r="J615" s="425">
        <v>3.3077887176324309E-5</v>
      </c>
      <c r="K615" s="424">
        <f t="shared" si="63"/>
        <v>448602.18</v>
      </c>
      <c r="L615" s="424">
        <f t="shared" si="64"/>
        <v>332297.90999999997</v>
      </c>
      <c r="M615" s="424">
        <f t="shared" si="65"/>
        <v>265838.33</v>
      </c>
      <c r="N615" s="424">
        <f t="shared" si="66"/>
        <v>66459.579999999958</v>
      </c>
      <c r="O615" s="424">
        <f t="shared" si="67"/>
        <v>116304.27000000002</v>
      </c>
      <c r="P615" s="424">
        <f t="shared" si="68"/>
        <v>93043.42</v>
      </c>
      <c r="Q615" s="424">
        <f t="shared" si="69"/>
        <v>23260.85000000002</v>
      </c>
    </row>
    <row r="616" spans="1:17" ht="16.5" hidden="1" thickTop="1" x14ac:dyDescent="0.25">
      <c r="A616" s="421" t="s">
        <v>2019</v>
      </c>
      <c r="B616" s="421" t="s">
        <v>2828</v>
      </c>
      <c r="C616" s="422" t="s">
        <v>2021</v>
      </c>
      <c r="D616" s="422" t="s">
        <v>2145</v>
      </c>
      <c r="E616" s="422" t="s">
        <v>2829</v>
      </c>
      <c r="F616" s="422" t="s">
        <v>2830</v>
      </c>
      <c r="G616" s="423" t="s">
        <v>2831</v>
      </c>
      <c r="H616" s="421" t="s">
        <v>2832</v>
      </c>
      <c r="I616" s="424">
        <v>51142.069394846694</v>
      </c>
      <c r="J616" s="425">
        <v>2.8008092532334524E-5</v>
      </c>
      <c r="K616" s="424">
        <f t="shared" si="63"/>
        <v>379845.64</v>
      </c>
      <c r="L616" s="424">
        <f t="shared" si="64"/>
        <v>281367.14</v>
      </c>
      <c r="M616" s="424">
        <f t="shared" si="65"/>
        <v>225093.71</v>
      </c>
      <c r="N616" s="424">
        <f t="shared" si="66"/>
        <v>56273.430000000022</v>
      </c>
      <c r="O616" s="424">
        <f t="shared" si="67"/>
        <v>98478.5</v>
      </c>
      <c r="P616" s="424">
        <f t="shared" si="68"/>
        <v>78782.8</v>
      </c>
      <c r="Q616" s="424">
        <f t="shared" si="69"/>
        <v>19695.699999999997</v>
      </c>
    </row>
    <row r="617" spans="1:17" ht="16.5" hidden="1" thickTop="1" x14ac:dyDescent="0.25">
      <c r="A617" s="421" t="s">
        <v>2019</v>
      </c>
      <c r="B617" s="421" t="s">
        <v>2833</v>
      </c>
      <c r="C617" s="422" t="s">
        <v>2021</v>
      </c>
      <c r="D617" s="422" t="s">
        <v>2022</v>
      </c>
      <c r="E617" s="422" t="s">
        <v>2834</v>
      </c>
      <c r="F617" s="422" t="s">
        <v>2835</v>
      </c>
      <c r="G617" s="423" t="s">
        <v>2836</v>
      </c>
      <c r="H617" s="421" t="s">
        <v>2837</v>
      </c>
      <c r="I617" s="424">
        <v>98348.388732708991</v>
      </c>
      <c r="J617" s="425">
        <v>5.3860760908303809E-5</v>
      </c>
      <c r="K617" s="424">
        <f t="shared" si="63"/>
        <v>730459.43</v>
      </c>
      <c r="L617" s="424">
        <f t="shared" si="64"/>
        <v>541081.06000000006</v>
      </c>
      <c r="M617" s="424">
        <f t="shared" si="65"/>
        <v>432864.85</v>
      </c>
      <c r="N617" s="424">
        <f t="shared" si="66"/>
        <v>108216.21000000008</v>
      </c>
      <c r="O617" s="424">
        <f t="shared" si="67"/>
        <v>189378.37</v>
      </c>
      <c r="P617" s="424">
        <f t="shared" si="68"/>
        <v>151502.70000000001</v>
      </c>
      <c r="Q617" s="424">
        <f t="shared" si="69"/>
        <v>37875.669999999984</v>
      </c>
    </row>
    <row r="618" spans="1:17" ht="16.5" hidden="1" thickTop="1" x14ac:dyDescent="0.25">
      <c r="A618" s="421" t="s">
        <v>2019</v>
      </c>
      <c r="B618" s="421" t="s">
        <v>2838</v>
      </c>
      <c r="C618" s="422" t="s">
        <v>2021</v>
      </c>
      <c r="D618" s="422" t="s">
        <v>2145</v>
      </c>
      <c r="E618" s="422" t="s">
        <v>2839</v>
      </c>
      <c r="F618" s="422" t="s">
        <v>2840</v>
      </c>
      <c r="G618" s="423" t="s">
        <v>2841</v>
      </c>
      <c r="H618" s="421" t="s">
        <v>2842</v>
      </c>
      <c r="I618" s="424">
        <v>55357.838288984982</v>
      </c>
      <c r="J618" s="425">
        <v>3.0316869761710003E-5</v>
      </c>
      <c r="K618" s="424">
        <f t="shared" si="63"/>
        <v>411157.27</v>
      </c>
      <c r="L618" s="424">
        <f t="shared" si="64"/>
        <v>304560.94</v>
      </c>
      <c r="M618" s="424">
        <f t="shared" si="65"/>
        <v>243648.75</v>
      </c>
      <c r="N618" s="424">
        <f t="shared" si="66"/>
        <v>60912.19</v>
      </c>
      <c r="O618" s="424">
        <f t="shared" si="67"/>
        <v>106596.33000000002</v>
      </c>
      <c r="P618" s="424">
        <f t="shared" si="68"/>
        <v>85277.06</v>
      </c>
      <c r="Q618" s="424">
        <f t="shared" si="69"/>
        <v>21319.270000000019</v>
      </c>
    </row>
    <row r="619" spans="1:17" ht="16.5" hidden="1" thickTop="1" x14ac:dyDescent="0.25">
      <c r="A619" s="421" t="s">
        <v>2019</v>
      </c>
      <c r="B619" s="421" t="s">
        <v>2843</v>
      </c>
      <c r="C619" s="422" t="s">
        <v>2021</v>
      </c>
      <c r="D619" s="422" t="s">
        <v>2145</v>
      </c>
      <c r="E619" s="422" t="s">
        <v>2844</v>
      </c>
      <c r="F619" s="422" t="s">
        <v>2845</v>
      </c>
      <c r="G619" s="423" t="s">
        <v>2846</v>
      </c>
      <c r="H619" s="421" t="s">
        <v>2847</v>
      </c>
      <c r="I619" s="424">
        <v>84316.827286367174</v>
      </c>
      <c r="J619" s="425">
        <v>4.6176338357309435E-5</v>
      </c>
      <c r="K619" s="424">
        <f t="shared" si="63"/>
        <v>626243.31999999995</v>
      </c>
      <c r="L619" s="424">
        <f t="shared" si="64"/>
        <v>463883.94</v>
      </c>
      <c r="M619" s="424">
        <f t="shared" si="65"/>
        <v>371107.15</v>
      </c>
      <c r="N619" s="424">
        <f t="shared" si="66"/>
        <v>92776.789999999979</v>
      </c>
      <c r="O619" s="424">
        <f t="shared" si="67"/>
        <v>162359.37999999995</v>
      </c>
      <c r="P619" s="424">
        <f t="shared" si="68"/>
        <v>129887.5</v>
      </c>
      <c r="Q619" s="424">
        <f t="shared" si="69"/>
        <v>32471.879999999946</v>
      </c>
    </row>
    <row r="620" spans="1:17" ht="16.5" hidden="1" thickTop="1" x14ac:dyDescent="0.25">
      <c r="A620" s="421" t="s">
        <v>2019</v>
      </c>
      <c r="B620" s="421" t="s">
        <v>2848</v>
      </c>
      <c r="C620" s="422" t="s">
        <v>2021</v>
      </c>
      <c r="D620" s="422" t="s">
        <v>2145</v>
      </c>
      <c r="E620" s="422" t="s">
        <v>2849</v>
      </c>
      <c r="F620" s="422" t="s">
        <v>2850</v>
      </c>
      <c r="G620" s="423" t="s">
        <v>2851</v>
      </c>
      <c r="H620" s="421" t="s">
        <v>2852</v>
      </c>
      <c r="I620" s="424">
        <v>127317.84527448755</v>
      </c>
      <c r="J620" s="425">
        <v>6.9725962082883887E-5</v>
      </c>
      <c r="K620" s="424">
        <f t="shared" si="63"/>
        <v>945623.23</v>
      </c>
      <c r="L620" s="424">
        <f t="shared" si="64"/>
        <v>700461.65</v>
      </c>
      <c r="M620" s="424">
        <f t="shared" si="65"/>
        <v>560369.31999999995</v>
      </c>
      <c r="N620" s="424">
        <f t="shared" si="66"/>
        <v>140092.33000000007</v>
      </c>
      <c r="O620" s="424">
        <f t="shared" si="67"/>
        <v>245161.57999999996</v>
      </c>
      <c r="P620" s="424">
        <f t="shared" si="68"/>
        <v>196129.26</v>
      </c>
      <c r="Q620" s="424">
        <f t="shared" si="69"/>
        <v>49032.319999999949</v>
      </c>
    </row>
    <row r="621" spans="1:17" ht="16.5" hidden="1" thickTop="1" x14ac:dyDescent="0.25">
      <c r="A621" s="421" t="s">
        <v>2019</v>
      </c>
      <c r="B621" s="421" t="s">
        <v>2853</v>
      </c>
      <c r="C621" s="422" t="s">
        <v>2021</v>
      </c>
      <c r="D621" s="422" t="s">
        <v>2145</v>
      </c>
      <c r="E621" s="422" t="s">
        <v>2854</v>
      </c>
      <c r="F621" s="422" t="s">
        <v>2855</v>
      </c>
      <c r="G621" s="423" t="s">
        <v>2856</v>
      </c>
      <c r="H621" s="421" t="s">
        <v>2857</v>
      </c>
      <c r="I621" s="424">
        <v>221622.37929466876</v>
      </c>
      <c r="J621" s="425">
        <v>1.2137209502802577E-4</v>
      </c>
      <c r="K621" s="424">
        <f t="shared" si="63"/>
        <v>1646047.88</v>
      </c>
      <c r="L621" s="424">
        <f t="shared" si="64"/>
        <v>1219294.73</v>
      </c>
      <c r="M621" s="424">
        <f t="shared" si="65"/>
        <v>975435.78</v>
      </c>
      <c r="N621" s="424">
        <f t="shared" si="66"/>
        <v>243858.94999999995</v>
      </c>
      <c r="O621" s="424">
        <f t="shared" si="67"/>
        <v>426753.14999999991</v>
      </c>
      <c r="P621" s="424">
        <f t="shared" si="68"/>
        <v>341402.52</v>
      </c>
      <c r="Q621" s="424">
        <f t="shared" si="69"/>
        <v>85350.629999999888</v>
      </c>
    </row>
    <row r="622" spans="1:17" ht="16.5" hidden="1" thickTop="1" x14ac:dyDescent="0.25">
      <c r="A622" s="421" t="s">
        <v>2019</v>
      </c>
      <c r="B622" s="421" t="s">
        <v>2858</v>
      </c>
      <c r="C622" s="422" t="s">
        <v>2021</v>
      </c>
      <c r="D622" s="422" t="s">
        <v>2145</v>
      </c>
      <c r="E622" s="422" t="s">
        <v>2859</v>
      </c>
      <c r="F622" s="422" t="s">
        <v>2860</v>
      </c>
      <c r="G622" s="423" t="s">
        <v>2861</v>
      </c>
      <c r="H622" s="421" t="s">
        <v>2862</v>
      </c>
      <c r="I622" s="424">
        <v>217250.61611719042</v>
      </c>
      <c r="J622" s="425">
        <v>1.189778871077533E-4</v>
      </c>
      <c r="K622" s="424">
        <f t="shared" si="63"/>
        <v>1613577.64</v>
      </c>
      <c r="L622" s="424">
        <f t="shared" si="64"/>
        <v>1195242.7</v>
      </c>
      <c r="M622" s="424">
        <f t="shared" si="65"/>
        <v>956194.16</v>
      </c>
      <c r="N622" s="424">
        <f t="shared" si="66"/>
        <v>239048.53999999992</v>
      </c>
      <c r="O622" s="424">
        <f t="shared" si="67"/>
        <v>418334.93999999994</v>
      </c>
      <c r="P622" s="424">
        <f t="shared" si="68"/>
        <v>334667.95</v>
      </c>
      <c r="Q622" s="424">
        <f t="shared" si="69"/>
        <v>83666.989999999932</v>
      </c>
    </row>
    <row r="623" spans="1:17" ht="16.5" hidden="1" thickTop="1" x14ac:dyDescent="0.25">
      <c r="A623" s="421" t="s">
        <v>2019</v>
      </c>
      <c r="B623" s="427" t="s">
        <v>2863</v>
      </c>
      <c r="C623" s="422" t="s">
        <v>2021</v>
      </c>
      <c r="D623" s="422" t="s">
        <v>2145</v>
      </c>
      <c r="E623" s="422" t="s">
        <v>2864</v>
      </c>
      <c r="F623" s="428" t="s">
        <v>2865</v>
      </c>
      <c r="G623" s="423" t="s">
        <v>2866</v>
      </c>
      <c r="H623" s="429" t="s">
        <v>2867</v>
      </c>
      <c r="I623" s="424">
        <v>219298.7532583329</v>
      </c>
      <c r="J623" s="425">
        <v>1.2009955494886359E-4</v>
      </c>
      <c r="K623" s="424">
        <f t="shared" si="63"/>
        <v>1628789.69</v>
      </c>
      <c r="L623" s="424">
        <f t="shared" si="64"/>
        <v>1206510.8799999999</v>
      </c>
      <c r="M623" s="424">
        <f t="shared" si="65"/>
        <v>965208.7</v>
      </c>
      <c r="N623" s="424">
        <f t="shared" si="66"/>
        <v>241302.17999999993</v>
      </c>
      <c r="O623" s="424">
        <f t="shared" si="67"/>
        <v>422278.81000000006</v>
      </c>
      <c r="P623" s="424">
        <f t="shared" si="68"/>
        <v>337823.05</v>
      </c>
      <c r="Q623" s="424">
        <f t="shared" si="69"/>
        <v>84455.760000000068</v>
      </c>
    </row>
    <row r="624" spans="1:17" ht="16.5" hidden="1" thickTop="1" x14ac:dyDescent="0.25">
      <c r="A624" s="421" t="s">
        <v>2019</v>
      </c>
      <c r="B624" s="421" t="s">
        <v>2868</v>
      </c>
      <c r="C624" s="422" t="s">
        <v>2021</v>
      </c>
      <c r="D624" s="422" t="s">
        <v>2145</v>
      </c>
      <c r="E624" s="422" t="s">
        <v>2869</v>
      </c>
      <c r="F624" s="422" t="s">
        <v>2870</v>
      </c>
      <c r="G624" s="423" t="s">
        <v>2871</v>
      </c>
      <c r="H624" s="421" t="s">
        <v>2872</v>
      </c>
      <c r="I624" s="424">
        <v>87388.20258906018</v>
      </c>
      <c r="J624" s="425">
        <v>4.78583853432302E-5</v>
      </c>
      <c r="K624" s="424">
        <f t="shared" si="63"/>
        <v>649055.23</v>
      </c>
      <c r="L624" s="424">
        <f t="shared" si="64"/>
        <v>480781.65</v>
      </c>
      <c r="M624" s="424">
        <f t="shared" si="65"/>
        <v>384625.32</v>
      </c>
      <c r="N624" s="424">
        <f t="shared" si="66"/>
        <v>96156.330000000016</v>
      </c>
      <c r="O624" s="424">
        <f t="shared" si="67"/>
        <v>168273.57999999996</v>
      </c>
      <c r="P624" s="424">
        <f t="shared" si="68"/>
        <v>134618.85999999999</v>
      </c>
      <c r="Q624" s="424">
        <f t="shared" si="69"/>
        <v>33654.719999999972</v>
      </c>
    </row>
    <row r="625" spans="1:17" ht="16.5" hidden="1" thickTop="1" x14ac:dyDescent="0.25">
      <c r="A625" s="421" t="s">
        <v>2019</v>
      </c>
      <c r="B625" s="421" t="s">
        <v>2873</v>
      </c>
      <c r="C625" s="422" t="s">
        <v>2021</v>
      </c>
      <c r="D625" s="422" t="s">
        <v>2181</v>
      </c>
      <c r="E625" s="422" t="s">
        <v>2874</v>
      </c>
      <c r="F625" s="422" t="s">
        <v>2875</v>
      </c>
      <c r="G625" s="423" t="s">
        <v>2876</v>
      </c>
      <c r="H625" s="421" t="s">
        <v>2877</v>
      </c>
      <c r="I625" s="424">
        <v>63299.285457160637</v>
      </c>
      <c r="J625" s="425">
        <v>3.4666024767731767E-5</v>
      </c>
      <c r="K625" s="424">
        <f t="shared" si="63"/>
        <v>470140.49</v>
      </c>
      <c r="L625" s="424">
        <f t="shared" si="64"/>
        <v>348252.21</v>
      </c>
      <c r="M625" s="424">
        <f t="shared" si="65"/>
        <v>278601.77</v>
      </c>
      <c r="N625" s="424">
        <f t="shared" si="66"/>
        <v>69650.44</v>
      </c>
      <c r="O625" s="424">
        <f t="shared" si="67"/>
        <v>121888.27999999997</v>
      </c>
      <c r="P625" s="424">
        <f t="shared" si="68"/>
        <v>97510.62</v>
      </c>
      <c r="Q625" s="424">
        <f t="shared" si="69"/>
        <v>24377.659999999974</v>
      </c>
    </row>
    <row r="626" spans="1:17" ht="16.5" hidden="1" thickTop="1" x14ac:dyDescent="0.25">
      <c r="A626" s="421" t="s">
        <v>2019</v>
      </c>
      <c r="B626" s="421" t="s">
        <v>2878</v>
      </c>
      <c r="C626" s="422" t="s">
        <v>2021</v>
      </c>
      <c r="D626" s="422" t="s">
        <v>2145</v>
      </c>
      <c r="E626" s="422" t="s">
        <v>2879</v>
      </c>
      <c r="F626" s="422" t="s">
        <v>2880</v>
      </c>
      <c r="G626" s="423" t="s">
        <v>2881</v>
      </c>
      <c r="H626" s="421" t="s">
        <v>2882</v>
      </c>
      <c r="I626" s="424">
        <v>34513.93504937907</v>
      </c>
      <c r="J626" s="425">
        <v>1.890164981504246E-5</v>
      </c>
      <c r="K626" s="424">
        <f t="shared" si="63"/>
        <v>256344.1</v>
      </c>
      <c r="L626" s="424">
        <f t="shared" si="64"/>
        <v>189884.52</v>
      </c>
      <c r="M626" s="424">
        <f t="shared" si="65"/>
        <v>151907.62</v>
      </c>
      <c r="N626" s="424">
        <f t="shared" si="66"/>
        <v>37976.899999999994</v>
      </c>
      <c r="O626" s="424">
        <f t="shared" si="67"/>
        <v>66459.580000000016</v>
      </c>
      <c r="P626" s="424">
        <f t="shared" si="68"/>
        <v>53167.66</v>
      </c>
      <c r="Q626" s="424">
        <f t="shared" si="69"/>
        <v>13291.920000000013</v>
      </c>
    </row>
    <row r="627" spans="1:17" ht="16.5" hidden="1" thickTop="1" x14ac:dyDescent="0.25">
      <c r="A627" s="421" t="s">
        <v>2019</v>
      </c>
      <c r="B627" s="421" t="s">
        <v>2883</v>
      </c>
      <c r="C627" s="422" t="s">
        <v>2021</v>
      </c>
      <c r="D627" s="422" t="s">
        <v>2145</v>
      </c>
      <c r="E627" s="422" t="s">
        <v>2884</v>
      </c>
      <c r="F627" s="422" t="s">
        <v>2885</v>
      </c>
      <c r="G627" s="423" t="s">
        <v>2886</v>
      </c>
      <c r="H627" s="421" t="s">
        <v>2887</v>
      </c>
      <c r="I627" s="424">
        <v>97879.448538219905</v>
      </c>
      <c r="J627" s="425">
        <v>5.3603944543326903E-5</v>
      </c>
      <c r="K627" s="424">
        <f t="shared" si="63"/>
        <v>726976.49</v>
      </c>
      <c r="L627" s="424">
        <f t="shared" si="64"/>
        <v>538501.1</v>
      </c>
      <c r="M627" s="424">
        <f t="shared" si="65"/>
        <v>430800.88</v>
      </c>
      <c r="N627" s="424">
        <f t="shared" si="66"/>
        <v>107700.21999999997</v>
      </c>
      <c r="O627" s="424">
        <f t="shared" si="67"/>
        <v>188475.39</v>
      </c>
      <c r="P627" s="424">
        <f t="shared" si="68"/>
        <v>150780.31</v>
      </c>
      <c r="Q627" s="424">
        <f t="shared" si="69"/>
        <v>37695.080000000016</v>
      </c>
    </row>
    <row r="628" spans="1:17" ht="16.5" hidden="1" thickTop="1" x14ac:dyDescent="0.25">
      <c r="A628" s="421" t="s">
        <v>2019</v>
      </c>
      <c r="B628" s="421" t="s">
        <v>2888</v>
      </c>
      <c r="C628" s="422" t="s">
        <v>2021</v>
      </c>
      <c r="D628" s="422" t="s">
        <v>2145</v>
      </c>
      <c r="E628" s="422" t="s">
        <v>2889</v>
      </c>
      <c r="F628" s="422" t="s">
        <v>2890</v>
      </c>
      <c r="G628" s="423" t="s">
        <v>2891</v>
      </c>
      <c r="H628" s="421" t="s">
        <v>2892</v>
      </c>
      <c r="I628" s="424">
        <v>156526.00240537259</v>
      </c>
      <c r="J628" s="425">
        <v>8.5721888280254908E-5</v>
      </c>
      <c r="K628" s="424">
        <f t="shared" si="63"/>
        <v>1162559.9099999999</v>
      </c>
      <c r="L628" s="424">
        <f t="shared" si="64"/>
        <v>861155.49</v>
      </c>
      <c r="M628" s="424">
        <f t="shared" si="65"/>
        <v>688924.39</v>
      </c>
      <c r="N628" s="424">
        <f t="shared" si="66"/>
        <v>172231.09999999998</v>
      </c>
      <c r="O628" s="424">
        <f t="shared" si="67"/>
        <v>301404.41999999993</v>
      </c>
      <c r="P628" s="424">
        <f t="shared" si="68"/>
        <v>241123.54</v>
      </c>
      <c r="Q628" s="424">
        <f t="shared" si="69"/>
        <v>60280.879999999917</v>
      </c>
    </row>
    <row r="629" spans="1:17" ht="16.5" hidden="1" thickTop="1" x14ac:dyDescent="0.25">
      <c r="A629" s="421" t="s">
        <v>2019</v>
      </c>
      <c r="B629" s="421" t="s">
        <v>2893</v>
      </c>
      <c r="C629" s="422" t="s">
        <v>2021</v>
      </c>
      <c r="D629" s="422" t="s">
        <v>2145</v>
      </c>
      <c r="E629" s="422" t="s">
        <v>2894</v>
      </c>
      <c r="F629" s="422" t="s">
        <v>2895</v>
      </c>
      <c r="G629" s="423" t="s">
        <v>2896</v>
      </c>
      <c r="H629" s="421" t="s">
        <v>2897</v>
      </c>
      <c r="I629" s="424">
        <v>622811.95157201414</v>
      </c>
      <c r="J629" s="425">
        <v>3.4108464863235536E-4</v>
      </c>
      <c r="K629" s="424">
        <f t="shared" si="63"/>
        <v>4625788.67</v>
      </c>
      <c r="L629" s="424">
        <f t="shared" si="64"/>
        <v>3426510.13</v>
      </c>
      <c r="M629" s="424">
        <f t="shared" si="65"/>
        <v>2741208.1</v>
      </c>
      <c r="N629" s="424">
        <f t="shared" si="66"/>
        <v>685302.0299999998</v>
      </c>
      <c r="O629" s="424">
        <f t="shared" si="67"/>
        <v>1199278.54</v>
      </c>
      <c r="P629" s="424">
        <f t="shared" si="68"/>
        <v>959422.83</v>
      </c>
      <c r="Q629" s="424">
        <f t="shared" si="69"/>
        <v>239855.71000000008</v>
      </c>
    </row>
    <row r="630" spans="1:17" ht="16.5" hidden="1" thickTop="1" x14ac:dyDescent="0.25">
      <c r="A630" s="421" t="s">
        <v>2019</v>
      </c>
      <c r="B630" s="421" t="s">
        <v>2898</v>
      </c>
      <c r="C630" s="422" t="s">
        <v>2021</v>
      </c>
      <c r="D630" s="422" t="s">
        <v>2262</v>
      </c>
      <c r="E630" s="422" t="s">
        <v>2899</v>
      </c>
      <c r="F630" s="422" t="s">
        <v>2900</v>
      </c>
      <c r="G630" s="423" t="s">
        <v>2901</v>
      </c>
      <c r="H630" s="421" t="s">
        <v>2902</v>
      </c>
      <c r="I630" s="424">
        <v>69290.081961036907</v>
      </c>
      <c r="J630" s="425">
        <v>3.7946900665175605E-5</v>
      </c>
      <c r="K630" s="424">
        <f t="shared" si="63"/>
        <v>514635.72</v>
      </c>
      <c r="L630" s="424">
        <f t="shared" si="64"/>
        <v>381211.64</v>
      </c>
      <c r="M630" s="424">
        <f t="shared" si="65"/>
        <v>304969.31</v>
      </c>
      <c r="N630" s="424">
        <f t="shared" si="66"/>
        <v>76242.330000000016</v>
      </c>
      <c r="O630" s="424">
        <f t="shared" si="67"/>
        <v>133424.07999999996</v>
      </c>
      <c r="P630" s="424">
        <f t="shared" si="68"/>
        <v>106739.26</v>
      </c>
      <c r="Q630" s="424">
        <f t="shared" si="69"/>
        <v>26684.819999999963</v>
      </c>
    </row>
    <row r="631" spans="1:17" ht="16.5" hidden="1" thickTop="1" x14ac:dyDescent="0.25">
      <c r="A631" s="421" t="s">
        <v>2019</v>
      </c>
      <c r="B631" s="421" t="s">
        <v>2903</v>
      </c>
      <c r="C631" s="422" t="s">
        <v>2021</v>
      </c>
      <c r="D631" s="422" t="s">
        <v>2235</v>
      </c>
      <c r="E631" s="422" t="s">
        <v>2904</v>
      </c>
      <c r="F631" s="422" t="s">
        <v>2905</v>
      </c>
      <c r="G631" s="423" t="s">
        <v>2906</v>
      </c>
      <c r="H631" s="421" t="s">
        <v>2907</v>
      </c>
      <c r="I631" s="424">
        <v>168027.31186827447</v>
      </c>
      <c r="J631" s="425">
        <v>9.2020611493681025E-5</v>
      </c>
      <c r="K631" s="424">
        <f t="shared" si="63"/>
        <v>1247983.17</v>
      </c>
      <c r="L631" s="424">
        <f t="shared" si="64"/>
        <v>924431.98</v>
      </c>
      <c r="M631" s="424">
        <f t="shared" si="65"/>
        <v>739545.58</v>
      </c>
      <c r="N631" s="424">
        <f t="shared" si="66"/>
        <v>184886.40000000002</v>
      </c>
      <c r="O631" s="424">
        <f t="shared" si="67"/>
        <v>323551.18999999994</v>
      </c>
      <c r="P631" s="424">
        <f t="shared" si="68"/>
        <v>258840.95</v>
      </c>
      <c r="Q631" s="424">
        <f t="shared" si="69"/>
        <v>64710.239999999932</v>
      </c>
    </row>
    <row r="632" spans="1:17" ht="16.5" hidden="1" thickTop="1" x14ac:dyDescent="0.25">
      <c r="A632" s="421" t="s">
        <v>2019</v>
      </c>
      <c r="B632" s="421" t="s">
        <v>2908</v>
      </c>
      <c r="C632" s="422" t="s">
        <v>2021</v>
      </c>
      <c r="D632" s="422" t="s">
        <v>2262</v>
      </c>
      <c r="E632" s="422" t="s">
        <v>2909</v>
      </c>
      <c r="F632" s="422" t="s">
        <v>2910</v>
      </c>
      <c r="G632" s="423" t="s">
        <v>2911</v>
      </c>
      <c r="H632" s="421" t="s">
        <v>2912</v>
      </c>
      <c r="I632" s="424">
        <v>87436.219542949359</v>
      </c>
      <c r="J632" s="425">
        <v>4.7884681957809204E-5</v>
      </c>
      <c r="K632" s="424">
        <f t="shared" si="63"/>
        <v>649411.87</v>
      </c>
      <c r="L632" s="424">
        <f t="shared" si="64"/>
        <v>481045.83</v>
      </c>
      <c r="M632" s="424">
        <f t="shared" si="65"/>
        <v>384836.66</v>
      </c>
      <c r="N632" s="424">
        <f t="shared" si="66"/>
        <v>96209.170000000042</v>
      </c>
      <c r="O632" s="424">
        <f t="shared" si="67"/>
        <v>168366.03999999998</v>
      </c>
      <c r="P632" s="424">
        <f t="shared" si="68"/>
        <v>134692.82999999999</v>
      </c>
      <c r="Q632" s="424">
        <f t="shared" si="69"/>
        <v>33673.209999999992</v>
      </c>
    </row>
    <row r="633" spans="1:17" ht="16.5" hidden="1" thickTop="1" x14ac:dyDescent="0.25">
      <c r="A633" s="421" t="s">
        <v>2019</v>
      </c>
      <c r="B633" s="421" t="s">
        <v>2913</v>
      </c>
      <c r="C633" s="422" t="s">
        <v>2021</v>
      </c>
      <c r="D633" s="422" t="s">
        <v>2145</v>
      </c>
      <c r="E633" s="422" t="s">
        <v>2914</v>
      </c>
      <c r="F633" s="422" t="s">
        <v>2915</v>
      </c>
      <c r="G633" s="423" t="s">
        <v>2916</v>
      </c>
      <c r="H633" s="421" t="s">
        <v>2917</v>
      </c>
      <c r="I633" s="424">
        <v>147315.84537000945</v>
      </c>
      <c r="J633" s="425">
        <v>8.0677920886362635E-5</v>
      </c>
      <c r="K633" s="424">
        <f t="shared" si="63"/>
        <v>1094153.6499999999</v>
      </c>
      <c r="L633" s="424">
        <f t="shared" si="64"/>
        <v>810484.19</v>
      </c>
      <c r="M633" s="424">
        <f t="shared" si="65"/>
        <v>648387.35</v>
      </c>
      <c r="N633" s="424">
        <f t="shared" si="66"/>
        <v>162096.83999999997</v>
      </c>
      <c r="O633" s="424">
        <f t="shared" si="67"/>
        <v>283669.45999999996</v>
      </c>
      <c r="P633" s="424">
        <f t="shared" si="68"/>
        <v>226935.57</v>
      </c>
      <c r="Q633" s="424">
        <f t="shared" si="69"/>
        <v>56733.889999999956</v>
      </c>
    </row>
    <row r="634" spans="1:17" ht="16.5" hidden="1" thickTop="1" x14ac:dyDescent="0.25">
      <c r="A634" s="421" t="s">
        <v>2019</v>
      </c>
      <c r="B634" s="427" t="s">
        <v>2918</v>
      </c>
      <c r="C634" s="422" t="s">
        <v>2021</v>
      </c>
      <c r="D634" s="422" t="s">
        <v>2145</v>
      </c>
      <c r="E634" s="422" t="s">
        <v>2919</v>
      </c>
      <c r="F634" s="428" t="s">
        <v>2920</v>
      </c>
      <c r="G634" s="423" t="s">
        <v>2921</v>
      </c>
      <c r="H634" s="429" t="s">
        <v>2922</v>
      </c>
      <c r="I634" s="424">
        <v>191047.42370896303</v>
      </c>
      <c r="J634" s="425">
        <v>1.0462763796265028E-4</v>
      </c>
      <c r="K634" s="424">
        <f t="shared" si="63"/>
        <v>1418959.62</v>
      </c>
      <c r="L634" s="424">
        <f t="shared" si="64"/>
        <v>1051081.2</v>
      </c>
      <c r="M634" s="424">
        <f t="shared" si="65"/>
        <v>840864.96</v>
      </c>
      <c r="N634" s="424">
        <f t="shared" si="66"/>
        <v>210216.24</v>
      </c>
      <c r="O634" s="424">
        <f t="shared" si="67"/>
        <v>367878.42000000016</v>
      </c>
      <c r="P634" s="424">
        <f t="shared" si="68"/>
        <v>294302.74</v>
      </c>
      <c r="Q634" s="424">
        <f t="shared" si="69"/>
        <v>73575.680000000168</v>
      </c>
    </row>
    <row r="635" spans="1:17" ht="16.5" hidden="1" thickTop="1" x14ac:dyDescent="0.25">
      <c r="A635" s="421" t="s">
        <v>2019</v>
      </c>
      <c r="B635" s="421" t="s">
        <v>2923</v>
      </c>
      <c r="C635" s="422" t="s">
        <v>2021</v>
      </c>
      <c r="D635" s="422" t="s">
        <v>2145</v>
      </c>
      <c r="E635" s="422" t="s">
        <v>2924</v>
      </c>
      <c r="F635" s="422" t="s">
        <v>2925</v>
      </c>
      <c r="G635" s="423" t="s">
        <v>2926</v>
      </c>
      <c r="H635" s="421" t="s">
        <v>2927</v>
      </c>
      <c r="I635" s="424">
        <v>252386.24931467054</v>
      </c>
      <c r="J635" s="425">
        <v>1.3822001159394682E-4</v>
      </c>
      <c r="K635" s="424">
        <f t="shared" si="63"/>
        <v>1874539.26</v>
      </c>
      <c r="L635" s="424">
        <f t="shared" si="64"/>
        <v>1388547.6</v>
      </c>
      <c r="M635" s="424">
        <f t="shared" si="65"/>
        <v>1110838.08</v>
      </c>
      <c r="N635" s="424">
        <f t="shared" si="66"/>
        <v>277709.52</v>
      </c>
      <c r="O635" s="424">
        <f t="shared" si="67"/>
        <v>485991.65999999992</v>
      </c>
      <c r="P635" s="424">
        <f t="shared" si="68"/>
        <v>388793.33</v>
      </c>
      <c r="Q635" s="424">
        <f t="shared" si="69"/>
        <v>97198.3299999999</v>
      </c>
    </row>
    <row r="636" spans="1:17" ht="16.5" hidden="1" thickTop="1" x14ac:dyDescent="0.25">
      <c r="A636" s="421" t="s">
        <v>2019</v>
      </c>
      <c r="B636" s="421" t="s">
        <v>2928</v>
      </c>
      <c r="C636" s="422" t="s">
        <v>2021</v>
      </c>
      <c r="D636" s="422" t="s">
        <v>2145</v>
      </c>
      <c r="E636" s="422" t="s">
        <v>2929</v>
      </c>
      <c r="F636" s="422" t="s">
        <v>2930</v>
      </c>
      <c r="G636" s="423" t="s">
        <v>2931</v>
      </c>
      <c r="H636" s="421" t="s">
        <v>2932</v>
      </c>
      <c r="I636" s="424">
        <v>211493.69891086558</v>
      </c>
      <c r="J636" s="425">
        <v>1.1582509583974915E-4</v>
      </c>
      <c r="K636" s="424">
        <f t="shared" si="63"/>
        <v>1570819.5</v>
      </c>
      <c r="L636" s="424">
        <f t="shared" si="64"/>
        <v>1163570</v>
      </c>
      <c r="M636" s="424">
        <f t="shared" si="65"/>
        <v>930856</v>
      </c>
      <c r="N636" s="424">
        <f t="shared" si="66"/>
        <v>232714</v>
      </c>
      <c r="O636" s="424">
        <f t="shared" si="67"/>
        <v>407249.5</v>
      </c>
      <c r="P636" s="424">
        <f t="shared" si="68"/>
        <v>325799.59999999998</v>
      </c>
      <c r="Q636" s="424">
        <f t="shared" si="69"/>
        <v>81449.900000000023</v>
      </c>
    </row>
    <row r="637" spans="1:17" ht="16.5" hidden="1" thickTop="1" x14ac:dyDescent="0.25">
      <c r="A637" s="421" t="s">
        <v>2019</v>
      </c>
      <c r="B637" s="421" t="s">
        <v>2933</v>
      </c>
      <c r="C637" s="422" t="s">
        <v>2021</v>
      </c>
      <c r="D637" s="422" t="s">
        <v>2145</v>
      </c>
      <c r="E637" s="422" t="s">
        <v>2934</v>
      </c>
      <c r="F637" s="422" t="s">
        <v>2935</v>
      </c>
      <c r="G637" s="423" t="s">
        <v>2936</v>
      </c>
      <c r="H637" s="421" t="s">
        <v>2937</v>
      </c>
      <c r="I637" s="424">
        <v>206065.06095999051</v>
      </c>
      <c r="J637" s="425">
        <v>1.1285208759327463E-4</v>
      </c>
      <c r="K637" s="424">
        <f t="shared" si="63"/>
        <v>1530499.57</v>
      </c>
      <c r="L637" s="424">
        <f t="shared" si="64"/>
        <v>1133703.3899999999</v>
      </c>
      <c r="M637" s="424">
        <f t="shared" si="65"/>
        <v>906962.71</v>
      </c>
      <c r="N637" s="424">
        <f t="shared" si="66"/>
        <v>226740.67999999993</v>
      </c>
      <c r="O637" s="424">
        <f t="shared" si="67"/>
        <v>396796.18000000017</v>
      </c>
      <c r="P637" s="424">
        <f t="shared" si="68"/>
        <v>317436.94</v>
      </c>
      <c r="Q637" s="424">
        <f t="shared" si="69"/>
        <v>79359.240000000165</v>
      </c>
    </row>
    <row r="638" spans="1:17" ht="16.5" hidden="1" thickTop="1" x14ac:dyDescent="0.25">
      <c r="A638" s="421" t="s">
        <v>2019</v>
      </c>
      <c r="B638" s="421" t="s">
        <v>2938</v>
      </c>
      <c r="C638" s="422" t="s">
        <v>2021</v>
      </c>
      <c r="D638" s="422" t="s">
        <v>2145</v>
      </c>
      <c r="E638" s="422" t="s">
        <v>2939</v>
      </c>
      <c r="F638" s="422" t="s">
        <v>2940</v>
      </c>
      <c r="G638" s="423" t="s">
        <v>2941</v>
      </c>
      <c r="H638" s="421" t="s">
        <v>2942</v>
      </c>
      <c r="I638" s="424">
        <v>123524.91217713847</v>
      </c>
      <c r="J638" s="425">
        <v>6.7648752020472682E-5</v>
      </c>
      <c r="K638" s="424">
        <f t="shared" si="63"/>
        <v>917452.11</v>
      </c>
      <c r="L638" s="424">
        <f t="shared" si="64"/>
        <v>679594.16</v>
      </c>
      <c r="M638" s="424">
        <f t="shared" si="65"/>
        <v>543675.32999999996</v>
      </c>
      <c r="N638" s="424">
        <f t="shared" si="66"/>
        <v>135918.83000000007</v>
      </c>
      <c r="O638" s="424">
        <f t="shared" si="67"/>
        <v>237857.94999999995</v>
      </c>
      <c r="P638" s="424">
        <f t="shared" si="68"/>
        <v>190286.36</v>
      </c>
      <c r="Q638" s="424">
        <f t="shared" si="69"/>
        <v>47571.589999999967</v>
      </c>
    </row>
    <row r="639" spans="1:17" ht="16.5" hidden="1" thickTop="1" x14ac:dyDescent="0.25">
      <c r="A639" s="421" t="s">
        <v>2019</v>
      </c>
      <c r="B639" s="421" t="s">
        <v>2943</v>
      </c>
      <c r="C639" s="422" t="s">
        <v>2021</v>
      </c>
      <c r="D639" s="422" t="s">
        <v>2145</v>
      </c>
      <c r="E639" s="422" t="s">
        <v>2944</v>
      </c>
      <c r="F639" s="422" t="s">
        <v>2945</v>
      </c>
      <c r="G639" s="423" t="s">
        <v>2946</v>
      </c>
      <c r="H639" s="421" t="s">
        <v>2947</v>
      </c>
      <c r="I639" s="424">
        <v>203273.55485767708</v>
      </c>
      <c r="J639" s="425">
        <v>1.113233117313802E-4</v>
      </c>
      <c r="K639" s="424">
        <f t="shared" si="63"/>
        <v>1509766.32</v>
      </c>
      <c r="L639" s="424">
        <f t="shared" si="64"/>
        <v>1118345.42</v>
      </c>
      <c r="M639" s="424">
        <f t="shared" si="65"/>
        <v>894676.34</v>
      </c>
      <c r="N639" s="424">
        <f t="shared" si="66"/>
        <v>223669.07999999996</v>
      </c>
      <c r="O639" s="424">
        <f t="shared" si="67"/>
        <v>391420.90000000014</v>
      </c>
      <c r="P639" s="424">
        <f t="shared" si="68"/>
        <v>313136.71999999997</v>
      </c>
      <c r="Q639" s="424">
        <f t="shared" si="69"/>
        <v>78284.180000000168</v>
      </c>
    </row>
    <row r="640" spans="1:17" ht="16.5" hidden="1" thickTop="1" x14ac:dyDescent="0.25">
      <c r="A640" s="421" t="s">
        <v>2019</v>
      </c>
      <c r="B640" s="421" t="s">
        <v>2948</v>
      </c>
      <c r="C640" s="422" t="s">
        <v>2021</v>
      </c>
      <c r="D640" s="422" t="s">
        <v>2145</v>
      </c>
      <c r="E640" s="422" t="s">
        <v>2949</v>
      </c>
      <c r="F640" s="422" t="s">
        <v>2950</v>
      </c>
      <c r="G640" s="423" t="s">
        <v>2951</v>
      </c>
      <c r="H640" s="421" t="s">
        <v>2952</v>
      </c>
      <c r="I640" s="424">
        <v>1134070.1275895599</v>
      </c>
      <c r="J640" s="425">
        <v>6.2107657057157352E-4</v>
      </c>
      <c r="K640" s="424">
        <f t="shared" si="63"/>
        <v>8423038.0199999996</v>
      </c>
      <c r="L640" s="424">
        <f t="shared" si="64"/>
        <v>6239287.4199999999</v>
      </c>
      <c r="M640" s="424">
        <f t="shared" si="65"/>
        <v>4991429.9400000004</v>
      </c>
      <c r="N640" s="424">
        <f t="shared" si="66"/>
        <v>1247857.4799999995</v>
      </c>
      <c r="O640" s="424">
        <f t="shared" si="67"/>
        <v>2183750.5999999996</v>
      </c>
      <c r="P640" s="424">
        <f t="shared" si="68"/>
        <v>1747000.48</v>
      </c>
      <c r="Q640" s="424">
        <f t="shared" si="69"/>
        <v>436750.11999999965</v>
      </c>
    </row>
    <row r="641" spans="1:17" ht="16.5" hidden="1" thickTop="1" x14ac:dyDescent="0.25">
      <c r="A641" s="421" t="s">
        <v>2019</v>
      </c>
      <c r="B641" s="421" t="s">
        <v>2953</v>
      </c>
      <c r="C641" s="422" t="s">
        <v>2021</v>
      </c>
      <c r="D641" s="422" t="s">
        <v>2145</v>
      </c>
      <c r="E641" s="422" t="s">
        <v>2954</v>
      </c>
      <c r="F641" s="422" t="s">
        <v>2955</v>
      </c>
      <c r="G641" s="423" t="s">
        <v>2956</v>
      </c>
      <c r="H641" s="421" t="s">
        <v>2957</v>
      </c>
      <c r="I641" s="424">
        <v>196400.03218265576</v>
      </c>
      <c r="J641" s="425">
        <v>1.0755900846045126E-4</v>
      </c>
      <c r="K641" s="424">
        <f t="shared" si="63"/>
        <v>1458714.85</v>
      </c>
      <c r="L641" s="424">
        <f t="shared" si="64"/>
        <v>1080529.52</v>
      </c>
      <c r="M641" s="424">
        <f t="shared" si="65"/>
        <v>864423.62</v>
      </c>
      <c r="N641" s="424">
        <f t="shared" si="66"/>
        <v>216105.90000000002</v>
      </c>
      <c r="O641" s="424">
        <f t="shared" si="67"/>
        <v>378185.33000000007</v>
      </c>
      <c r="P641" s="424">
        <f t="shared" si="68"/>
        <v>302548.26</v>
      </c>
      <c r="Q641" s="424">
        <f t="shared" si="69"/>
        <v>75637.070000000065</v>
      </c>
    </row>
    <row r="642" spans="1:17" ht="16.5" hidden="1" thickTop="1" x14ac:dyDescent="0.25">
      <c r="A642" s="421" t="s">
        <v>2019</v>
      </c>
      <c r="B642" s="421" t="s">
        <v>2958</v>
      </c>
      <c r="C642" s="422" t="s">
        <v>2021</v>
      </c>
      <c r="D642" s="422" t="s">
        <v>2118</v>
      </c>
      <c r="E642" s="422" t="s">
        <v>2959</v>
      </c>
      <c r="F642" s="422" t="s">
        <v>2960</v>
      </c>
      <c r="G642" s="423" t="s">
        <v>2961</v>
      </c>
      <c r="H642" s="421" t="s">
        <v>2962</v>
      </c>
      <c r="I642" s="424">
        <v>167776.22898607893</v>
      </c>
      <c r="J642" s="425">
        <v>9.188310527461265E-5</v>
      </c>
      <c r="K642" s="424">
        <f t="shared" si="63"/>
        <v>1246118.31</v>
      </c>
      <c r="L642" s="424">
        <f t="shared" si="64"/>
        <v>923050.6</v>
      </c>
      <c r="M642" s="424">
        <f t="shared" si="65"/>
        <v>738440.48</v>
      </c>
      <c r="N642" s="424">
        <f t="shared" si="66"/>
        <v>184610.12</v>
      </c>
      <c r="O642" s="424">
        <f t="shared" si="67"/>
        <v>323067.71000000008</v>
      </c>
      <c r="P642" s="424">
        <f t="shared" si="68"/>
        <v>258454.17</v>
      </c>
      <c r="Q642" s="424">
        <f t="shared" si="69"/>
        <v>64613.540000000066</v>
      </c>
    </row>
    <row r="643" spans="1:17" ht="16.5" hidden="1" thickTop="1" x14ac:dyDescent="0.25">
      <c r="A643" s="421" t="s">
        <v>2019</v>
      </c>
      <c r="B643" s="421" t="s">
        <v>2963</v>
      </c>
      <c r="C643" s="422" t="s">
        <v>2021</v>
      </c>
      <c r="D643" s="422" t="s">
        <v>2241</v>
      </c>
      <c r="E643" s="422" t="s">
        <v>2964</v>
      </c>
      <c r="F643" s="422" t="s">
        <v>2965</v>
      </c>
      <c r="G643" s="423" t="s">
        <v>2966</v>
      </c>
      <c r="H643" s="421" t="s">
        <v>2967</v>
      </c>
      <c r="I643" s="424">
        <v>180450.94883213149</v>
      </c>
      <c r="J643" s="425">
        <v>9.8824449855898356E-5</v>
      </c>
      <c r="K643" s="424">
        <f t="shared" si="63"/>
        <v>1340256.8</v>
      </c>
      <c r="L643" s="424">
        <f t="shared" si="64"/>
        <v>992782.81</v>
      </c>
      <c r="M643" s="424">
        <f t="shared" si="65"/>
        <v>794226.25</v>
      </c>
      <c r="N643" s="424">
        <f t="shared" si="66"/>
        <v>198556.56000000006</v>
      </c>
      <c r="O643" s="424">
        <f t="shared" si="67"/>
        <v>347473.99</v>
      </c>
      <c r="P643" s="424">
        <f t="shared" si="68"/>
        <v>277979.19</v>
      </c>
      <c r="Q643" s="424">
        <f t="shared" si="69"/>
        <v>69494.799999999988</v>
      </c>
    </row>
    <row r="644" spans="1:17" ht="16.5" hidden="1" thickTop="1" x14ac:dyDescent="0.25">
      <c r="A644" s="421" t="s">
        <v>2019</v>
      </c>
      <c r="B644" s="421" t="s">
        <v>2968</v>
      </c>
      <c r="C644" s="422" t="s">
        <v>2021</v>
      </c>
      <c r="D644" s="422" t="s">
        <v>2145</v>
      </c>
      <c r="E644" s="422" t="s">
        <v>2969</v>
      </c>
      <c r="F644" s="422" t="s">
        <v>2970</v>
      </c>
      <c r="G644" s="423" t="s">
        <v>2971</v>
      </c>
      <c r="H644" s="421" t="s">
        <v>2972</v>
      </c>
      <c r="I644" s="424">
        <v>172621.50358407278</v>
      </c>
      <c r="J644" s="425">
        <v>9.4536633004150633E-5</v>
      </c>
      <c r="K644" s="424">
        <f t="shared" si="63"/>
        <v>1282105.45</v>
      </c>
      <c r="L644" s="424">
        <f t="shared" si="64"/>
        <v>949707.74</v>
      </c>
      <c r="M644" s="424">
        <f t="shared" si="65"/>
        <v>759766.19</v>
      </c>
      <c r="N644" s="424">
        <f t="shared" si="66"/>
        <v>189941.55000000005</v>
      </c>
      <c r="O644" s="424">
        <f t="shared" si="67"/>
        <v>332397.70999999996</v>
      </c>
      <c r="P644" s="424">
        <f t="shared" si="68"/>
        <v>265918.17</v>
      </c>
      <c r="Q644" s="424">
        <f t="shared" si="69"/>
        <v>66479.539999999979</v>
      </c>
    </row>
    <row r="645" spans="1:17" ht="16.5" hidden="1" thickTop="1" x14ac:dyDescent="0.25">
      <c r="A645" s="421" t="s">
        <v>2019</v>
      </c>
      <c r="B645" s="421" t="s">
        <v>2973</v>
      </c>
      <c r="C645" s="422" t="s">
        <v>2021</v>
      </c>
      <c r="D645" s="422" t="s">
        <v>2145</v>
      </c>
      <c r="E645" s="422" t="s">
        <v>2974</v>
      </c>
      <c r="F645" s="422" t="s">
        <v>2975</v>
      </c>
      <c r="G645" s="423" t="s">
        <v>2976</v>
      </c>
      <c r="H645" s="421" t="s">
        <v>2977</v>
      </c>
      <c r="I645" s="424">
        <v>98097.573330578191</v>
      </c>
      <c r="J645" s="425">
        <v>5.3723401175415838E-5</v>
      </c>
      <c r="K645" s="424">
        <f t="shared" si="63"/>
        <v>728596.56</v>
      </c>
      <c r="L645" s="424">
        <f t="shared" si="64"/>
        <v>539701.16</v>
      </c>
      <c r="M645" s="424">
        <f t="shared" si="65"/>
        <v>431760.93</v>
      </c>
      <c r="N645" s="424">
        <f t="shared" si="66"/>
        <v>107940.23000000004</v>
      </c>
      <c r="O645" s="424">
        <f t="shared" si="67"/>
        <v>188895.40000000002</v>
      </c>
      <c r="P645" s="424">
        <f t="shared" si="68"/>
        <v>151116.32</v>
      </c>
      <c r="Q645" s="424">
        <f t="shared" si="69"/>
        <v>37779.080000000016</v>
      </c>
    </row>
    <row r="646" spans="1:17" ht="16.5" hidden="1" thickTop="1" x14ac:dyDescent="0.25">
      <c r="A646" s="421" t="s">
        <v>2019</v>
      </c>
      <c r="B646" s="421" t="s">
        <v>2978</v>
      </c>
      <c r="C646" s="422" t="s">
        <v>2021</v>
      </c>
      <c r="D646" s="422" t="s">
        <v>2145</v>
      </c>
      <c r="E646" s="422" t="s">
        <v>2979</v>
      </c>
      <c r="F646" s="422" t="s">
        <v>2980</v>
      </c>
      <c r="G646" s="423" t="s">
        <v>2981</v>
      </c>
      <c r="H646" s="421" t="s">
        <v>2982</v>
      </c>
      <c r="I646" s="424">
        <v>169125.81472838283</v>
      </c>
      <c r="J646" s="425">
        <v>9.2622209554084285E-5</v>
      </c>
      <c r="K646" s="424">
        <f t="shared" si="63"/>
        <v>1256142.04</v>
      </c>
      <c r="L646" s="424">
        <f t="shared" si="64"/>
        <v>930475.59</v>
      </c>
      <c r="M646" s="424">
        <f t="shared" si="65"/>
        <v>744380.47</v>
      </c>
      <c r="N646" s="424">
        <f t="shared" si="66"/>
        <v>186095.12</v>
      </c>
      <c r="O646" s="424">
        <f t="shared" si="67"/>
        <v>325666.45000000007</v>
      </c>
      <c r="P646" s="424">
        <f t="shared" si="68"/>
        <v>260533.16</v>
      </c>
      <c r="Q646" s="424">
        <f t="shared" si="69"/>
        <v>65133.290000000066</v>
      </c>
    </row>
    <row r="647" spans="1:17" ht="16.5" hidden="1" thickTop="1" x14ac:dyDescent="0.25">
      <c r="A647" s="421" t="s">
        <v>2019</v>
      </c>
      <c r="B647" s="421" t="s">
        <v>2983</v>
      </c>
      <c r="C647" s="422" t="s">
        <v>2021</v>
      </c>
      <c r="D647" s="422" t="s">
        <v>2145</v>
      </c>
      <c r="E647" s="422" t="s">
        <v>2984</v>
      </c>
      <c r="F647" s="422" t="s">
        <v>2985</v>
      </c>
      <c r="G647" s="423" t="s">
        <v>2986</v>
      </c>
      <c r="H647" s="421" t="s">
        <v>2987</v>
      </c>
      <c r="I647" s="424">
        <v>223110.44510241342</v>
      </c>
      <c r="J647" s="425">
        <v>1.2218703828962391E-4</v>
      </c>
      <c r="K647" s="424">
        <f t="shared" si="63"/>
        <v>1657100.14</v>
      </c>
      <c r="L647" s="424">
        <f t="shared" si="64"/>
        <v>1227481.5900000001</v>
      </c>
      <c r="M647" s="424">
        <f t="shared" si="65"/>
        <v>981985.27</v>
      </c>
      <c r="N647" s="424">
        <f t="shared" si="66"/>
        <v>245496.32000000007</v>
      </c>
      <c r="O647" s="424">
        <f t="shared" si="67"/>
        <v>429618.54999999981</v>
      </c>
      <c r="P647" s="424">
        <f t="shared" si="68"/>
        <v>343694.84</v>
      </c>
      <c r="Q647" s="424">
        <f t="shared" si="69"/>
        <v>85923.709999999788</v>
      </c>
    </row>
    <row r="648" spans="1:17" ht="16.5" hidden="1" thickTop="1" x14ac:dyDescent="0.25">
      <c r="A648" s="421" t="s">
        <v>2019</v>
      </c>
      <c r="B648" s="421" t="s">
        <v>2988</v>
      </c>
      <c r="C648" s="422" t="s">
        <v>2021</v>
      </c>
      <c r="D648" s="422" t="s">
        <v>2145</v>
      </c>
      <c r="E648" s="422" t="s">
        <v>2989</v>
      </c>
      <c r="F648" s="422" t="s">
        <v>2990</v>
      </c>
      <c r="G648" s="423" t="s">
        <v>2991</v>
      </c>
      <c r="H648" s="421" t="s">
        <v>2992</v>
      </c>
      <c r="I648" s="424">
        <v>119820.40563582207</v>
      </c>
      <c r="J648" s="425">
        <v>6.561996900047461E-5</v>
      </c>
      <c r="K648" s="424">
        <f t="shared" si="63"/>
        <v>889937.76</v>
      </c>
      <c r="L648" s="424">
        <f t="shared" si="64"/>
        <v>659213.16</v>
      </c>
      <c r="M648" s="424">
        <f t="shared" si="65"/>
        <v>527370.53</v>
      </c>
      <c r="N648" s="424">
        <f t="shared" si="66"/>
        <v>131842.63</v>
      </c>
      <c r="O648" s="424">
        <f t="shared" si="67"/>
        <v>230724.59999999998</v>
      </c>
      <c r="P648" s="424">
        <f t="shared" si="68"/>
        <v>184579.68</v>
      </c>
      <c r="Q648" s="424">
        <f t="shared" si="69"/>
        <v>46144.919999999984</v>
      </c>
    </row>
    <row r="649" spans="1:17" ht="16.5" hidden="1" thickTop="1" x14ac:dyDescent="0.25">
      <c r="A649" s="421" t="s">
        <v>2019</v>
      </c>
      <c r="B649" s="421" t="s">
        <v>2993</v>
      </c>
      <c r="C649" s="422" t="s">
        <v>2021</v>
      </c>
      <c r="D649" s="422" t="s">
        <v>2145</v>
      </c>
      <c r="E649" s="422" t="s">
        <v>2994</v>
      </c>
      <c r="F649" s="422" t="s">
        <v>2995</v>
      </c>
      <c r="G649" s="423" t="s">
        <v>2996</v>
      </c>
      <c r="H649" s="421" t="s">
        <v>2997</v>
      </c>
      <c r="I649" s="424">
        <v>224482.86710219289</v>
      </c>
      <c r="J649" s="425">
        <v>1.2293864890722457E-4</v>
      </c>
      <c r="K649" s="424">
        <f t="shared" ref="K649:K712" si="70">ROUND(J649*13561996091,2)</f>
        <v>1667293.48</v>
      </c>
      <c r="L649" s="424">
        <f t="shared" ref="L649:L712" si="71">ROUND(K649*(10045923031/13561996091),2)</f>
        <v>1235032.21</v>
      </c>
      <c r="M649" s="424">
        <f t="shared" ref="M649:M712" si="72">ROUND(L649*0.8,2)</f>
        <v>988025.77</v>
      </c>
      <c r="N649" s="424">
        <f t="shared" ref="N649:N712" si="73">L649-M649</f>
        <v>247006.43999999994</v>
      </c>
      <c r="O649" s="424">
        <f t="shared" ref="O649:O712" si="74">K649-L649</f>
        <v>432261.27</v>
      </c>
      <c r="P649" s="424">
        <f t="shared" ref="P649:P712" si="75">ROUND(O649*0.8,2)</f>
        <v>345809.02</v>
      </c>
      <c r="Q649" s="424">
        <f t="shared" ref="Q649:Q712" si="76">O649-P649</f>
        <v>86452.25</v>
      </c>
    </row>
    <row r="650" spans="1:17" ht="16.5" hidden="1" thickTop="1" x14ac:dyDescent="0.25">
      <c r="A650" s="421" t="s">
        <v>2019</v>
      </c>
      <c r="B650" s="421" t="s">
        <v>2998</v>
      </c>
      <c r="C650" s="422" t="s">
        <v>2021</v>
      </c>
      <c r="D650" s="422" t="s">
        <v>2145</v>
      </c>
      <c r="E650" s="422" t="s">
        <v>2999</v>
      </c>
      <c r="F650" s="422" t="s">
        <v>3000</v>
      </c>
      <c r="G650" s="423" t="s">
        <v>3001</v>
      </c>
      <c r="H650" s="421" t="s">
        <v>3002</v>
      </c>
      <c r="I650" s="424">
        <v>164860.12225360877</v>
      </c>
      <c r="J650" s="425">
        <v>9.0286091540838748E-5</v>
      </c>
      <c r="K650" s="424">
        <f t="shared" si="70"/>
        <v>1224459.6200000001</v>
      </c>
      <c r="L650" s="424">
        <f t="shared" si="71"/>
        <v>907007.13</v>
      </c>
      <c r="M650" s="424">
        <f t="shared" si="72"/>
        <v>725605.7</v>
      </c>
      <c r="N650" s="424">
        <f t="shared" si="73"/>
        <v>181401.43000000005</v>
      </c>
      <c r="O650" s="424">
        <f t="shared" si="74"/>
        <v>317452.49000000011</v>
      </c>
      <c r="P650" s="424">
        <f t="shared" si="75"/>
        <v>253961.99</v>
      </c>
      <c r="Q650" s="424">
        <f t="shared" si="76"/>
        <v>63490.500000000116</v>
      </c>
    </row>
    <row r="651" spans="1:17" ht="16.5" hidden="1" thickTop="1" x14ac:dyDescent="0.25">
      <c r="A651" s="421" t="s">
        <v>2019</v>
      </c>
      <c r="B651" s="421" t="s">
        <v>3003</v>
      </c>
      <c r="C651" s="422" t="s">
        <v>2021</v>
      </c>
      <c r="D651" s="422" t="s">
        <v>2145</v>
      </c>
      <c r="E651" s="422" t="s">
        <v>3004</v>
      </c>
      <c r="F651" s="422" t="s">
        <v>3005</v>
      </c>
      <c r="G651" s="423" t="s">
        <v>3006</v>
      </c>
      <c r="H651" s="421" t="s">
        <v>3007</v>
      </c>
      <c r="I651" s="424">
        <v>209052.2606633156</v>
      </c>
      <c r="J651" s="425">
        <v>1.1448803558468933E-4</v>
      </c>
      <c r="K651" s="424">
        <f t="shared" si="70"/>
        <v>1552686.29</v>
      </c>
      <c r="L651" s="424">
        <f t="shared" si="71"/>
        <v>1150137.99</v>
      </c>
      <c r="M651" s="424">
        <f t="shared" si="72"/>
        <v>920110.39</v>
      </c>
      <c r="N651" s="424">
        <f t="shared" si="73"/>
        <v>230027.59999999998</v>
      </c>
      <c r="O651" s="424">
        <f t="shared" si="74"/>
        <v>402548.30000000005</v>
      </c>
      <c r="P651" s="424">
        <f t="shared" si="75"/>
        <v>322038.64</v>
      </c>
      <c r="Q651" s="424">
        <f t="shared" si="76"/>
        <v>80509.660000000033</v>
      </c>
    </row>
    <row r="652" spans="1:17" ht="16.5" hidden="1" thickTop="1" x14ac:dyDescent="0.25">
      <c r="A652" s="421" t="s">
        <v>2019</v>
      </c>
      <c r="B652" s="421" t="s">
        <v>3008</v>
      </c>
      <c r="C652" s="422" t="s">
        <v>2021</v>
      </c>
      <c r="D652" s="422" t="s">
        <v>2145</v>
      </c>
      <c r="E652" s="422" t="s">
        <v>3009</v>
      </c>
      <c r="F652" s="422" t="s">
        <v>3010</v>
      </c>
      <c r="G652" s="423" t="s">
        <v>3011</v>
      </c>
      <c r="H652" s="421" t="s">
        <v>3012</v>
      </c>
      <c r="I652" s="424">
        <v>222322.30194826418</v>
      </c>
      <c r="J652" s="425">
        <v>1.2175540956103826E-4</v>
      </c>
      <c r="K652" s="424">
        <f t="shared" si="70"/>
        <v>1651246.39</v>
      </c>
      <c r="L652" s="424">
        <f t="shared" si="71"/>
        <v>1223145.47</v>
      </c>
      <c r="M652" s="424">
        <f t="shared" si="72"/>
        <v>978516.38</v>
      </c>
      <c r="N652" s="424">
        <f t="shared" si="73"/>
        <v>244629.08999999997</v>
      </c>
      <c r="O652" s="424">
        <f t="shared" si="74"/>
        <v>428100.91999999993</v>
      </c>
      <c r="P652" s="424">
        <f t="shared" si="75"/>
        <v>342480.74</v>
      </c>
      <c r="Q652" s="424">
        <f t="shared" si="76"/>
        <v>85620.179999999935</v>
      </c>
    </row>
    <row r="653" spans="1:17" ht="16.5" hidden="1" thickTop="1" x14ac:dyDescent="0.25">
      <c r="A653" s="421" t="s">
        <v>2019</v>
      </c>
      <c r="B653" s="421" t="s">
        <v>3013</v>
      </c>
      <c r="C653" s="422" t="s">
        <v>2021</v>
      </c>
      <c r="D653" s="422" t="s">
        <v>2145</v>
      </c>
      <c r="E653" s="422" t="s">
        <v>3014</v>
      </c>
      <c r="F653" s="422" t="s">
        <v>3015</v>
      </c>
      <c r="G653" s="423" t="s">
        <v>3016</v>
      </c>
      <c r="H653" s="421" t="s">
        <v>3017</v>
      </c>
      <c r="I653" s="424">
        <v>387429.88460581744</v>
      </c>
      <c r="J653" s="425">
        <v>2.1217702346094025E-4</v>
      </c>
      <c r="K653" s="424">
        <f t="shared" si="70"/>
        <v>2877543.96</v>
      </c>
      <c r="L653" s="424">
        <f t="shared" si="71"/>
        <v>2131514.04</v>
      </c>
      <c r="M653" s="424">
        <f t="shared" si="72"/>
        <v>1705211.23</v>
      </c>
      <c r="N653" s="424">
        <f t="shared" si="73"/>
        <v>426302.81000000006</v>
      </c>
      <c r="O653" s="424">
        <f t="shared" si="74"/>
        <v>746029.91999999993</v>
      </c>
      <c r="P653" s="424">
        <f t="shared" si="75"/>
        <v>596823.93999999994</v>
      </c>
      <c r="Q653" s="424">
        <f t="shared" si="76"/>
        <v>149205.97999999998</v>
      </c>
    </row>
    <row r="654" spans="1:17" ht="16.5" hidden="1" thickTop="1" x14ac:dyDescent="0.25">
      <c r="A654" s="421" t="s">
        <v>2019</v>
      </c>
      <c r="B654" s="421" t="s">
        <v>3018</v>
      </c>
      <c r="C654" s="422" t="s">
        <v>2021</v>
      </c>
      <c r="D654" s="422" t="s">
        <v>2145</v>
      </c>
      <c r="E654" s="422" t="s">
        <v>3019</v>
      </c>
      <c r="F654" s="422" t="s">
        <v>3020</v>
      </c>
      <c r="G654" s="423" t="s">
        <v>3021</v>
      </c>
      <c r="H654" s="421" t="s">
        <v>3022</v>
      </c>
      <c r="I654" s="424">
        <v>65514.793374447538</v>
      </c>
      <c r="J654" s="425">
        <v>3.587935366677205E-5</v>
      </c>
      <c r="K654" s="424">
        <f t="shared" si="70"/>
        <v>486595.65</v>
      </c>
      <c r="L654" s="424">
        <f t="shared" si="71"/>
        <v>360441.22</v>
      </c>
      <c r="M654" s="424">
        <f t="shared" si="72"/>
        <v>288352.98</v>
      </c>
      <c r="N654" s="424">
        <f t="shared" si="73"/>
        <v>72088.239999999991</v>
      </c>
      <c r="O654" s="424">
        <f t="shared" si="74"/>
        <v>126154.43000000005</v>
      </c>
      <c r="P654" s="424">
        <f t="shared" si="75"/>
        <v>100923.54</v>
      </c>
      <c r="Q654" s="424">
        <f t="shared" si="76"/>
        <v>25230.890000000058</v>
      </c>
    </row>
    <row r="655" spans="1:17" ht="16.5" hidden="1" thickTop="1" x14ac:dyDescent="0.25">
      <c r="A655" s="421" t="s">
        <v>2019</v>
      </c>
      <c r="B655" s="421" t="s">
        <v>3023</v>
      </c>
      <c r="C655" s="422" t="s">
        <v>2021</v>
      </c>
      <c r="D655" s="422" t="s">
        <v>2022</v>
      </c>
      <c r="E655" s="422" t="s">
        <v>3024</v>
      </c>
      <c r="F655" s="422" t="s">
        <v>3025</v>
      </c>
      <c r="G655" s="423" t="s">
        <v>3026</v>
      </c>
      <c r="H655" s="421" t="s">
        <v>3027</v>
      </c>
      <c r="I655" s="424">
        <v>130202.74491745306</v>
      </c>
      <c r="J655" s="425">
        <v>7.130588516974315E-5</v>
      </c>
      <c r="K655" s="424">
        <f t="shared" si="70"/>
        <v>967050.14</v>
      </c>
      <c r="L655" s="424">
        <f t="shared" si="71"/>
        <v>716333.44</v>
      </c>
      <c r="M655" s="424">
        <f t="shared" si="72"/>
        <v>573066.75</v>
      </c>
      <c r="N655" s="424">
        <f t="shared" si="73"/>
        <v>143266.68999999994</v>
      </c>
      <c r="O655" s="424">
        <f t="shared" si="74"/>
        <v>250716.70000000007</v>
      </c>
      <c r="P655" s="424">
        <f t="shared" si="75"/>
        <v>200573.36</v>
      </c>
      <c r="Q655" s="424">
        <f t="shared" si="76"/>
        <v>50143.340000000084</v>
      </c>
    </row>
    <row r="656" spans="1:17" ht="16.5" hidden="1" thickTop="1" x14ac:dyDescent="0.25">
      <c r="A656" s="421" t="s">
        <v>2019</v>
      </c>
      <c r="B656" s="421" t="s">
        <v>3028</v>
      </c>
      <c r="C656" s="422" t="s">
        <v>2021</v>
      </c>
      <c r="D656" s="422" t="s">
        <v>2145</v>
      </c>
      <c r="E656" s="422" t="s">
        <v>3029</v>
      </c>
      <c r="F656" s="422" t="s">
        <v>3030</v>
      </c>
      <c r="G656" s="423" t="s">
        <v>3031</v>
      </c>
      <c r="H656" s="421" t="s">
        <v>3032</v>
      </c>
      <c r="I656" s="424">
        <v>189713.17988847874</v>
      </c>
      <c r="J656" s="425">
        <v>1.0389693572812973E-4</v>
      </c>
      <c r="K656" s="424">
        <f t="shared" si="70"/>
        <v>1409049.84</v>
      </c>
      <c r="L656" s="424">
        <f t="shared" si="71"/>
        <v>1043740.62</v>
      </c>
      <c r="M656" s="424">
        <f t="shared" si="72"/>
        <v>834992.5</v>
      </c>
      <c r="N656" s="424">
        <f t="shared" si="73"/>
        <v>208748.12</v>
      </c>
      <c r="O656" s="424">
        <f t="shared" si="74"/>
        <v>365309.22000000009</v>
      </c>
      <c r="P656" s="424">
        <f t="shared" si="75"/>
        <v>292247.38</v>
      </c>
      <c r="Q656" s="424">
        <f t="shared" si="76"/>
        <v>73061.840000000084</v>
      </c>
    </row>
    <row r="657" spans="1:17" ht="16.5" hidden="1" thickTop="1" x14ac:dyDescent="0.25">
      <c r="A657" s="421" t="s">
        <v>2019</v>
      </c>
      <c r="B657" s="421" t="s">
        <v>3033</v>
      </c>
      <c r="C657" s="422" t="s">
        <v>2021</v>
      </c>
      <c r="D657" s="422" t="s">
        <v>2145</v>
      </c>
      <c r="E657" s="422" t="s">
        <v>3034</v>
      </c>
      <c r="F657" s="422" t="s">
        <v>3035</v>
      </c>
      <c r="G657" s="423" t="s">
        <v>3036</v>
      </c>
      <c r="H657" s="421" t="s">
        <v>3037</v>
      </c>
      <c r="I657" s="424">
        <v>356393.50560525275</v>
      </c>
      <c r="J657" s="425">
        <v>1.9517986661526885E-4</v>
      </c>
      <c r="K657" s="424">
        <f t="shared" si="70"/>
        <v>2647028.59</v>
      </c>
      <c r="L657" s="424">
        <f t="shared" si="71"/>
        <v>1960761.92</v>
      </c>
      <c r="M657" s="424">
        <f t="shared" si="72"/>
        <v>1568609.54</v>
      </c>
      <c r="N657" s="424">
        <f t="shared" si="73"/>
        <v>392152.37999999989</v>
      </c>
      <c r="O657" s="424">
        <f t="shared" si="74"/>
        <v>686266.66999999993</v>
      </c>
      <c r="P657" s="424">
        <f t="shared" si="75"/>
        <v>549013.34</v>
      </c>
      <c r="Q657" s="424">
        <f t="shared" si="76"/>
        <v>137253.32999999996</v>
      </c>
    </row>
    <row r="658" spans="1:17" ht="16.5" hidden="1" thickTop="1" x14ac:dyDescent="0.25">
      <c r="A658" s="421" t="s">
        <v>2019</v>
      </c>
      <c r="B658" s="421" t="s">
        <v>3038</v>
      </c>
      <c r="C658" s="422" t="s">
        <v>2021</v>
      </c>
      <c r="D658" s="422" t="s">
        <v>2145</v>
      </c>
      <c r="E658" s="422" t="s">
        <v>3039</v>
      </c>
      <c r="F658" s="422" t="s">
        <v>3040</v>
      </c>
      <c r="G658" s="423" t="s">
        <v>3041</v>
      </c>
      <c r="H658" s="421" t="s">
        <v>3042</v>
      </c>
      <c r="I658" s="424">
        <v>169600.26556399031</v>
      </c>
      <c r="J658" s="425">
        <v>9.2882043836564E-5</v>
      </c>
      <c r="K658" s="424">
        <f t="shared" si="70"/>
        <v>1259665.9199999999</v>
      </c>
      <c r="L658" s="424">
        <f t="shared" si="71"/>
        <v>933085.87</v>
      </c>
      <c r="M658" s="424">
        <f t="shared" si="72"/>
        <v>746468.7</v>
      </c>
      <c r="N658" s="424">
        <f t="shared" si="73"/>
        <v>186617.17000000004</v>
      </c>
      <c r="O658" s="424">
        <f t="shared" si="74"/>
        <v>326580.04999999993</v>
      </c>
      <c r="P658" s="424">
        <f t="shared" si="75"/>
        <v>261264.04</v>
      </c>
      <c r="Q658" s="424">
        <f t="shared" si="76"/>
        <v>65316.009999999922</v>
      </c>
    </row>
    <row r="659" spans="1:17" ht="16.5" hidden="1" thickTop="1" x14ac:dyDescent="0.25">
      <c r="A659" s="421" t="s">
        <v>2019</v>
      </c>
      <c r="B659" s="421" t="s">
        <v>3043</v>
      </c>
      <c r="C659" s="422" t="s">
        <v>2021</v>
      </c>
      <c r="D659" s="422" t="s">
        <v>2145</v>
      </c>
      <c r="E659" s="422" t="s">
        <v>3044</v>
      </c>
      <c r="F659" s="422" t="s">
        <v>3045</v>
      </c>
      <c r="G659" s="423" t="s">
        <v>3046</v>
      </c>
      <c r="H659" s="421" t="s">
        <v>3047</v>
      </c>
      <c r="I659" s="424">
        <v>165853.9036396289</v>
      </c>
      <c r="J659" s="425">
        <v>9.0830338602913404E-5</v>
      </c>
      <c r="K659" s="424">
        <f t="shared" si="70"/>
        <v>1231840.7</v>
      </c>
      <c r="L659" s="424">
        <f t="shared" si="71"/>
        <v>912474.59</v>
      </c>
      <c r="M659" s="424">
        <f t="shared" si="72"/>
        <v>729979.67</v>
      </c>
      <c r="N659" s="424">
        <f t="shared" si="73"/>
        <v>182494.91999999993</v>
      </c>
      <c r="O659" s="424">
        <f t="shared" si="74"/>
        <v>319366.11</v>
      </c>
      <c r="P659" s="424">
        <f t="shared" si="75"/>
        <v>255492.89</v>
      </c>
      <c r="Q659" s="424">
        <f t="shared" si="76"/>
        <v>63873.219999999972</v>
      </c>
    </row>
    <row r="660" spans="1:17" ht="16.5" hidden="1" thickTop="1" x14ac:dyDescent="0.25">
      <c r="A660" s="421" t="s">
        <v>2019</v>
      </c>
      <c r="B660" s="421" t="s">
        <v>3048</v>
      </c>
      <c r="C660" s="422" t="s">
        <v>2021</v>
      </c>
      <c r="D660" s="422" t="s">
        <v>2145</v>
      </c>
      <c r="E660" s="422" t="s">
        <v>3049</v>
      </c>
      <c r="F660" s="422" t="s">
        <v>3050</v>
      </c>
      <c r="G660" s="423" t="s">
        <v>3051</v>
      </c>
      <c r="H660" s="421" t="s">
        <v>3052</v>
      </c>
      <c r="I660" s="424">
        <v>112569.42507743268</v>
      </c>
      <c r="J660" s="425">
        <v>6.1648949899515182E-5</v>
      </c>
      <c r="K660" s="424">
        <f t="shared" si="70"/>
        <v>836082.82</v>
      </c>
      <c r="L660" s="424">
        <f t="shared" si="71"/>
        <v>619320.61</v>
      </c>
      <c r="M660" s="424">
        <f t="shared" si="72"/>
        <v>495456.49</v>
      </c>
      <c r="N660" s="424">
        <f t="shared" si="73"/>
        <v>123864.12</v>
      </c>
      <c r="O660" s="424">
        <f t="shared" si="74"/>
        <v>216762.20999999996</v>
      </c>
      <c r="P660" s="424">
        <f t="shared" si="75"/>
        <v>173409.77</v>
      </c>
      <c r="Q660" s="424">
        <f t="shared" si="76"/>
        <v>43352.439999999973</v>
      </c>
    </row>
    <row r="661" spans="1:17" ht="16.5" hidden="1" thickTop="1" x14ac:dyDescent="0.25">
      <c r="A661" s="421" t="s">
        <v>2019</v>
      </c>
      <c r="B661" s="421" t="s">
        <v>3053</v>
      </c>
      <c r="C661" s="422" t="s">
        <v>2021</v>
      </c>
      <c r="D661" s="422" t="s">
        <v>2145</v>
      </c>
      <c r="E661" s="422" t="s">
        <v>3054</v>
      </c>
      <c r="F661" s="422" t="s">
        <v>3055</v>
      </c>
      <c r="G661" s="423" t="s">
        <v>3056</v>
      </c>
      <c r="H661" s="421" t="s">
        <v>3057</v>
      </c>
      <c r="I661" s="424">
        <v>251128.21457695484</v>
      </c>
      <c r="J661" s="425">
        <v>1.3753104546958457E-4</v>
      </c>
      <c r="K661" s="424">
        <f t="shared" si="70"/>
        <v>1865195.5</v>
      </c>
      <c r="L661" s="424">
        <f t="shared" si="71"/>
        <v>1381626.3</v>
      </c>
      <c r="M661" s="424">
        <f t="shared" si="72"/>
        <v>1105301.04</v>
      </c>
      <c r="N661" s="424">
        <f t="shared" si="73"/>
        <v>276325.26</v>
      </c>
      <c r="O661" s="424">
        <f t="shared" si="74"/>
        <v>483569.19999999995</v>
      </c>
      <c r="P661" s="424">
        <f t="shared" si="75"/>
        <v>386855.36</v>
      </c>
      <c r="Q661" s="424">
        <f t="shared" si="76"/>
        <v>96713.839999999967</v>
      </c>
    </row>
    <row r="662" spans="1:17" ht="16.5" hidden="1" thickTop="1" x14ac:dyDescent="0.25">
      <c r="A662" s="421" t="s">
        <v>2019</v>
      </c>
      <c r="B662" s="421" t="s">
        <v>3058</v>
      </c>
      <c r="C662" s="422" t="s">
        <v>2021</v>
      </c>
      <c r="D662" s="422" t="s">
        <v>2145</v>
      </c>
      <c r="E662" s="422" t="s">
        <v>3059</v>
      </c>
      <c r="F662" s="422" t="s">
        <v>3060</v>
      </c>
      <c r="G662" s="423" t="s">
        <v>3061</v>
      </c>
      <c r="H662" s="421" t="s">
        <v>3062</v>
      </c>
      <c r="I662" s="424">
        <v>154967.48787971539</v>
      </c>
      <c r="J662" s="425">
        <v>8.4868363587881131E-5</v>
      </c>
      <c r="K662" s="424">
        <f t="shared" si="70"/>
        <v>1150984.42</v>
      </c>
      <c r="L662" s="424">
        <f t="shared" si="71"/>
        <v>852581.05</v>
      </c>
      <c r="M662" s="424">
        <f t="shared" si="72"/>
        <v>682064.84</v>
      </c>
      <c r="N662" s="424">
        <f t="shared" si="73"/>
        <v>170516.21000000008</v>
      </c>
      <c r="O662" s="424">
        <f t="shared" si="74"/>
        <v>298403.36999999988</v>
      </c>
      <c r="P662" s="424">
        <f t="shared" si="75"/>
        <v>238722.7</v>
      </c>
      <c r="Q662" s="424">
        <f t="shared" si="76"/>
        <v>59680.669999999867</v>
      </c>
    </row>
    <row r="663" spans="1:17" ht="16.5" hidden="1" thickTop="1" x14ac:dyDescent="0.25">
      <c r="A663" s="421" t="s">
        <v>2019</v>
      </c>
      <c r="B663" s="421" t="s">
        <v>3063</v>
      </c>
      <c r="C663" s="422" t="s">
        <v>2021</v>
      </c>
      <c r="D663" s="422" t="s">
        <v>2145</v>
      </c>
      <c r="E663" s="422" t="s">
        <v>3064</v>
      </c>
      <c r="F663" s="422" t="s">
        <v>3065</v>
      </c>
      <c r="G663" s="423" t="s">
        <v>3066</v>
      </c>
      <c r="H663" s="421" t="s">
        <v>3067</v>
      </c>
      <c r="I663" s="424">
        <v>141458.15436247471</v>
      </c>
      <c r="J663" s="425">
        <v>7.7469940573751575E-5</v>
      </c>
      <c r="K663" s="424">
        <f t="shared" si="70"/>
        <v>1050647.03</v>
      </c>
      <c r="L663" s="424">
        <f t="shared" si="71"/>
        <v>778257.06</v>
      </c>
      <c r="M663" s="424">
        <f t="shared" si="72"/>
        <v>622605.65</v>
      </c>
      <c r="N663" s="424">
        <f t="shared" si="73"/>
        <v>155651.41000000003</v>
      </c>
      <c r="O663" s="424">
        <f t="shared" si="74"/>
        <v>272389.96999999997</v>
      </c>
      <c r="P663" s="424">
        <f t="shared" si="75"/>
        <v>217911.98</v>
      </c>
      <c r="Q663" s="424">
        <f t="shared" si="76"/>
        <v>54477.989999999962</v>
      </c>
    </row>
    <row r="664" spans="1:17" ht="16.5" hidden="1" thickTop="1" x14ac:dyDescent="0.25">
      <c r="A664" s="421" t="s">
        <v>2019</v>
      </c>
      <c r="B664" s="421" t="s">
        <v>3068</v>
      </c>
      <c r="C664" s="422" t="s">
        <v>2021</v>
      </c>
      <c r="D664" s="422" t="s">
        <v>2127</v>
      </c>
      <c r="E664" s="422" t="s">
        <v>3069</v>
      </c>
      <c r="F664" s="422" t="s">
        <v>3070</v>
      </c>
      <c r="G664" s="423" t="s">
        <v>3071</v>
      </c>
      <c r="H664" s="421" t="s">
        <v>3072</v>
      </c>
      <c r="I664" s="424">
        <v>0</v>
      </c>
      <c r="J664" s="425">
        <v>0</v>
      </c>
      <c r="K664" s="424">
        <f t="shared" si="70"/>
        <v>0</v>
      </c>
      <c r="L664" s="424">
        <f t="shared" si="71"/>
        <v>0</v>
      </c>
      <c r="M664" s="424">
        <f t="shared" si="72"/>
        <v>0</v>
      </c>
      <c r="N664" s="424">
        <f t="shared" si="73"/>
        <v>0</v>
      </c>
      <c r="O664" s="424">
        <f t="shared" si="74"/>
        <v>0</v>
      </c>
      <c r="P664" s="424">
        <f t="shared" si="75"/>
        <v>0</v>
      </c>
      <c r="Q664" s="424">
        <f t="shared" si="76"/>
        <v>0</v>
      </c>
    </row>
    <row r="665" spans="1:17" ht="16.5" hidden="1" thickTop="1" x14ac:dyDescent="0.25">
      <c r="A665" s="421" t="s">
        <v>2019</v>
      </c>
      <c r="B665" s="421" t="s">
        <v>3073</v>
      </c>
      <c r="C665" s="422" t="s">
        <v>2021</v>
      </c>
      <c r="D665" s="422" t="s">
        <v>2145</v>
      </c>
      <c r="E665" s="422" t="s">
        <v>3074</v>
      </c>
      <c r="F665" s="422" t="s">
        <v>3075</v>
      </c>
      <c r="G665" s="423" t="s">
        <v>3076</v>
      </c>
      <c r="H665" s="421" t="s">
        <v>3077</v>
      </c>
      <c r="I665" s="424">
        <v>227126.08600366901</v>
      </c>
      <c r="J665" s="425">
        <v>1.2438621488278554E-4</v>
      </c>
      <c r="K665" s="424">
        <f t="shared" si="70"/>
        <v>1686925.36</v>
      </c>
      <c r="L665" s="424">
        <f t="shared" si="71"/>
        <v>1249574.3400000001</v>
      </c>
      <c r="M665" s="424">
        <f t="shared" si="72"/>
        <v>999659.47</v>
      </c>
      <c r="N665" s="424">
        <f t="shared" si="73"/>
        <v>249914.87000000011</v>
      </c>
      <c r="O665" s="424">
        <f t="shared" si="74"/>
        <v>437351.02</v>
      </c>
      <c r="P665" s="424">
        <f t="shared" si="75"/>
        <v>349880.82</v>
      </c>
      <c r="Q665" s="424">
        <f t="shared" si="76"/>
        <v>87470.200000000012</v>
      </c>
    </row>
    <row r="666" spans="1:17" ht="16.5" hidden="1" thickTop="1" x14ac:dyDescent="0.25">
      <c r="A666" s="421" t="s">
        <v>2019</v>
      </c>
      <c r="B666" s="421" t="s">
        <v>3078</v>
      </c>
      <c r="C666" s="422" t="s">
        <v>2021</v>
      </c>
      <c r="D666" s="422" t="s">
        <v>2145</v>
      </c>
      <c r="E666" s="422" t="s">
        <v>3079</v>
      </c>
      <c r="F666" s="422" t="s">
        <v>3080</v>
      </c>
      <c r="G666" s="423" t="s">
        <v>3081</v>
      </c>
      <c r="H666" s="421" t="s">
        <v>3082</v>
      </c>
      <c r="I666" s="424">
        <v>283729.32183106162</v>
      </c>
      <c r="J666" s="425">
        <v>1.5538512997250055E-4</v>
      </c>
      <c r="K666" s="424">
        <f t="shared" si="70"/>
        <v>2107332.5299999998</v>
      </c>
      <c r="L666" s="424">
        <f t="shared" si="71"/>
        <v>1560987.06</v>
      </c>
      <c r="M666" s="424">
        <f t="shared" si="72"/>
        <v>1248789.6499999999</v>
      </c>
      <c r="N666" s="424">
        <f t="shared" si="73"/>
        <v>312197.41000000015</v>
      </c>
      <c r="O666" s="424">
        <f t="shared" si="74"/>
        <v>546345.46999999974</v>
      </c>
      <c r="P666" s="424">
        <f t="shared" si="75"/>
        <v>437076.38</v>
      </c>
      <c r="Q666" s="424">
        <f t="shared" si="76"/>
        <v>109269.08999999973</v>
      </c>
    </row>
    <row r="667" spans="1:17" ht="16.5" hidden="1" thickTop="1" x14ac:dyDescent="0.25">
      <c r="A667" s="421" t="s">
        <v>2019</v>
      </c>
      <c r="B667" s="421" t="s">
        <v>3083</v>
      </c>
      <c r="C667" s="422" t="s">
        <v>2021</v>
      </c>
      <c r="D667" s="422" t="s">
        <v>2145</v>
      </c>
      <c r="E667" s="422" t="s">
        <v>3084</v>
      </c>
      <c r="F667" s="422" t="s">
        <v>3085</v>
      </c>
      <c r="G667" s="423" t="s">
        <v>3086</v>
      </c>
      <c r="H667" s="421" t="s">
        <v>3087</v>
      </c>
      <c r="I667" s="424">
        <v>152416.40163110555</v>
      </c>
      <c r="J667" s="425">
        <v>8.3471254308681129E-5</v>
      </c>
      <c r="K667" s="424">
        <f t="shared" si="70"/>
        <v>1132036.82</v>
      </c>
      <c r="L667" s="424">
        <f t="shared" si="71"/>
        <v>838545.79</v>
      </c>
      <c r="M667" s="424">
        <f t="shared" si="72"/>
        <v>670836.63</v>
      </c>
      <c r="N667" s="424">
        <f t="shared" si="73"/>
        <v>167709.16000000003</v>
      </c>
      <c r="O667" s="424">
        <f t="shared" si="74"/>
        <v>293491.03000000003</v>
      </c>
      <c r="P667" s="424">
        <f t="shared" si="75"/>
        <v>234792.82</v>
      </c>
      <c r="Q667" s="424">
        <f t="shared" si="76"/>
        <v>58698.210000000021</v>
      </c>
    </row>
    <row r="668" spans="1:17" ht="16.5" hidden="1" thickTop="1" x14ac:dyDescent="0.25">
      <c r="A668" s="421" t="s">
        <v>2019</v>
      </c>
      <c r="B668" s="421" t="s">
        <v>3088</v>
      </c>
      <c r="C668" s="422" t="s">
        <v>2021</v>
      </c>
      <c r="D668" s="422" t="s">
        <v>2145</v>
      </c>
      <c r="E668" s="422" t="s">
        <v>3089</v>
      </c>
      <c r="F668" s="422" t="s">
        <v>3090</v>
      </c>
      <c r="G668" s="423" t="s">
        <v>3091</v>
      </c>
      <c r="H668" s="421" t="s">
        <v>3092</v>
      </c>
      <c r="I668" s="424">
        <v>189648.07737678374</v>
      </c>
      <c r="J668" s="425">
        <v>1.0386128216163904E-4</v>
      </c>
      <c r="K668" s="424">
        <f t="shared" si="70"/>
        <v>1408566.3</v>
      </c>
      <c r="L668" s="424">
        <f t="shared" si="71"/>
        <v>1043382.44</v>
      </c>
      <c r="M668" s="424">
        <f t="shared" si="72"/>
        <v>834705.95</v>
      </c>
      <c r="N668" s="424">
        <f t="shared" si="73"/>
        <v>208676.49</v>
      </c>
      <c r="O668" s="424">
        <f t="shared" si="74"/>
        <v>365183.8600000001</v>
      </c>
      <c r="P668" s="424">
        <f t="shared" si="75"/>
        <v>292147.09000000003</v>
      </c>
      <c r="Q668" s="424">
        <f t="shared" si="76"/>
        <v>73036.770000000077</v>
      </c>
    </row>
    <row r="669" spans="1:17" ht="16.5" hidden="1" thickTop="1" x14ac:dyDescent="0.25">
      <c r="A669" s="421" t="s">
        <v>2019</v>
      </c>
      <c r="B669" s="421" t="s">
        <v>3093</v>
      </c>
      <c r="C669" s="422" t="s">
        <v>2021</v>
      </c>
      <c r="D669" s="422" t="s">
        <v>2145</v>
      </c>
      <c r="E669" s="422" t="s">
        <v>3094</v>
      </c>
      <c r="F669" s="422" t="s">
        <v>3095</v>
      </c>
      <c r="G669" s="423" t="s">
        <v>3096</v>
      </c>
      <c r="H669" s="421" t="s">
        <v>3097</v>
      </c>
      <c r="I669" s="424">
        <v>177963.30349793751</v>
      </c>
      <c r="J669" s="425">
        <v>9.7462084164948119E-5</v>
      </c>
      <c r="K669" s="424">
        <f t="shared" si="70"/>
        <v>1321780.3999999999</v>
      </c>
      <c r="L669" s="424">
        <f t="shared" si="71"/>
        <v>979096.59</v>
      </c>
      <c r="M669" s="424">
        <f t="shared" si="72"/>
        <v>783277.27</v>
      </c>
      <c r="N669" s="424">
        <f t="shared" si="73"/>
        <v>195819.31999999995</v>
      </c>
      <c r="O669" s="424">
        <f t="shared" si="74"/>
        <v>342683.80999999994</v>
      </c>
      <c r="P669" s="424">
        <f t="shared" si="75"/>
        <v>274147.05</v>
      </c>
      <c r="Q669" s="424">
        <f t="shared" si="76"/>
        <v>68536.759999999951</v>
      </c>
    </row>
    <row r="670" spans="1:17" ht="16.5" hidden="1" thickTop="1" x14ac:dyDescent="0.25">
      <c r="A670" s="421" t="s">
        <v>2019</v>
      </c>
      <c r="B670" s="421" t="s">
        <v>3098</v>
      </c>
      <c r="C670" s="422" t="s">
        <v>2021</v>
      </c>
      <c r="D670" s="422" t="s">
        <v>2145</v>
      </c>
      <c r="E670" s="422" t="s">
        <v>3099</v>
      </c>
      <c r="F670" s="422" t="s">
        <v>3100</v>
      </c>
      <c r="G670" s="423" t="s">
        <v>3101</v>
      </c>
      <c r="H670" s="421" t="s">
        <v>3102</v>
      </c>
      <c r="I670" s="424">
        <v>30223.99928459492</v>
      </c>
      <c r="J670" s="425">
        <v>1.6552254898497434E-5</v>
      </c>
      <c r="K670" s="424">
        <f t="shared" si="70"/>
        <v>224481.62</v>
      </c>
      <c r="L670" s="424">
        <f t="shared" si="71"/>
        <v>166282.68</v>
      </c>
      <c r="M670" s="424">
        <f t="shared" si="72"/>
        <v>133026.14000000001</v>
      </c>
      <c r="N670" s="424">
        <f t="shared" si="73"/>
        <v>33256.539999999979</v>
      </c>
      <c r="O670" s="424">
        <f t="shared" si="74"/>
        <v>58198.94</v>
      </c>
      <c r="P670" s="424">
        <f t="shared" si="75"/>
        <v>46559.15</v>
      </c>
      <c r="Q670" s="424">
        <f t="shared" si="76"/>
        <v>11639.79</v>
      </c>
    </row>
    <row r="671" spans="1:17" ht="16.5" hidden="1" thickTop="1" x14ac:dyDescent="0.25">
      <c r="A671" s="421" t="s">
        <v>2019</v>
      </c>
      <c r="B671" s="421" t="s">
        <v>3103</v>
      </c>
      <c r="C671" s="422" t="s">
        <v>2021</v>
      </c>
      <c r="D671" s="422" t="s">
        <v>2145</v>
      </c>
      <c r="E671" s="422" t="s">
        <v>3104</v>
      </c>
      <c r="F671" s="422" t="s">
        <v>3105</v>
      </c>
      <c r="G671" s="423" t="s">
        <v>3106</v>
      </c>
      <c r="H671" s="421" t="s">
        <v>3107</v>
      </c>
      <c r="I671" s="424">
        <v>67090.1202123408</v>
      </c>
      <c r="J671" s="425">
        <v>3.6742085667382694E-5</v>
      </c>
      <c r="K671" s="424">
        <f t="shared" si="70"/>
        <v>498296.02</v>
      </c>
      <c r="L671" s="424">
        <f t="shared" si="71"/>
        <v>369108.16</v>
      </c>
      <c r="M671" s="424">
        <f t="shared" si="72"/>
        <v>295286.53000000003</v>
      </c>
      <c r="N671" s="424">
        <f t="shared" si="73"/>
        <v>73821.629999999946</v>
      </c>
      <c r="O671" s="424">
        <f t="shared" si="74"/>
        <v>129187.86000000004</v>
      </c>
      <c r="P671" s="424">
        <f t="shared" si="75"/>
        <v>103350.29</v>
      </c>
      <c r="Q671" s="424">
        <f t="shared" si="76"/>
        <v>25837.570000000051</v>
      </c>
    </row>
    <row r="672" spans="1:17" ht="16.5" hidden="1" thickTop="1" x14ac:dyDescent="0.25">
      <c r="A672" s="421" t="s">
        <v>2019</v>
      </c>
      <c r="B672" s="421" t="s">
        <v>3108</v>
      </c>
      <c r="C672" s="422" t="s">
        <v>2021</v>
      </c>
      <c r="D672" s="422" t="s">
        <v>2145</v>
      </c>
      <c r="E672" s="422" t="s">
        <v>3109</v>
      </c>
      <c r="F672" s="422" t="s">
        <v>3110</v>
      </c>
      <c r="G672" s="423" t="s">
        <v>3111</v>
      </c>
      <c r="H672" s="421" t="s">
        <v>3112</v>
      </c>
      <c r="I672" s="424">
        <v>152605.30061452897</v>
      </c>
      <c r="J672" s="425">
        <v>8.3574705347514537E-5</v>
      </c>
      <c r="K672" s="424">
        <f t="shared" si="70"/>
        <v>1133439.83</v>
      </c>
      <c r="L672" s="424">
        <f t="shared" si="71"/>
        <v>839585.06</v>
      </c>
      <c r="M672" s="424">
        <f t="shared" si="72"/>
        <v>671668.05</v>
      </c>
      <c r="N672" s="424">
        <f t="shared" si="73"/>
        <v>167917.01</v>
      </c>
      <c r="O672" s="424">
        <f t="shared" si="74"/>
        <v>293854.77</v>
      </c>
      <c r="P672" s="424">
        <f t="shared" si="75"/>
        <v>235083.82</v>
      </c>
      <c r="Q672" s="424">
        <f t="shared" si="76"/>
        <v>58770.950000000012</v>
      </c>
    </row>
    <row r="673" spans="1:17" ht="16.5" hidden="1" thickTop="1" x14ac:dyDescent="0.25">
      <c r="A673" s="421" t="s">
        <v>2019</v>
      </c>
      <c r="B673" s="421" t="s">
        <v>3113</v>
      </c>
      <c r="C673" s="422" t="s">
        <v>2021</v>
      </c>
      <c r="D673" s="422" t="s">
        <v>2145</v>
      </c>
      <c r="E673" s="422" t="s">
        <v>3114</v>
      </c>
      <c r="F673" s="422" t="s">
        <v>3115</v>
      </c>
      <c r="G673" s="423" t="s">
        <v>3116</v>
      </c>
      <c r="H673" s="421" t="s">
        <v>3117</v>
      </c>
      <c r="I673" s="424">
        <v>178245.95995830282</v>
      </c>
      <c r="J673" s="425">
        <v>9.7616881739439134E-5</v>
      </c>
      <c r="K673" s="424">
        <f t="shared" si="70"/>
        <v>1323879.77</v>
      </c>
      <c r="L673" s="424">
        <f t="shared" si="71"/>
        <v>980651.68</v>
      </c>
      <c r="M673" s="424">
        <f t="shared" si="72"/>
        <v>784521.34</v>
      </c>
      <c r="N673" s="424">
        <f t="shared" si="73"/>
        <v>196130.34000000008</v>
      </c>
      <c r="O673" s="424">
        <f t="shared" si="74"/>
        <v>343228.08999999997</v>
      </c>
      <c r="P673" s="424">
        <f t="shared" si="75"/>
        <v>274582.46999999997</v>
      </c>
      <c r="Q673" s="424">
        <f t="shared" si="76"/>
        <v>68645.62</v>
      </c>
    </row>
    <row r="674" spans="1:17" ht="16.5" hidden="1" thickTop="1" x14ac:dyDescent="0.25">
      <c r="A674" s="421" t="s">
        <v>2019</v>
      </c>
      <c r="B674" s="421" t="s">
        <v>3118</v>
      </c>
      <c r="C674" s="422" t="s">
        <v>2021</v>
      </c>
      <c r="D674" s="422" t="s">
        <v>2145</v>
      </c>
      <c r="E674" s="422" t="s">
        <v>3119</v>
      </c>
      <c r="F674" s="422" t="s">
        <v>3120</v>
      </c>
      <c r="G674" s="423" t="s">
        <v>3121</v>
      </c>
      <c r="H674" s="421" t="s">
        <v>3122</v>
      </c>
      <c r="I674" s="424">
        <v>138649.8668488283</v>
      </c>
      <c r="J674" s="425">
        <v>7.5931974326583364E-5</v>
      </c>
      <c r="K674" s="424">
        <f t="shared" si="70"/>
        <v>1029789.14</v>
      </c>
      <c r="L674" s="424">
        <f t="shared" si="71"/>
        <v>762806.77</v>
      </c>
      <c r="M674" s="424">
        <f t="shared" si="72"/>
        <v>610245.42000000004</v>
      </c>
      <c r="N674" s="424">
        <f t="shared" si="73"/>
        <v>152561.34999999998</v>
      </c>
      <c r="O674" s="424">
        <f t="shared" si="74"/>
        <v>266982.37</v>
      </c>
      <c r="P674" s="424">
        <f t="shared" si="75"/>
        <v>213585.9</v>
      </c>
      <c r="Q674" s="424">
        <f t="shared" si="76"/>
        <v>53396.47</v>
      </c>
    </row>
    <row r="675" spans="1:17" ht="16.5" hidden="1" thickTop="1" x14ac:dyDescent="0.25">
      <c r="A675" s="421" t="s">
        <v>2019</v>
      </c>
      <c r="B675" s="421" t="s">
        <v>3123</v>
      </c>
      <c r="C675" s="422" t="s">
        <v>2021</v>
      </c>
      <c r="D675" s="422" t="s">
        <v>2145</v>
      </c>
      <c r="E675" s="422" t="s">
        <v>3124</v>
      </c>
      <c r="F675" s="422" t="s">
        <v>3125</v>
      </c>
      <c r="G675" s="423" t="s">
        <v>3126</v>
      </c>
      <c r="H675" s="421" t="s">
        <v>3127</v>
      </c>
      <c r="I675" s="424">
        <v>164049.16637765107</v>
      </c>
      <c r="J675" s="425">
        <v>8.98419693634958E-5</v>
      </c>
      <c r="K675" s="424">
        <f t="shared" si="70"/>
        <v>1218436.44</v>
      </c>
      <c r="L675" s="424">
        <f t="shared" si="71"/>
        <v>902545.51</v>
      </c>
      <c r="M675" s="424">
        <f t="shared" si="72"/>
        <v>722036.41</v>
      </c>
      <c r="N675" s="424">
        <f t="shared" si="73"/>
        <v>180509.09999999998</v>
      </c>
      <c r="O675" s="424">
        <f t="shared" si="74"/>
        <v>315890.92999999993</v>
      </c>
      <c r="P675" s="424">
        <f t="shared" si="75"/>
        <v>252712.74</v>
      </c>
      <c r="Q675" s="424">
        <f t="shared" si="76"/>
        <v>63178.189999999944</v>
      </c>
    </row>
    <row r="676" spans="1:17" ht="16.5" hidden="1" thickTop="1" x14ac:dyDescent="0.25">
      <c r="A676" s="421" t="s">
        <v>2019</v>
      </c>
      <c r="B676" s="421" t="s">
        <v>3128</v>
      </c>
      <c r="C676" s="422" t="s">
        <v>2021</v>
      </c>
      <c r="D676" s="422" t="s">
        <v>2145</v>
      </c>
      <c r="E676" s="422" t="s">
        <v>3129</v>
      </c>
      <c r="F676" s="422" t="s">
        <v>3130</v>
      </c>
      <c r="G676" s="423" t="s">
        <v>3131</v>
      </c>
      <c r="H676" s="421" t="s">
        <v>3132</v>
      </c>
      <c r="I676" s="424">
        <v>214227.06742725908</v>
      </c>
      <c r="J676" s="425">
        <v>1.173220324955786E-4</v>
      </c>
      <c r="K676" s="424">
        <f t="shared" si="70"/>
        <v>1591120.95</v>
      </c>
      <c r="L676" s="424">
        <f t="shared" si="71"/>
        <v>1178608.1100000001</v>
      </c>
      <c r="M676" s="424">
        <f t="shared" si="72"/>
        <v>942886.49</v>
      </c>
      <c r="N676" s="424">
        <f t="shared" si="73"/>
        <v>235721.62000000011</v>
      </c>
      <c r="O676" s="424">
        <f t="shared" si="74"/>
        <v>412512.83999999985</v>
      </c>
      <c r="P676" s="424">
        <f t="shared" si="75"/>
        <v>330010.27</v>
      </c>
      <c r="Q676" s="424">
        <f t="shared" si="76"/>
        <v>82502.569999999832</v>
      </c>
    </row>
    <row r="677" spans="1:17" ht="16.5" hidden="1" thickTop="1" x14ac:dyDescent="0.25">
      <c r="A677" s="421" t="s">
        <v>2019</v>
      </c>
      <c r="B677" s="421" t="s">
        <v>3133</v>
      </c>
      <c r="C677" s="422" t="s">
        <v>2021</v>
      </c>
      <c r="D677" s="422" t="s">
        <v>2145</v>
      </c>
      <c r="E677" s="422" t="s">
        <v>3134</v>
      </c>
      <c r="F677" s="422" t="s">
        <v>3135</v>
      </c>
      <c r="G677" s="423" t="s">
        <v>3136</v>
      </c>
      <c r="H677" s="421" t="s">
        <v>3137</v>
      </c>
      <c r="I677" s="424">
        <v>433610.62011702667</v>
      </c>
      <c r="J677" s="425">
        <v>2.3746802808226572E-4</v>
      </c>
      <c r="K677" s="424">
        <f t="shared" si="70"/>
        <v>3220540.47</v>
      </c>
      <c r="L677" s="424">
        <f t="shared" si="71"/>
        <v>2385585.5299999998</v>
      </c>
      <c r="M677" s="424">
        <f t="shared" si="72"/>
        <v>1908468.42</v>
      </c>
      <c r="N677" s="424">
        <f t="shared" si="73"/>
        <v>477117.10999999987</v>
      </c>
      <c r="O677" s="424">
        <f t="shared" si="74"/>
        <v>834954.94000000041</v>
      </c>
      <c r="P677" s="424">
        <f t="shared" si="75"/>
        <v>667963.94999999995</v>
      </c>
      <c r="Q677" s="424">
        <f t="shared" si="76"/>
        <v>166990.99000000046</v>
      </c>
    </row>
    <row r="678" spans="1:17" ht="16.5" hidden="1" thickTop="1" x14ac:dyDescent="0.25">
      <c r="A678" s="421" t="s">
        <v>2019</v>
      </c>
      <c r="B678" s="421" t="s">
        <v>3138</v>
      </c>
      <c r="C678" s="422" t="s">
        <v>2021</v>
      </c>
      <c r="D678" s="422" t="s">
        <v>2145</v>
      </c>
      <c r="E678" s="422" t="s">
        <v>3139</v>
      </c>
      <c r="F678" s="422" t="s">
        <v>3140</v>
      </c>
      <c r="G678" s="423" t="s">
        <v>3141</v>
      </c>
      <c r="H678" s="421" t="s">
        <v>3142</v>
      </c>
      <c r="I678" s="424">
        <v>249091.07297375941</v>
      </c>
      <c r="J678" s="425">
        <v>1.3641539936455006E-4</v>
      </c>
      <c r="K678" s="424">
        <f t="shared" si="70"/>
        <v>1850065.11</v>
      </c>
      <c r="L678" s="424">
        <f t="shared" si="71"/>
        <v>1370418.6</v>
      </c>
      <c r="M678" s="424">
        <f t="shared" si="72"/>
        <v>1096334.8799999999</v>
      </c>
      <c r="N678" s="424">
        <f t="shared" si="73"/>
        <v>274083.7200000002</v>
      </c>
      <c r="O678" s="424">
        <f t="shared" si="74"/>
        <v>479646.51</v>
      </c>
      <c r="P678" s="424">
        <f t="shared" si="75"/>
        <v>383717.21</v>
      </c>
      <c r="Q678" s="424">
        <f t="shared" si="76"/>
        <v>95929.299999999988</v>
      </c>
    </row>
    <row r="679" spans="1:17" ht="16.5" hidden="1" thickTop="1" x14ac:dyDescent="0.25">
      <c r="A679" s="421" t="s">
        <v>2019</v>
      </c>
      <c r="B679" s="421" t="s">
        <v>3143</v>
      </c>
      <c r="C679" s="422" t="s">
        <v>2021</v>
      </c>
      <c r="D679" s="422" t="s">
        <v>2145</v>
      </c>
      <c r="E679" s="422" t="s">
        <v>3144</v>
      </c>
      <c r="F679" s="422" t="s">
        <v>3145</v>
      </c>
      <c r="G679" s="423" t="s">
        <v>3146</v>
      </c>
      <c r="H679" s="421" t="s">
        <v>3147</v>
      </c>
      <c r="I679" s="424">
        <v>225159.54918783839</v>
      </c>
      <c r="J679" s="425">
        <v>1.23309235680384E-4</v>
      </c>
      <c r="K679" s="424">
        <f t="shared" si="70"/>
        <v>1672319.37</v>
      </c>
      <c r="L679" s="424">
        <f t="shared" si="71"/>
        <v>1238755.0900000001</v>
      </c>
      <c r="M679" s="424">
        <f t="shared" si="72"/>
        <v>991004.07</v>
      </c>
      <c r="N679" s="424">
        <f t="shared" si="73"/>
        <v>247751.02000000014</v>
      </c>
      <c r="O679" s="424">
        <f t="shared" si="74"/>
        <v>433564.28</v>
      </c>
      <c r="P679" s="424">
        <f t="shared" si="75"/>
        <v>346851.42</v>
      </c>
      <c r="Q679" s="424">
        <f t="shared" si="76"/>
        <v>86712.860000000044</v>
      </c>
    </row>
    <row r="680" spans="1:17" ht="16.5" hidden="1" thickTop="1" x14ac:dyDescent="0.25">
      <c r="A680" s="421" t="s">
        <v>2019</v>
      </c>
      <c r="B680" s="421" t="s">
        <v>3148</v>
      </c>
      <c r="C680" s="422" t="s">
        <v>2021</v>
      </c>
      <c r="D680" s="422" t="s">
        <v>2145</v>
      </c>
      <c r="E680" s="422" t="s">
        <v>3149</v>
      </c>
      <c r="F680" s="422" t="s">
        <v>3150</v>
      </c>
      <c r="G680" s="423" t="s">
        <v>3151</v>
      </c>
      <c r="H680" s="421" t="s">
        <v>3152</v>
      </c>
      <c r="I680" s="424">
        <v>368198.94928411511</v>
      </c>
      <c r="J680" s="425">
        <v>2.0164514975408839E-4</v>
      </c>
      <c r="K680" s="424">
        <f t="shared" si="70"/>
        <v>2734710.73</v>
      </c>
      <c r="L680" s="424">
        <f t="shared" si="71"/>
        <v>2025711.65</v>
      </c>
      <c r="M680" s="424">
        <f t="shared" si="72"/>
        <v>1620569.32</v>
      </c>
      <c r="N680" s="424">
        <f t="shared" si="73"/>
        <v>405142.32999999984</v>
      </c>
      <c r="O680" s="424">
        <f t="shared" si="74"/>
        <v>708999.08000000007</v>
      </c>
      <c r="P680" s="424">
        <f t="shared" si="75"/>
        <v>567199.26</v>
      </c>
      <c r="Q680" s="424">
        <f t="shared" si="76"/>
        <v>141799.82000000007</v>
      </c>
    </row>
    <row r="681" spans="1:17" ht="16.5" hidden="1" thickTop="1" x14ac:dyDescent="0.25">
      <c r="A681" s="421" t="s">
        <v>2019</v>
      </c>
      <c r="B681" s="421" t="s">
        <v>3153</v>
      </c>
      <c r="C681" s="422" t="s">
        <v>2021</v>
      </c>
      <c r="D681" s="422" t="s">
        <v>2145</v>
      </c>
      <c r="E681" s="422" t="s">
        <v>3154</v>
      </c>
      <c r="F681" s="422" t="s">
        <v>3155</v>
      </c>
      <c r="G681" s="423" t="s">
        <v>3156</v>
      </c>
      <c r="H681" s="421" t="s">
        <v>3157</v>
      </c>
      <c r="I681" s="424">
        <v>162565.90648475403</v>
      </c>
      <c r="J681" s="425">
        <v>8.9029658074153497E-5</v>
      </c>
      <c r="K681" s="424">
        <f t="shared" si="70"/>
        <v>1207419.8700000001</v>
      </c>
      <c r="L681" s="424">
        <f t="shared" si="71"/>
        <v>894385.09</v>
      </c>
      <c r="M681" s="424">
        <f t="shared" si="72"/>
        <v>715508.07</v>
      </c>
      <c r="N681" s="424">
        <f t="shared" si="73"/>
        <v>178877.02000000002</v>
      </c>
      <c r="O681" s="424">
        <f t="shared" si="74"/>
        <v>313034.78000000014</v>
      </c>
      <c r="P681" s="424">
        <f t="shared" si="75"/>
        <v>250427.82</v>
      </c>
      <c r="Q681" s="424">
        <f t="shared" si="76"/>
        <v>62606.960000000137</v>
      </c>
    </row>
    <row r="682" spans="1:17" ht="16.5" hidden="1" thickTop="1" x14ac:dyDescent="0.25">
      <c r="A682" s="421" t="s">
        <v>2019</v>
      </c>
      <c r="B682" s="421" t="s">
        <v>3158</v>
      </c>
      <c r="C682" s="422" t="s">
        <v>2021</v>
      </c>
      <c r="D682" s="422" t="s">
        <v>2145</v>
      </c>
      <c r="E682" s="422" t="s">
        <v>3159</v>
      </c>
      <c r="F682" s="422" t="s">
        <v>3160</v>
      </c>
      <c r="G682" s="423" t="s">
        <v>3161</v>
      </c>
      <c r="H682" s="421" t="s">
        <v>3162</v>
      </c>
      <c r="I682" s="424">
        <v>160588.50906005682</v>
      </c>
      <c r="J682" s="425">
        <v>8.7946731029951811E-5</v>
      </c>
      <c r="K682" s="424">
        <f t="shared" si="70"/>
        <v>1192733.22</v>
      </c>
      <c r="L682" s="424">
        <f t="shared" si="71"/>
        <v>883506.09</v>
      </c>
      <c r="M682" s="424">
        <f t="shared" si="72"/>
        <v>706804.87</v>
      </c>
      <c r="N682" s="424">
        <f t="shared" si="73"/>
        <v>176701.21999999997</v>
      </c>
      <c r="O682" s="424">
        <f t="shared" si="74"/>
        <v>309227.13</v>
      </c>
      <c r="P682" s="424">
        <f t="shared" si="75"/>
        <v>247381.7</v>
      </c>
      <c r="Q682" s="424">
        <f t="shared" si="76"/>
        <v>61845.429999999993</v>
      </c>
    </row>
    <row r="683" spans="1:17" ht="16.5" hidden="1" thickTop="1" x14ac:dyDescent="0.25">
      <c r="A683" s="421" t="s">
        <v>2019</v>
      </c>
      <c r="B683" s="421" t="s">
        <v>3163</v>
      </c>
      <c r="C683" s="422" t="s">
        <v>2021</v>
      </c>
      <c r="D683" s="422" t="s">
        <v>2145</v>
      </c>
      <c r="E683" s="422" t="s">
        <v>3164</v>
      </c>
      <c r="F683" s="422" t="s">
        <v>3165</v>
      </c>
      <c r="G683" s="423" t="s">
        <v>3166</v>
      </c>
      <c r="H683" s="421" t="s">
        <v>3167</v>
      </c>
      <c r="I683" s="424">
        <v>176490.13301471065</v>
      </c>
      <c r="J683" s="425">
        <v>9.6655298368081641E-5</v>
      </c>
      <c r="K683" s="424">
        <f t="shared" si="70"/>
        <v>1310838.78</v>
      </c>
      <c r="L683" s="424">
        <f t="shared" si="71"/>
        <v>970991.69</v>
      </c>
      <c r="M683" s="424">
        <f t="shared" si="72"/>
        <v>776793.35</v>
      </c>
      <c r="N683" s="424">
        <f t="shared" si="73"/>
        <v>194198.33999999997</v>
      </c>
      <c r="O683" s="424">
        <f t="shared" si="74"/>
        <v>339847.09000000008</v>
      </c>
      <c r="P683" s="424">
        <f t="shared" si="75"/>
        <v>271877.67</v>
      </c>
      <c r="Q683" s="424">
        <f t="shared" si="76"/>
        <v>67969.4200000001</v>
      </c>
    </row>
    <row r="684" spans="1:17" ht="16.5" hidden="1" thickTop="1" x14ac:dyDescent="0.25">
      <c r="A684" s="421" t="s">
        <v>2019</v>
      </c>
      <c r="B684" s="421" t="s">
        <v>3168</v>
      </c>
      <c r="C684" s="422" t="s">
        <v>2021</v>
      </c>
      <c r="D684" s="422" t="s">
        <v>2145</v>
      </c>
      <c r="E684" s="422" t="s">
        <v>3169</v>
      </c>
      <c r="F684" s="422" t="s">
        <v>3170</v>
      </c>
      <c r="G684" s="423" t="s">
        <v>3171</v>
      </c>
      <c r="H684" s="421" t="s">
        <v>3172</v>
      </c>
      <c r="I684" s="424">
        <v>167077.69076254478</v>
      </c>
      <c r="J684" s="425">
        <v>9.1500548928465089E-5</v>
      </c>
      <c r="K684" s="424">
        <f t="shared" si="70"/>
        <v>1240930.0900000001</v>
      </c>
      <c r="L684" s="424">
        <f t="shared" si="71"/>
        <v>919207.47</v>
      </c>
      <c r="M684" s="424">
        <f t="shared" si="72"/>
        <v>735365.98</v>
      </c>
      <c r="N684" s="424">
        <f t="shared" si="73"/>
        <v>183841.49</v>
      </c>
      <c r="O684" s="424">
        <f t="shared" si="74"/>
        <v>321722.62000000011</v>
      </c>
      <c r="P684" s="424">
        <f t="shared" si="75"/>
        <v>257378.1</v>
      </c>
      <c r="Q684" s="424">
        <f t="shared" si="76"/>
        <v>64344.520000000106</v>
      </c>
    </row>
    <row r="685" spans="1:17" ht="16.5" hidden="1" thickTop="1" x14ac:dyDescent="0.25">
      <c r="A685" s="421" t="s">
        <v>2019</v>
      </c>
      <c r="B685" s="421" t="s">
        <v>3173</v>
      </c>
      <c r="C685" s="422" t="s">
        <v>2021</v>
      </c>
      <c r="D685" s="422" t="s">
        <v>2145</v>
      </c>
      <c r="E685" s="422" t="s">
        <v>3174</v>
      </c>
      <c r="F685" s="422" t="s">
        <v>3175</v>
      </c>
      <c r="G685" s="423" t="s">
        <v>3176</v>
      </c>
      <c r="H685" s="421" t="s">
        <v>3177</v>
      </c>
      <c r="I685" s="424">
        <v>130224.06235588111</v>
      </c>
      <c r="J685" s="425">
        <v>7.1317559722515646E-5</v>
      </c>
      <c r="K685" s="424">
        <f t="shared" si="70"/>
        <v>967208.47</v>
      </c>
      <c r="L685" s="424">
        <f t="shared" si="71"/>
        <v>716450.72</v>
      </c>
      <c r="M685" s="424">
        <f t="shared" si="72"/>
        <v>573160.57999999996</v>
      </c>
      <c r="N685" s="424">
        <f t="shared" si="73"/>
        <v>143290.14000000001</v>
      </c>
      <c r="O685" s="424">
        <f t="shared" si="74"/>
        <v>250757.75</v>
      </c>
      <c r="P685" s="424">
        <f t="shared" si="75"/>
        <v>200606.2</v>
      </c>
      <c r="Q685" s="424">
        <f t="shared" si="76"/>
        <v>50151.549999999988</v>
      </c>
    </row>
    <row r="686" spans="1:17" ht="16.5" hidden="1" thickTop="1" x14ac:dyDescent="0.25">
      <c r="A686" s="421" t="s">
        <v>2019</v>
      </c>
      <c r="B686" s="421" t="s">
        <v>3178</v>
      </c>
      <c r="C686" s="422" t="s">
        <v>2021</v>
      </c>
      <c r="D686" s="422" t="s">
        <v>2145</v>
      </c>
      <c r="E686" s="422" t="s">
        <v>3179</v>
      </c>
      <c r="F686" s="422" t="s">
        <v>3180</v>
      </c>
      <c r="G686" s="423" t="s">
        <v>3181</v>
      </c>
      <c r="H686" s="421" t="s">
        <v>3182</v>
      </c>
      <c r="I686" s="424">
        <v>262506.0690444074</v>
      </c>
      <c r="J686" s="425">
        <v>1.4376215822107518E-4</v>
      </c>
      <c r="K686" s="424">
        <f t="shared" si="70"/>
        <v>1949701.83</v>
      </c>
      <c r="L686" s="424">
        <f t="shared" si="71"/>
        <v>1444223.58</v>
      </c>
      <c r="M686" s="424">
        <f t="shared" si="72"/>
        <v>1155378.8600000001</v>
      </c>
      <c r="N686" s="424">
        <f t="shared" si="73"/>
        <v>288844.71999999997</v>
      </c>
      <c r="O686" s="424">
        <f t="shared" si="74"/>
        <v>505478.25</v>
      </c>
      <c r="P686" s="424">
        <f t="shared" si="75"/>
        <v>404382.6</v>
      </c>
      <c r="Q686" s="424">
        <f t="shared" si="76"/>
        <v>101095.65000000002</v>
      </c>
    </row>
    <row r="687" spans="1:17" ht="16.5" hidden="1" thickTop="1" x14ac:dyDescent="0.25">
      <c r="A687" s="421" t="s">
        <v>2019</v>
      </c>
      <c r="B687" s="421" t="s">
        <v>3183</v>
      </c>
      <c r="C687" s="422" t="s">
        <v>2021</v>
      </c>
      <c r="D687" s="422" t="s">
        <v>2145</v>
      </c>
      <c r="E687" s="422" t="s">
        <v>3184</v>
      </c>
      <c r="F687" s="422" t="s">
        <v>3185</v>
      </c>
      <c r="G687" s="423" t="s">
        <v>3186</v>
      </c>
      <c r="H687" s="421" t="s">
        <v>3187</v>
      </c>
      <c r="I687" s="424">
        <v>223342.81763640116</v>
      </c>
      <c r="J687" s="425">
        <v>1.2231429773592543E-4</v>
      </c>
      <c r="K687" s="424">
        <f t="shared" si="70"/>
        <v>1658826.03</v>
      </c>
      <c r="L687" s="424">
        <f t="shared" si="71"/>
        <v>1228760.02</v>
      </c>
      <c r="M687" s="424">
        <f t="shared" si="72"/>
        <v>983008.02</v>
      </c>
      <c r="N687" s="424">
        <f t="shared" si="73"/>
        <v>245752</v>
      </c>
      <c r="O687" s="424">
        <f t="shared" si="74"/>
        <v>430066.01</v>
      </c>
      <c r="P687" s="424">
        <f t="shared" si="75"/>
        <v>344052.81</v>
      </c>
      <c r="Q687" s="424">
        <f t="shared" si="76"/>
        <v>86013.200000000012</v>
      </c>
    </row>
    <row r="688" spans="1:17" ht="16.5" hidden="1" thickTop="1" x14ac:dyDescent="0.25">
      <c r="A688" s="421" t="s">
        <v>2019</v>
      </c>
      <c r="B688" s="421" t="s">
        <v>3188</v>
      </c>
      <c r="C688" s="422" t="s">
        <v>2021</v>
      </c>
      <c r="D688" s="422" t="s">
        <v>2145</v>
      </c>
      <c r="E688" s="422" t="s">
        <v>3189</v>
      </c>
      <c r="F688" s="422" t="s">
        <v>3190</v>
      </c>
      <c r="G688" s="423" t="s">
        <v>3191</v>
      </c>
      <c r="H688" s="421" t="s">
        <v>3192</v>
      </c>
      <c r="I688" s="424">
        <v>112255.5746245397</v>
      </c>
      <c r="J688" s="425">
        <v>6.1477068850704375E-5</v>
      </c>
      <c r="K688" s="424">
        <f t="shared" si="70"/>
        <v>833751.77</v>
      </c>
      <c r="L688" s="424">
        <f t="shared" si="71"/>
        <v>617593.9</v>
      </c>
      <c r="M688" s="424">
        <f t="shared" si="72"/>
        <v>494075.12</v>
      </c>
      <c r="N688" s="424">
        <f t="shared" si="73"/>
        <v>123518.78000000003</v>
      </c>
      <c r="O688" s="424">
        <f t="shared" si="74"/>
        <v>216157.87</v>
      </c>
      <c r="P688" s="424">
        <f t="shared" si="75"/>
        <v>172926.3</v>
      </c>
      <c r="Q688" s="424">
        <f t="shared" si="76"/>
        <v>43231.570000000007</v>
      </c>
    </row>
    <row r="689" spans="1:17" ht="16.5" hidden="1" thickTop="1" x14ac:dyDescent="0.25">
      <c r="A689" s="421" t="s">
        <v>2019</v>
      </c>
      <c r="B689" s="421" t="s">
        <v>3193</v>
      </c>
      <c r="C689" s="422" t="s">
        <v>2021</v>
      </c>
      <c r="D689" s="422" t="s">
        <v>2145</v>
      </c>
      <c r="E689" s="422" t="s">
        <v>3194</v>
      </c>
      <c r="F689" s="422" t="s">
        <v>3195</v>
      </c>
      <c r="G689" s="423" t="s">
        <v>3196</v>
      </c>
      <c r="H689" s="421" t="s">
        <v>3197</v>
      </c>
      <c r="I689" s="424">
        <v>202773.22551330799</v>
      </c>
      <c r="J689" s="425">
        <v>1.1104930501363201E-4</v>
      </c>
      <c r="K689" s="424">
        <f t="shared" si="70"/>
        <v>1506050.24</v>
      </c>
      <c r="L689" s="424">
        <f t="shared" si="71"/>
        <v>1115592.77</v>
      </c>
      <c r="M689" s="424">
        <f t="shared" si="72"/>
        <v>892474.22</v>
      </c>
      <c r="N689" s="424">
        <f t="shared" si="73"/>
        <v>223118.55000000005</v>
      </c>
      <c r="O689" s="424">
        <f t="shared" si="74"/>
        <v>390457.47</v>
      </c>
      <c r="P689" s="424">
        <f t="shared" si="75"/>
        <v>312365.98</v>
      </c>
      <c r="Q689" s="424">
        <f t="shared" si="76"/>
        <v>78091.489999999991</v>
      </c>
    </row>
    <row r="690" spans="1:17" ht="16.5" hidden="1" thickTop="1" x14ac:dyDescent="0.25">
      <c r="A690" s="421" t="s">
        <v>2019</v>
      </c>
      <c r="B690" s="421" t="s">
        <v>3198</v>
      </c>
      <c r="C690" s="422" t="s">
        <v>2021</v>
      </c>
      <c r="D690" s="422" t="s">
        <v>2172</v>
      </c>
      <c r="E690" s="422" t="s">
        <v>3199</v>
      </c>
      <c r="F690" s="422" t="s">
        <v>3200</v>
      </c>
      <c r="G690" s="423" t="s">
        <v>3201</v>
      </c>
      <c r="H690" s="421" t="s">
        <v>3202</v>
      </c>
      <c r="I690" s="424">
        <v>815944.61481985403</v>
      </c>
      <c r="J690" s="425">
        <v>4.4685427366451656E-4</v>
      </c>
      <c r="K690" s="424">
        <f t="shared" si="70"/>
        <v>6060235.9100000001</v>
      </c>
      <c r="L690" s="424">
        <f t="shared" si="71"/>
        <v>4489063.6399999997</v>
      </c>
      <c r="M690" s="424">
        <f t="shared" si="72"/>
        <v>3591250.91</v>
      </c>
      <c r="N690" s="424">
        <f t="shared" si="73"/>
        <v>897812.72999999952</v>
      </c>
      <c r="O690" s="424">
        <f t="shared" si="74"/>
        <v>1571172.2700000005</v>
      </c>
      <c r="P690" s="424">
        <f t="shared" si="75"/>
        <v>1256937.82</v>
      </c>
      <c r="Q690" s="424">
        <f t="shared" si="76"/>
        <v>314234.45000000042</v>
      </c>
    </row>
    <row r="691" spans="1:17" ht="16.5" hidden="1" thickTop="1" x14ac:dyDescent="0.25">
      <c r="A691" s="421" t="s">
        <v>2019</v>
      </c>
      <c r="B691" s="421" t="s">
        <v>3203</v>
      </c>
      <c r="C691" s="422" t="s">
        <v>2021</v>
      </c>
      <c r="D691" s="422" t="s">
        <v>2127</v>
      </c>
      <c r="E691" s="422" t="s">
        <v>3204</v>
      </c>
      <c r="F691" s="422" t="s">
        <v>3205</v>
      </c>
      <c r="G691" s="423" t="s">
        <v>3206</v>
      </c>
      <c r="H691" s="421" t="s">
        <v>3207</v>
      </c>
      <c r="I691" s="424">
        <v>191729.71100228801</v>
      </c>
      <c r="J691" s="425">
        <v>1.0500129444294529E-4</v>
      </c>
      <c r="K691" s="424">
        <f t="shared" si="70"/>
        <v>1424027.14</v>
      </c>
      <c r="L691" s="424">
        <f t="shared" si="71"/>
        <v>1054834.92</v>
      </c>
      <c r="M691" s="424">
        <f t="shared" si="72"/>
        <v>843867.94</v>
      </c>
      <c r="N691" s="424">
        <f t="shared" si="73"/>
        <v>210966.97999999998</v>
      </c>
      <c r="O691" s="424">
        <f t="shared" si="74"/>
        <v>369192.22</v>
      </c>
      <c r="P691" s="424">
        <f t="shared" si="75"/>
        <v>295353.78000000003</v>
      </c>
      <c r="Q691" s="424">
        <f t="shared" si="76"/>
        <v>73838.439999999944</v>
      </c>
    </row>
    <row r="692" spans="1:17" ht="16.5" hidden="1" thickTop="1" x14ac:dyDescent="0.25">
      <c r="A692" s="421" t="s">
        <v>2019</v>
      </c>
      <c r="B692" s="421" t="s">
        <v>3208</v>
      </c>
      <c r="C692" s="422" t="s">
        <v>2021</v>
      </c>
      <c r="D692" s="422" t="s">
        <v>2145</v>
      </c>
      <c r="E692" s="422" t="s">
        <v>3209</v>
      </c>
      <c r="F692" s="422" t="s">
        <v>3210</v>
      </c>
      <c r="G692" s="423" t="s">
        <v>3211</v>
      </c>
      <c r="H692" s="421" t="s">
        <v>3212</v>
      </c>
      <c r="I692" s="424">
        <v>168717.87489279214</v>
      </c>
      <c r="J692" s="425">
        <v>9.2398800200531602E-5</v>
      </c>
      <c r="K692" s="424">
        <f t="shared" si="70"/>
        <v>1253112.17</v>
      </c>
      <c r="L692" s="424">
        <f t="shared" si="71"/>
        <v>928231.24</v>
      </c>
      <c r="M692" s="424">
        <f t="shared" si="72"/>
        <v>742584.99</v>
      </c>
      <c r="N692" s="424">
        <f t="shared" si="73"/>
        <v>185646.25</v>
      </c>
      <c r="O692" s="424">
        <f t="shared" si="74"/>
        <v>324880.92999999993</v>
      </c>
      <c r="P692" s="424">
        <f t="shared" si="75"/>
        <v>259904.74</v>
      </c>
      <c r="Q692" s="424">
        <f t="shared" si="76"/>
        <v>64976.189999999944</v>
      </c>
    </row>
    <row r="693" spans="1:17" ht="16.5" hidden="1" thickTop="1" x14ac:dyDescent="0.25">
      <c r="A693" s="421" t="s">
        <v>2019</v>
      </c>
      <c r="B693" s="421" t="s">
        <v>3213</v>
      </c>
      <c r="C693" s="422" t="s">
        <v>2021</v>
      </c>
      <c r="D693" s="422" t="s">
        <v>2145</v>
      </c>
      <c r="E693" s="422" t="s">
        <v>3214</v>
      </c>
      <c r="F693" s="422" t="s">
        <v>3215</v>
      </c>
      <c r="G693" s="423" t="s">
        <v>3216</v>
      </c>
      <c r="H693" s="421" t="s">
        <v>3217</v>
      </c>
      <c r="I693" s="424">
        <v>136268.43190471371</v>
      </c>
      <c r="J693" s="425">
        <v>7.4627775042828583E-5</v>
      </c>
      <c r="K693" s="424">
        <f t="shared" si="70"/>
        <v>1012101.59</v>
      </c>
      <c r="L693" s="424">
        <f t="shared" si="71"/>
        <v>749704.88</v>
      </c>
      <c r="M693" s="424">
        <f t="shared" si="72"/>
        <v>599763.9</v>
      </c>
      <c r="N693" s="424">
        <f t="shared" si="73"/>
        <v>149940.97999999998</v>
      </c>
      <c r="O693" s="424">
        <f t="shared" si="74"/>
        <v>262396.70999999996</v>
      </c>
      <c r="P693" s="424">
        <f t="shared" si="75"/>
        <v>209917.37</v>
      </c>
      <c r="Q693" s="424">
        <f t="shared" si="76"/>
        <v>52479.339999999967</v>
      </c>
    </row>
    <row r="694" spans="1:17" ht="16.5" hidden="1" thickTop="1" x14ac:dyDescent="0.25">
      <c r="A694" s="421" t="s">
        <v>2019</v>
      </c>
      <c r="B694" s="421" t="s">
        <v>3218</v>
      </c>
      <c r="C694" s="422" t="s">
        <v>2021</v>
      </c>
      <c r="D694" s="422" t="s">
        <v>2145</v>
      </c>
      <c r="E694" s="422" t="s">
        <v>3219</v>
      </c>
      <c r="F694" s="422" t="s">
        <v>3220</v>
      </c>
      <c r="G694" s="423" t="s">
        <v>3221</v>
      </c>
      <c r="H694" s="421" t="s">
        <v>3222</v>
      </c>
      <c r="I694" s="424">
        <v>196563.26874721731</v>
      </c>
      <c r="J694" s="425">
        <v>1.0764840540623385E-4</v>
      </c>
      <c r="K694" s="424">
        <f t="shared" si="70"/>
        <v>1459927.25</v>
      </c>
      <c r="L694" s="424">
        <f t="shared" si="71"/>
        <v>1081427.5900000001</v>
      </c>
      <c r="M694" s="424">
        <f t="shared" si="72"/>
        <v>865142.07</v>
      </c>
      <c r="N694" s="424">
        <f t="shared" si="73"/>
        <v>216285.52000000014</v>
      </c>
      <c r="O694" s="424">
        <f t="shared" si="74"/>
        <v>378499.65999999992</v>
      </c>
      <c r="P694" s="424">
        <f t="shared" si="75"/>
        <v>302799.73</v>
      </c>
      <c r="Q694" s="424">
        <f t="shared" si="76"/>
        <v>75699.929999999935</v>
      </c>
    </row>
    <row r="695" spans="1:17" ht="16.5" hidden="1" thickTop="1" x14ac:dyDescent="0.25">
      <c r="A695" s="421" t="s">
        <v>2019</v>
      </c>
      <c r="B695" s="421" t="s">
        <v>3223</v>
      </c>
      <c r="C695" s="422" t="s">
        <v>2021</v>
      </c>
      <c r="D695" s="422" t="s">
        <v>2145</v>
      </c>
      <c r="E695" s="422" t="s">
        <v>3224</v>
      </c>
      <c r="F695" s="422" t="s">
        <v>3225</v>
      </c>
      <c r="G695" s="423" t="s">
        <v>3226</v>
      </c>
      <c r="H695" s="421" t="s">
        <v>3227</v>
      </c>
      <c r="I695" s="424">
        <v>188402.93127294516</v>
      </c>
      <c r="J695" s="425">
        <v>1.0317937453245537E-4</v>
      </c>
      <c r="K695" s="424">
        <f t="shared" si="70"/>
        <v>1399318.27</v>
      </c>
      <c r="L695" s="424">
        <f t="shared" si="71"/>
        <v>1036532.05</v>
      </c>
      <c r="M695" s="424">
        <f t="shared" si="72"/>
        <v>829225.64</v>
      </c>
      <c r="N695" s="424">
        <f t="shared" si="73"/>
        <v>207306.41000000003</v>
      </c>
      <c r="O695" s="424">
        <f t="shared" si="74"/>
        <v>362786.22</v>
      </c>
      <c r="P695" s="424">
        <f t="shared" si="75"/>
        <v>290228.98</v>
      </c>
      <c r="Q695" s="424">
        <f t="shared" si="76"/>
        <v>72557.239999999991</v>
      </c>
    </row>
    <row r="696" spans="1:17" ht="16.5" hidden="1" thickTop="1" x14ac:dyDescent="0.25">
      <c r="A696" s="421" t="s">
        <v>2019</v>
      </c>
      <c r="B696" s="421" t="s">
        <v>3228</v>
      </c>
      <c r="C696" s="422" t="s">
        <v>2021</v>
      </c>
      <c r="D696" s="422" t="s">
        <v>2145</v>
      </c>
      <c r="E696" s="422" t="s">
        <v>3229</v>
      </c>
      <c r="F696" s="422" t="s">
        <v>3230</v>
      </c>
      <c r="G696" s="423" t="s">
        <v>3231</v>
      </c>
      <c r="H696" s="421" t="s">
        <v>3232</v>
      </c>
      <c r="I696" s="424">
        <v>176475.82537543829</v>
      </c>
      <c r="J696" s="425">
        <v>9.664746275076304E-5</v>
      </c>
      <c r="K696" s="424">
        <f t="shared" si="70"/>
        <v>1310732.51</v>
      </c>
      <c r="L696" s="424">
        <f t="shared" si="71"/>
        <v>970912.97</v>
      </c>
      <c r="M696" s="424">
        <f t="shared" si="72"/>
        <v>776730.38</v>
      </c>
      <c r="N696" s="424">
        <f t="shared" si="73"/>
        <v>194182.58999999997</v>
      </c>
      <c r="O696" s="424">
        <f t="shared" si="74"/>
        <v>339819.54000000004</v>
      </c>
      <c r="P696" s="424">
        <f t="shared" si="75"/>
        <v>271855.63</v>
      </c>
      <c r="Q696" s="424">
        <f t="shared" si="76"/>
        <v>67963.910000000033</v>
      </c>
    </row>
    <row r="697" spans="1:17" ht="16.5" hidden="1" thickTop="1" x14ac:dyDescent="0.25">
      <c r="A697" s="421" t="s">
        <v>2019</v>
      </c>
      <c r="B697" s="421" t="s">
        <v>3233</v>
      </c>
      <c r="C697" s="422" t="s">
        <v>2021</v>
      </c>
      <c r="D697" s="422" t="s">
        <v>2145</v>
      </c>
      <c r="E697" s="422" t="s">
        <v>3234</v>
      </c>
      <c r="F697" s="422" t="s">
        <v>3235</v>
      </c>
      <c r="G697" s="423" t="s">
        <v>3236</v>
      </c>
      <c r="H697" s="421" t="s">
        <v>3237</v>
      </c>
      <c r="I697" s="424">
        <v>225079.22239706828</v>
      </c>
      <c r="J697" s="425">
        <v>1.2326524449630919E-4</v>
      </c>
      <c r="K697" s="424">
        <f t="shared" si="70"/>
        <v>1671722.76</v>
      </c>
      <c r="L697" s="424">
        <f t="shared" si="71"/>
        <v>1238313.1599999999</v>
      </c>
      <c r="M697" s="424">
        <f t="shared" si="72"/>
        <v>990650.53</v>
      </c>
      <c r="N697" s="424">
        <f t="shared" si="73"/>
        <v>247662.62999999989</v>
      </c>
      <c r="O697" s="424">
        <f t="shared" si="74"/>
        <v>433409.60000000009</v>
      </c>
      <c r="P697" s="424">
        <f t="shared" si="75"/>
        <v>346727.67999999999</v>
      </c>
      <c r="Q697" s="424">
        <f t="shared" si="76"/>
        <v>86681.9200000001</v>
      </c>
    </row>
    <row r="698" spans="1:17" ht="16.5" hidden="1" thickTop="1" x14ac:dyDescent="0.25">
      <c r="A698" s="421" t="s">
        <v>2019</v>
      </c>
      <c r="B698" s="421" t="s">
        <v>3238</v>
      </c>
      <c r="C698" s="422" t="s">
        <v>2021</v>
      </c>
      <c r="D698" s="422" t="s">
        <v>2145</v>
      </c>
      <c r="E698" s="422" t="s">
        <v>3239</v>
      </c>
      <c r="F698" s="422" t="s">
        <v>3240</v>
      </c>
      <c r="G698" s="423" t="s">
        <v>3241</v>
      </c>
      <c r="H698" s="421" t="s">
        <v>3242</v>
      </c>
      <c r="I698" s="424">
        <v>124940.34070179114</v>
      </c>
      <c r="J698" s="425">
        <v>6.8423915277659387E-5</v>
      </c>
      <c r="K698" s="424">
        <f t="shared" si="70"/>
        <v>927964.87</v>
      </c>
      <c r="L698" s="424">
        <f t="shared" si="71"/>
        <v>687381.39</v>
      </c>
      <c r="M698" s="424">
        <f t="shared" si="72"/>
        <v>549905.11</v>
      </c>
      <c r="N698" s="424">
        <f t="shared" si="73"/>
        <v>137476.28000000003</v>
      </c>
      <c r="O698" s="424">
        <f t="shared" si="74"/>
        <v>240583.47999999998</v>
      </c>
      <c r="P698" s="424">
        <f t="shared" si="75"/>
        <v>192466.78</v>
      </c>
      <c r="Q698" s="424">
        <f t="shared" si="76"/>
        <v>48116.699999999983</v>
      </c>
    </row>
    <row r="699" spans="1:17" ht="16.5" hidden="1" thickTop="1" x14ac:dyDescent="0.25">
      <c r="A699" s="421" t="s">
        <v>2019</v>
      </c>
      <c r="B699" s="421" t="s">
        <v>3243</v>
      </c>
      <c r="C699" s="422" t="s">
        <v>2021</v>
      </c>
      <c r="D699" s="422" t="s">
        <v>2145</v>
      </c>
      <c r="E699" s="422" t="s">
        <v>3244</v>
      </c>
      <c r="F699" s="422" t="s">
        <v>3245</v>
      </c>
      <c r="G699" s="423" t="s">
        <v>3246</v>
      </c>
      <c r="H699" s="421" t="s">
        <v>3247</v>
      </c>
      <c r="I699" s="424">
        <v>69986.590516796452</v>
      </c>
      <c r="J699" s="425">
        <v>3.8328345458280549E-5</v>
      </c>
      <c r="K699" s="424">
        <f t="shared" si="70"/>
        <v>519808.87</v>
      </c>
      <c r="L699" s="424">
        <f t="shared" si="71"/>
        <v>385043.61</v>
      </c>
      <c r="M699" s="424">
        <f t="shared" si="72"/>
        <v>308034.89</v>
      </c>
      <c r="N699" s="424">
        <f t="shared" si="73"/>
        <v>77008.719999999972</v>
      </c>
      <c r="O699" s="424">
        <f t="shared" si="74"/>
        <v>134765.26</v>
      </c>
      <c r="P699" s="424">
        <f t="shared" si="75"/>
        <v>107812.21</v>
      </c>
      <c r="Q699" s="424">
        <f t="shared" si="76"/>
        <v>26953.050000000003</v>
      </c>
    </row>
    <row r="700" spans="1:17" ht="16.5" hidden="1" thickTop="1" x14ac:dyDescent="0.25">
      <c r="A700" s="421" t="s">
        <v>2019</v>
      </c>
      <c r="B700" s="421" t="s">
        <v>3248</v>
      </c>
      <c r="C700" s="422" t="s">
        <v>2021</v>
      </c>
      <c r="D700" s="422" t="s">
        <v>2145</v>
      </c>
      <c r="E700" s="422" t="s">
        <v>3249</v>
      </c>
      <c r="F700" s="422" t="s">
        <v>3250</v>
      </c>
      <c r="G700" s="423" t="s">
        <v>3251</v>
      </c>
      <c r="H700" s="421" t="s">
        <v>3252</v>
      </c>
      <c r="I700" s="424">
        <v>226580.26954700603</v>
      </c>
      <c r="J700" s="425">
        <v>1.2408729702504575E-4</v>
      </c>
      <c r="K700" s="424">
        <f t="shared" si="70"/>
        <v>1682871.44</v>
      </c>
      <c r="L700" s="424">
        <f t="shared" si="71"/>
        <v>1246571.44</v>
      </c>
      <c r="M700" s="424">
        <f t="shared" si="72"/>
        <v>997257.15</v>
      </c>
      <c r="N700" s="424">
        <f t="shared" si="73"/>
        <v>249314.28999999992</v>
      </c>
      <c r="O700" s="424">
        <f t="shared" si="74"/>
        <v>436300</v>
      </c>
      <c r="P700" s="424">
        <f t="shared" si="75"/>
        <v>349040</v>
      </c>
      <c r="Q700" s="424">
        <f t="shared" si="76"/>
        <v>87260</v>
      </c>
    </row>
    <row r="701" spans="1:17" ht="16.5" hidden="1" thickTop="1" x14ac:dyDescent="0.25">
      <c r="A701" s="421" t="s">
        <v>2019</v>
      </c>
      <c r="B701" s="421" t="s">
        <v>3253</v>
      </c>
      <c r="C701" s="422" t="s">
        <v>2021</v>
      </c>
      <c r="D701" s="422" t="s">
        <v>2250</v>
      </c>
      <c r="E701" s="422" t="s">
        <v>3254</v>
      </c>
      <c r="F701" s="422" t="s">
        <v>3255</v>
      </c>
      <c r="G701" s="423" t="s">
        <v>3256</v>
      </c>
      <c r="H701" s="421" t="s">
        <v>3257</v>
      </c>
      <c r="I701" s="424">
        <v>0</v>
      </c>
      <c r="J701" s="425">
        <v>0</v>
      </c>
      <c r="K701" s="424">
        <f t="shared" si="70"/>
        <v>0</v>
      </c>
      <c r="L701" s="424">
        <f t="shared" si="71"/>
        <v>0</v>
      </c>
      <c r="M701" s="424">
        <f t="shared" si="72"/>
        <v>0</v>
      </c>
      <c r="N701" s="424">
        <f t="shared" si="73"/>
        <v>0</v>
      </c>
      <c r="O701" s="424">
        <f t="shared" si="74"/>
        <v>0</v>
      </c>
      <c r="P701" s="424">
        <f t="shared" si="75"/>
        <v>0</v>
      </c>
      <c r="Q701" s="424">
        <f t="shared" si="76"/>
        <v>0</v>
      </c>
    </row>
    <row r="702" spans="1:17" ht="16.5" hidden="1" thickTop="1" x14ac:dyDescent="0.25">
      <c r="A702" s="421" t="s">
        <v>2019</v>
      </c>
      <c r="B702" s="421" t="s">
        <v>3258</v>
      </c>
      <c r="C702" s="422" t="s">
        <v>2021</v>
      </c>
      <c r="D702" s="422" t="s">
        <v>2145</v>
      </c>
      <c r="E702" s="422" t="s">
        <v>3259</v>
      </c>
      <c r="F702" s="422" t="s">
        <v>3260</v>
      </c>
      <c r="G702" s="423" t="s">
        <v>3261</v>
      </c>
      <c r="H702" s="421" t="s">
        <v>3262</v>
      </c>
      <c r="I702" s="424">
        <v>160890.39156520533</v>
      </c>
      <c r="J702" s="425">
        <v>8.8112057799833048E-5</v>
      </c>
      <c r="K702" s="424">
        <f t="shared" si="70"/>
        <v>1194975.3799999999</v>
      </c>
      <c r="L702" s="424">
        <f t="shared" si="71"/>
        <v>885166.95</v>
      </c>
      <c r="M702" s="424">
        <f t="shared" si="72"/>
        <v>708133.56</v>
      </c>
      <c r="N702" s="424">
        <f t="shared" si="73"/>
        <v>177033.3899999999</v>
      </c>
      <c r="O702" s="424">
        <f t="shared" si="74"/>
        <v>309808.42999999993</v>
      </c>
      <c r="P702" s="424">
        <f t="shared" si="75"/>
        <v>247846.74</v>
      </c>
      <c r="Q702" s="424">
        <f t="shared" si="76"/>
        <v>61961.689999999944</v>
      </c>
    </row>
    <row r="703" spans="1:17" ht="16.5" hidden="1" thickTop="1" x14ac:dyDescent="0.25">
      <c r="A703" s="421" t="s">
        <v>2019</v>
      </c>
      <c r="B703" s="421" t="s">
        <v>3263</v>
      </c>
      <c r="C703" s="422" t="s">
        <v>2021</v>
      </c>
      <c r="D703" s="422" t="s">
        <v>2145</v>
      </c>
      <c r="E703" s="422" t="s">
        <v>3264</v>
      </c>
      <c r="F703" s="422" t="s">
        <v>3265</v>
      </c>
      <c r="G703" s="423" t="s">
        <v>3266</v>
      </c>
      <c r="H703" s="421" t="s">
        <v>3267</v>
      </c>
      <c r="I703" s="424">
        <v>101930.84909413039</v>
      </c>
      <c r="J703" s="425">
        <v>5.5822705008012481E-5</v>
      </c>
      <c r="K703" s="424">
        <f t="shared" si="70"/>
        <v>757067.31</v>
      </c>
      <c r="L703" s="424">
        <f t="shared" si="71"/>
        <v>560790.6</v>
      </c>
      <c r="M703" s="424">
        <f t="shared" si="72"/>
        <v>448632.48</v>
      </c>
      <c r="N703" s="424">
        <f t="shared" si="73"/>
        <v>112158.12</v>
      </c>
      <c r="O703" s="424">
        <f t="shared" si="74"/>
        <v>196276.71000000008</v>
      </c>
      <c r="P703" s="424">
        <f t="shared" si="75"/>
        <v>157021.37</v>
      </c>
      <c r="Q703" s="424">
        <f t="shared" si="76"/>
        <v>39255.340000000084</v>
      </c>
    </row>
    <row r="704" spans="1:17" ht="16.5" hidden="1" thickTop="1" x14ac:dyDescent="0.25">
      <c r="A704" s="421" t="s">
        <v>2019</v>
      </c>
      <c r="B704" s="421" t="s">
        <v>3268</v>
      </c>
      <c r="C704" s="422" t="s">
        <v>2021</v>
      </c>
      <c r="D704" s="422" t="s">
        <v>2022</v>
      </c>
      <c r="E704" s="422" t="s">
        <v>3269</v>
      </c>
      <c r="F704" s="422" t="s">
        <v>3270</v>
      </c>
      <c r="G704" s="423" t="s">
        <v>3271</v>
      </c>
      <c r="H704" s="421" t="s">
        <v>3272</v>
      </c>
      <c r="I704" s="424">
        <v>128378.03868381321</v>
      </c>
      <c r="J704" s="425">
        <v>7.0306579869022131E-5</v>
      </c>
      <c r="K704" s="424">
        <f t="shared" si="70"/>
        <v>953497.56</v>
      </c>
      <c r="L704" s="424">
        <f t="shared" si="71"/>
        <v>706294.49</v>
      </c>
      <c r="M704" s="424">
        <f t="shared" si="72"/>
        <v>565035.59</v>
      </c>
      <c r="N704" s="424">
        <f t="shared" si="73"/>
        <v>141258.90000000002</v>
      </c>
      <c r="O704" s="424">
        <f t="shared" si="74"/>
        <v>247203.07000000007</v>
      </c>
      <c r="P704" s="424">
        <f t="shared" si="75"/>
        <v>197762.46</v>
      </c>
      <c r="Q704" s="424">
        <f t="shared" si="76"/>
        <v>49440.610000000073</v>
      </c>
    </row>
    <row r="705" spans="1:17" ht="16.5" hidden="1" thickTop="1" x14ac:dyDescent="0.25">
      <c r="A705" s="421" t="s">
        <v>2019</v>
      </c>
      <c r="B705" s="421" t="s">
        <v>3273</v>
      </c>
      <c r="C705" s="422" t="s">
        <v>2021</v>
      </c>
      <c r="D705" s="422" t="s">
        <v>2142</v>
      </c>
      <c r="E705" s="422" t="s">
        <v>3274</v>
      </c>
      <c r="F705" s="422" t="s">
        <v>3275</v>
      </c>
      <c r="G705" s="423" t="s">
        <v>3276</v>
      </c>
      <c r="H705" s="421" t="s">
        <v>3277</v>
      </c>
      <c r="I705" s="424">
        <v>23009.29003291938</v>
      </c>
      <c r="J705" s="425">
        <v>1.2601099876694973E-5</v>
      </c>
      <c r="K705" s="424">
        <f t="shared" si="70"/>
        <v>170896.07</v>
      </c>
      <c r="L705" s="424">
        <f t="shared" si="71"/>
        <v>126589.68</v>
      </c>
      <c r="M705" s="424">
        <f t="shared" si="72"/>
        <v>101271.74</v>
      </c>
      <c r="N705" s="424">
        <f t="shared" si="73"/>
        <v>25317.939999999988</v>
      </c>
      <c r="O705" s="424">
        <f t="shared" si="74"/>
        <v>44306.390000000014</v>
      </c>
      <c r="P705" s="424">
        <f t="shared" si="75"/>
        <v>35445.11</v>
      </c>
      <c r="Q705" s="424">
        <f t="shared" si="76"/>
        <v>8861.2800000000134</v>
      </c>
    </row>
    <row r="706" spans="1:17" ht="16.5" hidden="1" thickTop="1" x14ac:dyDescent="0.25">
      <c r="A706" s="421" t="s">
        <v>2019</v>
      </c>
      <c r="B706" s="421" t="s">
        <v>3278</v>
      </c>
      <c r="C706" s="422" t="s">
        <v>2021</v>
      </c>
      <c r="D706" s="422" t="s">
        <v>2145</v>
      </c>
      <c r="E706" s="422" t="s">
        <v>3279</v>
      </c>
      <c r="F706" s="422" t="s">
        <v>3280</v>
      </c>
      <c r="G706" s="423" t="s">
        <v>3281</v>
      </c>
      <c r="H706" s="421" t="s">
        <v>3282</v>
      </c>
      <c r="I706" s="424">
        <v>219293.42160906625</v>
      </c>
      <c r="J706" s="425">
        <v>1.2009663505673216E-4</v>
      </c>
      <c r="K706" s="424">
        <f t="shared" si="70"/>
        <v>1628750.1</v>
      </c>
      <c r="L706" s="424">
        <f t="shared" si="71"/>
        <v>1206481.56</v>
      </c>
      <c r="M706" s="424">
        <f t="shared" si="72"/>
        <v>965185.25</v>
      </c>
      <c r="N706" s="424">
        <f t="shared" si="73"/>
        <v>241296.31000000006</v>
      </c>
      <c r="O706" s="424">
        <f t="shared" si="74"/>
        <v>422268.54000000004</v>
      </c>
      <c r="P706" s="424">
        <f t="shared" si="75"/>
        <v>337814.83</v>
      </c>
      <c r="Q706" s="424">
        <f t="shared" si="76"/>
        <v>84453.710000000021</v>
      </c>
    </row>
    <row r="707" spans="1:17" ht="16.5" hidden="1" thickTop="1" x14ac:dyDescent="0.25">
      <c r="A707" s="421" t="s">
        <v>2019</v>
      </c>
      <c r="B707" s="421" t="s">
        <v>3283</v>
      </c>
      <c r="C707" s="422" t="s">
        <v>2021</v>
      </c>
      <c r="D707" s="422" t="s">
        <v>2145</v>
      </c>
      <c r="E707" s="422" t="s">
        <v>3284</v>
      </c>
      <c r="F707" s="422" t="s">
        <v>3285</v>
      </c>
      <c r="G707" s="423" t="s">
        <v>3286</v>
      </c>
      <c r="H707" s="421" t="s">
        <v>3287</v>
      </c>
      <c r="I707" s="424">
        <v>181913.67882654819</v>
      </c>
      <c r="J707" s="425">
        <v>9.9625517890849098E-5</v>
      </c>
      <c r="K707" s="424">
        <f t="shared" si="70"/>
        <v>1351120.88</v>
      </c>
      <c r="L707" s="424">
        <f t="shared" si="71"/>
        <v>1000830.28</v>
      </c>
      <c r="M707" s="424">
        <f t="shared" si="72"/>
        <v>800664.22</v>
      </c>
      <c r="N707" s="424">
        <f t="shared" si="73"/>
        <v>200166.06000000006</v>
      </c>
      <c r="O707" s="424">
        <f t="shared" si="74"/>
        <v>350290.59999999986</v>
      </c>
      <c r="P707" s="424">
        <f t="shared" si="75"/>
        <v>280232.48</v>
      </c>
      <c r="Q707" s="424">
        <f t="shared" si="76"/>
        <v>70058.119999999879</v>
      </c>
    </row>
    <row r="708" spans="1:17" ht="16.5" hidden="1" thickTop="1" x14ac:dyDescent="0.25">
      <c r="A708" s="421" t="s">
        <v>2019</v>
      </c>
      <c r="B708" s="421" t="s">
        <v>3288</v>
      </c>
      <c r="C708" s="422" t="s">
        <v>2021</v>
      </c>
      <c r="D708" s="422" t="s">
        <v>2145</v>
      </c>
      <c r="E708" s="422" t="s">
        <v>3289</v>
      </c>
      <c r="F708" s="422" t="s">
        <v>3290</v>
      </c>
      <c r="G708" s="423" t="s">
        <v>3291</v>
      </c>
      <c r="H708" s="421" t="s">
        <v>3292</v>
      </c>
      <c r="I708" s="424">
        <v>186341.90549792544</v>
      </c>
      <c r="J708" s="425">
        <v>1.0205064819616645E-4</v>
      </c>
      <c r="K708" s="424">
        <f t="shared" si="70"/>
        <v>1384010.49</v>
      </c>
      <c r="L708" s="424">
        <f t="shared" si="71"/>
        <v>1025192.96</v>
      </c>
      <c r="M708" s="424">
        <f t="shared" si="72"/>
        <v>820154.37</v>
      </c>
      <c r="N708" s="424">
        <f t="shared" si="73"/>
        <v>205038.58999999997</v>
      </c>
      <c r="O708" s="424">
        <f t="shared" si="74"/>
        <v>358817.53</v>
      </c>
      <c r="P708" s="424">
        <f t="shared" si="75"/>
        <v>287054.02</v>
      </c>
      <c r="Q708" s="424">
        <f t="shared" si="76"/>
        <v>71763.510000000009</v>
      </c>
    </row>
    <row r="709" spans="1:17" ht="16.5" hidden="1" thickTop="1" x14ac:dyDescent="0.25">
      <c r="A709" s="421" t="s">
        <v>2019</v>
      </c>
      <c r="B709" s="421" t="s">
        <v>3293</v>
      </c>
      <c r="C709" s="422" t="s">
        <v>2021</v>
      </c>
      <c r="D709" s="422" t="s">
        <v>2145</v>
      </c>
      <c r="E709" s="422" t="s">
        <v>3294</v>
      </c>
      <c r="F709" s="422" t="s">
        <v>3295</v>
      </c>
      <c r="G709" s="423" t="s">
        <v>3296</v>
      </c>
      <c r="H709" s="421" t="s">
        <v>3297</v>
      </c>
      <c r="I709" s="424">
        <v>204873.10944663041</v>
      </c>
      <c r="J709" s="425">
        <v>1.1219931212534235E-4</v>
      </c>
      <c r="K709" s="424">
        <f t="shared" si="70"/>
        <v>1521646.63</v>
      </c>
      <c r="L709" s="424">
        <f t="shared" si="71"/>
        <v>1127145.6499999999</v>
      </c>
      <c r="M709" s="424">
        <f t="shared" si="72"/>
        <v>901716.52</v>
      </c>
      <c r="N709" s="424">
        <f t="shared" si="73"/>
        <v>225429.12999999989</v>
      </c>
      <c r="O709" s="424">
        <f t="shared" si="74"/>
        <v>394500.98</v>
      </c>
      <c r="P709" s="424">
        <f t="shared" si="75"/>
        <v>315600.78000000003</v>
      </c>
      <c r="Q709" s="424">
        <f t="shared" si="76"/>
        <v>78900.199999999953</v>
      </c>
    </row>
    <row r="710" spans="1:17" ht="16.5" hidden="1" thickTop="1" x14ac:dyDescent="0.25">
      <c r="A710" s="421" t="s">
        <v>2019</v>
      </c>
      <c r="B710" s="421" t="s">
        <v>3298</v>
      </c>
      <c r="C710" s="422" t="s">
        <v>2021</v>
      </c>
      <c r="D710" s="422" t="s">
        <v>2145</v>
      </c>
      <c r="E710" s="422" t="s">
        <v>3299</v>
      </c>
      <c r="F710" s="422" t="s">
        <v>3300</v>
      </c>
      <c r="G710" s="423" t="s">
        <v>3301</v>
      </c>
      <c r="H710" s="421" t="s">
        <v>3302</v>
      </c>
      <c r="I710" s="424">
        <v>197152.28825218003</v>
      </c>
      <c r="J710" s="425">
        <v>1.0797098353014543E-4</v>
      </c>
      <c r="K710" s="424">
        <f t="shared" si="70"/>
        <v>1464302.06</v>
      </c>
      <c r="L710" s="424">
        <f t="shared" si="71"/>
        <v>1084668.19</v>
      </c>
      <c r="M710" s="424">
        <f t="shared" si="72"/>
        <v>867734.55</v>
      </c>
      <c r="N710" s="424">
        <f t="shared" si="73"/>
        <v>216933.6399999999</v>
      </c>
      <c r="O710" s="424">
        <f t="shared" si="74"/>
        <v>379633.87000000011</v>
      </c>
      <c r="P710" s="424">
        <f t="shared" si="75"/>
        <v>303707.09999999998</v>
      </c>
      <c r="Q710" s="424">
        <f t="shared" si="76"/>
        <v>75926.770000000135</v>
      </c>
    </row>
    <row r="711" spans="1:17" ht="16.5" hidden="1" thickTop="1" x14ac:dyDescent="0.25">
      <c r="A711" s="421" t="s">
        <v>2019</v>
      </c>
      <c r="B711" s="421" t="s">
        <v>3303</v>
      </c>
      <c r="C711" s="422" t="s">
        <v>2021</v>
      </c>
      <c r="D711" s="422" t="s">
        <v>2145</v>
      </c>
      <c r="E711" s="422" t="s">
        <v>3304</v>
      </c>
      <c r="F711" s="422" t="s">
        <v>3305</v>
      </c>
      <c r="G711" s="423" t="s">
        <v>3306</v>
      </c>
      <c r="H711" s="421" t="s">
        <v>3307</v>
      </c>
      <c r="I711" s="424">
        <v>94915.580593400911</v>
      </c>
      <c r="J711" s="425">
        <v>5.1980774252519798E-5</v>
      </c>
      <c r="K711" s="424">
        <f t="shared" si="70"/>
        <v>704963.06</v>
      </c>
      <c r="L711" s="424">
        <f t="shared" si="71"/>
        <v>522194.86</v>
      </c>
      <c r="M711" s="424">
        <f t="shared" si="72"/>
        <v>417755.89</v>
      </c>
      <c r="N711" s="424">
        <f t="shared" si="73"/>
        <v>104438.96999999997</v>
      </c>
      <c r="O711" s="424">
        <f t="shared" si="74"/>
        <v>182768.20000000007</v>
      </c>
      <c r="P711" s="424">
        <f t="shared" si="75"/>
        <v>146214.56</v>
      </c>
      <c r="Q711" s="424">
        <f t="shared" si="76"/>
        <v>36553.640000000072</v>
      </c>
    </row>
    <row r="712" spans="1:17" ht="16.5" hidden="1" thickTop="1" x14ac:dyDescent="0.25">
      <c r="A712" s="421" t="s">
        <v>2019</v>
      </c>
      <c r="B712" s="421" t="s">
        <v>3308</v>
      </c>
      <c r="C712" s="422" t="s">
        <v>2021</v>
      </c>
      <c r="D712" s="422" t="s">
        <v>2145</v>
      </c>
      <c r="E712" s="422" t="s">
        <v>3309</v>
      </c>
      <c r="F712" s="422" t="s">
        <v>3310</v>
      </c>
      <c r="G712" s="423" t="s">
        <v>3311</v>
      </c>
      <c r="H712" s="421" t="s">
        <v>3312</v>
      </c>
      <c r="I712" s="424">
        <v>64662.106152681365</v>
      </c>
      <c r="J712" s="425">
        <v>3.5412377205104411E-5</v>
      </c>
      <c r="K712" s="424">
        <f t="shared" si="70"/>
        <v>480262.52</v>
      </c>
      <c r="L712" s="424">
        <f t="shared" si="71"/>
        <v>355750.01</v>
      </c>
      <c r="M712" s="424">
        <f t="shared" si="72"/>
        <v>284600.01</v>
      </c>
      <c r="N712" s="424">
        <f t="shared" si="73"/>
        <v>71150</v>
      </c>
      <c r="O712" s="424">
        <f t="shared" si="74"/>
        <v>124512.51000000001</v>
      </c>
      <c r="P712" s="424">
        <f t="shared" si="75"/>
        <v>99610.01</v>
      </c>
      <c r="Q712" s="424">
        <f t="shared" si="76"/>
        <v>24902.500000000015</v>
      </c>
    </row>
    <row r="713" spans="1:17" ht="16.5" hidden="1" thickTop="1" x14ac:dyDescent="0.25">
      <c r="A713" s="421" t="s">
        <v>2019</v>
      </c>
      <c r="B713" s="421" t="s">
        <v>3313</v>
      </c>
      <c r="C713" s="422" t="s">
        <v>2021</v>
      </c>
      <c r="D713" s="422" t="s">
        <v>2145</v>
      </c>
      <c r="E713" s="422" t="s">
        <v>3314</v>
      </c>
      <c r="F713" s="422" t="s">
        <v>3315</v>
      </c>
      <c r="G713" s="423" t="s">
        <v>3316</v>
      </c>
      <c r="H713" s="421" t="s">
        <v>3317</v>
      </c>
      <c r="I713" s="424">
        <v>188542.32456750557</v>
      </c>
      <c r="J713" s="425">
        <v>1.0325571364697754E-4</v>
      </c>
      <c r="K713" s="424">
        <f t="shared" ref="K713:K776" si="77">ROUND(J713*13561996091,2)</f>
        <v>1400353.58</v>
      </c>
      <c r="L713" s="424">
        <f t="shared" ref="L713:L776" si="78">ROUND(K713*(10045923031/13561996091),2)</f>
        <v>1037298.95</v>
      </c>
      <c r="M713" s="424">
        <f t="shared" ref="M713:M776" si="79">ROUND(L713*0.8,2)</f>
        <v>829839.16</v>
      </c>
      <c r="N713" s="424">
        <f t="shared" ref="N713:N776" si="80">L713-M713</f>
        <v>207459.78999999992</v>
      </c>
      <c r="O713" s="424">
        <f t="shared" ref="O713:O776" si="81">K713-L713</f>
        <v>363054.63000000012</v>
      </c>
      <c r="P713" s="424">
        <f t="shared" ref="P713:P776" si="82">ROUND(O713*0.8,2)</f>
        <v>290443.7</v>
      </c>
      <c r="Q713" s="424">
        <f t="shared" ref="Q713:Q776" si="83">O713-P713</f>
        <v>72610.930000000109</v>
      </c>
    </row>
    <row r="714" spans="1:17" ht="16.5" hidden="1" thickTop="1" x14ac:dyDescent="0.25">
      <c r="A714" s="421" t="s">
        <v>2019</v>
      </c>
      <c r="B714" s="421" t="s">
        <v>3318</v>
      </c>
      <c r="C714" s="422" t="s">
        <v>2021</v>
      </c>
      <c r="D714" s="422" t="s">
        <v>2145</v>
      </c>
      <c r="E714" s="422" t="s">
        <v>3319</v>
      </c>
      <c r="F714" s="422" t="s">
        <v>3320</v>
      </c>
      <c r="G714" s="423" t="s">
        <v>3321</v>
      </c>
      <c r="H714" s="421" t="s">
        <v>3322</v>
      </c>
      <c r="I714" s="424">
        <v>203400.79522227883</v>
      </c>
      <c r="J714" s="425">
        <v>1.1139299526096325E-4</v>
      </c>
      <c r="K714" s="424">
        <f t="shared" si="77"/>
        <v>1510711.37</v>
      </c>
      <c r="L714" s="424">
        <f t="shared" si="78"/>
        <v>1119045.46</v>
      </c>
      <c r="M714" s="424">
        <f t="shared" si="79"/>
        <v>895236.37</v>
      </c>
      <c r="N714" s="424">
        <f t="shared" si="80"/>
        <v>223809.08999999997</v>
      </c>
      <c r="O714" s="424">
        <f t="shared" si="81"/>
        <v>391665.91000000015</v>
      </c>
      <c r="P714" s="424">
        <f t="shared" si="82"/>
        <v>313332.73</v>
      </c>
      <c r="Q714" s="424">
        <f t="shared" si="83"/>
        <v>78333.180000000168</v>
      </c>
    </row>
    <row r="715" spans="1:17" ht="16.5" hidden="1" thickTop="1" x14ac:dyDescent="0.25">
      <c r="A715" s="421" t="s">
        <v>2019</v>
      </c>
      <c r="B715" s="421" t="s">
        <v>3323</v>
      </c>
      <c r="C715" s="422" t="s">
        <v>2021</v>
      </c>
      <c r="D715" s="422" t="s">
        <v>2145</v>
      </c>
      <c r="E715" s="422" t="s">
        <v>3324</v>
      </c>
      <c r="F715" s="422" t="s">
        <v>3325</v>
      </c>
      <c r="G715" s="423" t="s">
        <v>3326</v>
      </c>
      <c r="H715" s="421" t="s">
        <v>3327</v>
      </c>
      <c r="I715" s="424">
        <v>167484.00303918601</v>
      </c>
      <c r="J715" s="425">
        <v>9.172306694496009E-5</v>
      </c>
      <c r="K715" s="424">
        <f t="shared" si="77"/>
        <v>1243947.8799999999</v>
      </c>
      <c r="L715" s="424">
        <f t="shared" si="78"/>
        <v>921442.87</v>
      </c>
      <c r="M715" s="424">
        <f t="shared" si="79"/>
        <v>737154.3</v>
      </c>
      <c r="N715" s="424">
        <f t="shared" si="80"/>
        <v>184288.56999999995</v>
      </c>
      <c r="O715" s="424">
        <f t="shared" si="81"/>
        <v>322505.00999999989</v>
      </c>
      <c r="P715" s="424">
        <f t="shared" si="82"/>
        <v>258004.01</v>
      </c>
      <c r="Q715" s="424">
        <f t="shared" si="83"/>
        <v>64500.999999999884</v>
      </c>
    </row>
    <row r="716" spans="1:17" ht="16.5" hidden="1" thickTop="1" x14ac:dyDescent="0.25">
      <c r="A716" s="421" t="s">
        <v>2019</v>
      </c>
      <c r="B716" s="421" t="s">
        <v>3328</v>
      </c>
      <c r="C716" s="422" t="s">
        <v>2021</v>
      </c>
      <c r="D716" s="422" t="s">
        <v>2145</v>
      </c>
      <c r="E716" s="422" t="s">
        <v>3329</v>
      </c>
      <c r="F716" s="422" t="s">
        <v>3330</v>
      </c>
      <c r="G716" s="423" t="s">
        <v>3331</v>
      </c>
      <c r="H716" s="421" t="s">
        <v>3332</v>
      </c>
      <c r="I716" s="424">
        <v>142786.64237495861</v>
      </c>
      <c r="J716" s="425">
        <v>7.8197490624463742E-5</v>
      </c>
      <c r="K716" s="424">
        <f t="shared" si="77"/>
        <v>1060514.06</v>
      </c>
      <c r="L716" s="424">
        <f t="shared" si="78"/>
        <v>785565.97</v>
      </c>
      <c r="M716" s="424">
        <f t="shared" si="79"/>
        <v>628452.78</v>
      </c>
      <c r="N716" s="424">
        <f t="shared" si="80"/>
        <v>157113.18999999994</v>
      </c>
      <c r="O716" s="424">
        <f t="shared" si="81"/>
        <v>274948.09000000008</v>
      </c>
      <c r="P716" s="424">
        <f t="shared" si="82"/>
        <v>219958.47</v>
      </c>
      <c r="Q716" s="424">
        <f t="shared" si="83"/>
        <v>54989.620000000083</v>
      </c>
    </row>
    <row r="717" spans="1:17" ht="16.5" hidden="1" thickTop="1" x14ac:dyDescent="0.25">
      <c r="A717" s="421" t="s">
        <v>2019</v>
      </c>
      <c r="B717" s="421" t="s">
        <v>3333</v>
      </c>
      <c r="C717" s="422" t="s">
        <v>2021</v>
      </c>
      <c r="D717" s="422" t="s">
        <v>2145</v>
      </c>
      <c r="E717" s="422" t="s">
        <v>3334</v>
      </c>
      <c r="F717" s="422" t="s">
        <v>3335</v>
      </c>
      <c r="G717" s="423" t="s">
        <v>3336</v>
      </c>
      <c r="H717" s="421" t="s">
        <v>3337</v>
      </c>
      <c r="I717" s="424">
        <v>145632.43890413846</v>
      </c>
      <c r="J717" s="425">
        <v>7.9755998785369268E-5</v>
      </c>
      <c r="K717" s="424">
        <f t="shared" si="77"/>
        <v>1081650.54</v>
      </c>
      <c r="L717" s="424">
        <f t="shared" si="78"/>
        <v>801222.62</v>
      </c>
      <c r="M717" s="424">
        <f t="shared" si="79"/>
        <v>640978.1</v>
      </c>
      <c r="N717" s="424">
        <f t="shared" si="80"/>
        <v>160244.52000000002</v>
      </c>
      <c r="O717" s="424">
        <f t="shared" si="81"/>
        <v>280427.92000000004</v>
      </c>
      <c r="P717" s="424">
        <f t="shared" si="82"/>
        <v>224342.34</v>
      </c>
      <c r="Q717" s="424">
        <f t="shared" si="83"/>
        <v>56085.580000000045</v>
      </c>
    </row>
    <row r="718" spans="1:17" ht="16.5" hidden="1" thickTop="1" x14ac:dyDescent="0.25">
      <c r="A718" s="421" t="s">
        <v>2019</v>
      </c>
      <c r="B718" s="421" t="s">
        <v>3338</v>
      </c>
      <c r="C718" s="422" t="s">
        <v>2021</v>
      </c>
      <c r="D718" s="422" t="s">
        <v>2058</v>
      </c>
      <c r="E718" s="422" t="s">
        <v>3339</v>
      </c>
      <c r="F718" s="422" t="s">
        <v>3340</v>
      </c>
      <c r="G718" s="423" t="s">
        <v>3341</v>
      </c>
      <c r="H718" s="421" t="s">
        <v>3342</v>
      </c>
      <c r="I718" s="424">
        <v>0</v>
      </c>
      <c r="J718" s="425">
        <v>0</v>
      </c>
      <c r="K718" s="424">
        <f t="shared" si="77"/>
        <v>0</v>
      </c>
      <c r="L718" s="424">
        <f t="shared" si="78"/>
        <v>0</v>
      </c>
      <c r="M718" s="424">
        <f t="shared" si="79"/>
        <v>0</v>
      </c>
      <c r="N718" s="424">
        <f t="shared" si="80"/>
        <v>0</v>
      </c>
      <c r="O718" s="424">
        <f t="shared" si="81"/>
        <v>0</v>
      </c>
      <c r="P718" s="424">
        <f t="shared" si="82"/>
        <v>0</v>
      </c>
      <c r="Q718" s="424">
        <f t="shared" si="83"/>
        <v>0</v>
      </c>
    </row>
    <row r="719" spans="1:17" ht="16.5" hidden="1" thickTop="1" x14ac:dyDescent="0.25">
      <c r="A719" s="421" t="s">
        <v>2019</v>
      </c>
      <c r="B719" s="427" t="s">
        <v>3343</v>
      </c>
      <c r="C719" s="422" t="s">
        <v>2021</v>
      </c>
      <c r="D719" s="422" t="s">
        <v>2058</v>
      </c>
      <c r="E719" s="422" t="s">
        <v>3344</v>
      </c>
      <c r="F719" s="428" t="s">
        <v>3345</v>
      </c>
      <c r="G719" s="423" t="s">
        <v>3346</v>
      </c>
      <c r="H719" s="429" t="s">
        <v>3347</v>
      </c>
      <c r="I719" s="424">
        <v>0</v>
      </c>
      <c r="J719" s="425">
        <v>0</v>
      </c>
      <c r="K719" s="424">
        <f t="shared" si="77"/>
        <v>0</v>
      </c>
      <c r="L719" s="424">
        <f t="shared" si="78"/>
        <v>0</v>
      </c>
      <c r="M719" s="424">
        <f t="shared" si="79"/>
        <v>0</v>
      </c>
      <c r="N719" s="424">
        <f t="shared" si="80"/>
        <v>0</v>
      </c>
      <c r="O719" s="424">
        <f t="shared" si="81"/>
        <v>0</v>
      </c>
      <c r="P719" s="424">
        <f t="shared" si="82"/>
        <v>0</v>
      </c>
      <c r="Q719" s="424">
        <f t="shared" si="83"/>
        <v>0</v>
      </c>
    </row>
    <row r="720" spans="1:17" ht="16.5" hidden="1" thickTop="1" x14ac:dyDescent="0.25">
      <c r="A720" s="421" t="s">
        <v>2019</v>
      </c>
      <c r="B720" s="421" t="s">
        <v>3348</v>
      </c>
      <c r="C720" s="422" t="s">
        <v>2021</v>
      </c>
      <c r="D720" s="422" t="s">
        <v>2022</v>
      </c>
      <c r="E720" s="422" t="s">
        <v>3349</v>
      </c>
      <c r="F720" s="422" t="s">
        <v>3350</v>
      </c>
      <c r="G720" s="423" t="s">
        <v>3351</v>
      </c>
      <c r="H720" s="421" t="s">
        <v>3352</v>
      </c>
      <c r="I720" s="424">
        <v>142540.6381021706</v>
      </c>
      <c r="J720" s="425">
        <v>7.8062765719564008E-5</v>
      </c>
      <c r="K720" s="424">
        <f t="shared" si="77"/>
        <v>1058686.92</v>
      </c>
      <c r="L720" s="424">
        <f t="shared" si="78"/>
        <v>784212.53</v>
      </c>
      <c r="M720" s="424">
        <f t="shared" si="79"/>
        <v>627370.02</v>
      </c>
      <c r="N720" s="424">
        <f t="shared" si="80"/>
        <v>156842.51</v>
      </c>
      <c r="O720" s="424">
        <f t="shared" si="81"/>
        <v>274474.3899999999</v>
      </c>
      <c r="P720" s="424">
        <f t="shared" si="82"/>
        <v>219579.51</v>
      </c>
      <c r="Q720" s="424">
        <f t="shared" si="83"/>
        <v>54894.879999999888</v>
      </c>
    </row>
    <row r="721" spans="1:17" ht="16.5" hidden="1" thickTop="1" x14ac:dyDescent="0.25">
      <c r="A721" s="421" t="s">
        <v>2019</v>
      </c>
      <c r="B721" s="421" t="s">
        <v>3353</v>
      </c>
      <c r="C721" s="422" t="s">
        <v>2021</v>
      </c>
      <c r="D721" s="422" t="s">
        <v>2145</v>
      </c>
      <c r="E721" s="422" t="s">
        <v>3354</v>
      </c>
      <c r="F721" s="422" t="s">
        <v>3355</v>
      </c>
      <c r="G721" s="423" t="s">
        <v>3356</v>
      </c>
      <c r="H721" s="421" t="s">
        <v>3357</v>
      </c>
      <c r="I721" s="424">
        <v>184599.94347812052</v>
      </c>
      <c r="J721" s="425">
        <v>1.0109665798779555E-4</v>
      </c>
      <c r="K721" s="424">
        <f t="shared" si="77"/>
        <v>1371072.48</v>
      </c>
      <c r="L721" s="424">
        <f t="shared" si="78"/>
        <v>1015609.24</v>
      </c>
      <c r="M721" s="424">
        <f t="shared" si="79"/>
        <v>812487.39</v>
      </c>
      <c r="N721" s="424">
        <f t="shared" si="80"/>
        <v>203121.84999999998</v>
      </c>
      <c r="O721" s="424">
        <f t="shared" si="81"/>
        <v>355463.24</v>
      </c>
      <c r="P721" s="424">
        <f t="shared" si="82"/>
        <v>284370.59000000003</v>
      </c>
      <c r="Q721" s="424">
        <f t="shared" si="83"/>
        <v>71092.649999999965</v>
      </c>
    </row>
    <row r="722" spans="1:17" ht="16.5" hidden="1" thickTop="1" x14ac:dyDescent="0.25">
      <c r="A722" s="421" t="s">
        <v>2019</v>
      </c>
      <c r="B722" s="421" t="s">
        <v>3358</v>
      </c>
      <c r="C722" s="422" t="s">
        <v>2021</v>
      </c>
      <c r="D722" s="422" t="s">
        <v>2145</v>
      </c>
      <c r="E722" s="422" t="s">
        <v>3359</v>
      </c>
      <c r="F722" s="422" t="s">
        <v>3360</v>
      </c>
      <c r="G722" s="423" t="s">
        <v>3361</v>
      </c>
      <c r="H722" s="421" t="s">
        <v>3362</v>
      </c>
      <c r="I722" s="424">
        <v>99026.166958482863</v>
      </c>
      <c r="J722" s="425">
        <v>5.4231947985567226E-5</v>
      </c>
      <c r="K722" s="424">
        <f t="shared" si="77"/>
        <v>735493.47</v>
      </c>
      <c r="L722" s="424">
        <f t="shared" si="78"/>
        <v>544809.98</v>
      </c>
      <c r="M722" s="424">
        <f t="shared" si="79"/>
        <v>435847.98</v>
      </c>
      <c r="N722" s="424">
        <f t="shared" si="80"/>
        <v>108962</v>
      </c>
      <c r="O722" s="424">
        <f t="shared" si="81"/>
        <v>190683.49</v>
      </c>
      <c r="P722" s="424">
        <f t="shared" si="82"/>
        <v>152546.79</v>
      </c>
      <c r="Q722" s="424">
        <f t="shared" si="83"/>
        <v>38136.699999999983</v>
      </c>
    </row>
    <row r="723" spans="1:17" ht="16.5" hidden="1" thickTop="1" x14ac:dyDescent="0.25">
      <c r="A723" s="421" t="s">
        <v>2019</v>
      </c>
      <c r="B723" s="421" t="s">
        <v>3363</v>
      </c>
      <c r="C723" s="422" t="s">
        <v>2021</v>
      </c>
      <c r="D723" s="422" t="s">
        <v>2145</v>
      </c>
      <c r="E723" s="422" t="s">
        <v>3364</v>
      </c>
      <c r="F723" s="422" t="s">
        <v>3365</v>
      </c>
      <c r="G723" s="423" t="s">
        <v>3366</v>
      </c>
      <c r="H723" s="421" t="s">
        <v>3367</v>
      </c>
      <c r="I723" s="424">
        <v>48668.575135734318</v>
      </c>
      <c r="J723" s="425">
        <v>2.6653476715900659E-5</v>
      </c>
      <c r="K723" s="424">
        <f t="shared" si="77"/>
        <v>361474.35</v>
      </c>
      <c r="L723" s="424">
        <f t="shared" si="78"/>
        <v>267758.78000000003</v>
      </c>
      <c r="M723" s="424">
        <f t="shared" si="79"/>
        <v>214207.02</v>
      </c>
      <c r="N723" s="424">
        <f t="shared" si="80"/>
        <v>53551.760000000038</v>
      </c>
      <c r="O723" s="424">
        <f t="shared" si="81"/>
        <v>93715.569999999949</v>
      </c>
      <c r="P723" s="424">
        <f t="shared" si="82"/>
        <v>74972.460000000006</v>
      </c>
      <c r="Q723" s="424">
        <f t="shared" si="83"/>
        <v>18743.109999999942</v>
      </c>
    </row>
    <row r="724" spans="1:17" ht="16.5" hidden="1" thickTop="1" x14ac:dyDescent="0.25">
      <c r="A724" s="421" t="s">
        <v>2019</v>
      </c>
      <c r="B724" s="421" t="s">
        <v>3368</v>
      </c>
      <c r="C724" s="422" t="s">
        <v>2021</v>
      </c>
      <c r="D724" s="422" t="s">
        <v>2145</v>
      </c>
      <c r="E724" s="422" t="s">
        <v>3369</v>
      </c>
      <c r="F724" s="422" t="s">
        <v>3370</v>
      </c>
      <c r="G724" s="423" t="s">
        <v>3371</v>
      </c>
      <c r="H724" s="421" t="s">
        <v>3372</v>
      </c>
      <c r="I724" s="424">
        <v>195841.81800037637</v>
      </c>
      <c r="J724" s="425">
        <v>1.072533009547687E-4</v>
      </c>
      <c r="K724" s="424">
        <f t="shared" si="77"/>
        <v>1454568.85</v>
      </c>
      <c r="L724" s="424">
        <f t="shared" si="78"/>
        <v>1077458.4099999999</v>
      </c>
      <c r="M724" s="424">
        <f t="shared" si="79"/>
        <v>861966.73</v>
      </c>
      <c r="N724" s="424">
        <f t="shared" si="80"/>
        <v>215491.67999999993</v>
      </c>
      <c r="O724" s="424">
        <f t="shared" si="81"/>
        <v>377110.44000000018</v>
      </c>
      <c r="P724" s="424">
        <f t="shared" si="82"/>
        <v>301688.34999999998</v>
      </c>
      <c r="Q724" s="424">
        <f t="shared" si="83"/>
        <v>75422.0900000002</v>
      </c>
    </row>
    <row r="725" spans="1:17" ht="16.5" hidden="1" thickTop="1" x14ac:dyDescent="0.25">
      <c r="A725" s="421" t="s">
        <v>2019</v>
      </c>
      <c r="B725" s="421" t="s">
        <v>3373</v>
      </c>
      <c r="C725" s="422" t="s">
        <v>2021</v>
      </c>
      <c r="D725" s="422" t="s">
        <v>2145</v>
      </c>
      <c r="E725" s="422" t="s">
        <v>3374</v>
      </c>
      <c r="F725" s="422" t="s">
        <v>3375</v>
      </c>
      <c r="G725" s="423" t="s">
        <v>3376</v>
      </c>
      <c r="H725" s="421" t="s">
        <v>3377</v>
      </c>
      <c r="I725" s="424">
        <v>243576.89983673723</v>
      </c>
      <c r="J725" s="425">
        <v>1.3339554754219512E-4</v>
      </c>
      <c r="K725" s="424">
        <f t="shared" si="77"/>
        <v>1809109.89</v>
      </c>
      <c r="L725" s="424">
        <f t="shared" si="78"/>
        <v>1340081.3999999999</v>
      </c>
      <c r="M725" s="424">
        <f t="shared" si="79"/>
        <v>1072065.1200000001</v>
      </c>
      <c r="N725" s="424">
        <f t="shared" si="80"/>
        <v>268016.2799999998</v>
      </c>
      <c r="O725" s="424">
        <f t="shared" si="81"/>
        <v>469028.49</v>
      </c>
      <c r="P725" s="424">
        <f t="shared" si="82"/>
        <v>375222.79</v>
      </c>
      <c r="Q725" s="424">
        <f t="shared" si="83"/>
        <v>93805.700000000012</v>
      </c>
    </row>
    <row r="726" spans="1:17" ht="16.5" hidden="1" thickTop="1" x14ac:dyDescent="0.25">
      <c r="A726" s="421" t="s">
        <v>2019</v>
      </c>
      <c r="B726" s="421" t="s">
        <v>3378</v>
      </c>
      <c r="C726" s="422" t="s">
        <v>2021</v>
      </c>
      <c r="D726" s="422" t="s">
        <v>2262</v>
      </c>
      <c r="E726" s="422" t="s">
        <v>3379</v>
      </c>
      <c r="F726" s="422" t="s">
        <v>3380</v>
      </c>
      <c r="G726" s="423" t="s">
        <v>3381</v>
      </c>
      <c r="H726" s="421" t="s">
        <v>3382</v>
      </c>
      <c r="I726" s="424">
        <v>39307.537139570602</v>
      </c>
      <c r="J726" s="425">
        <v>2.1526878956020577E-5</v>
      </c>
      <c r="K726" s="424">
        <f t="shared" si="77"/>
        <v>291947.45</v>
      </c>
      <c r="L726" s="424">
        <f t="shared" si="78"/>
        <v>216257.37</v>
      </c>
      <c r="M726" s="424">
        <f t="shared" si="79"/>
        <v>173005.9</v>
      </c>
      <c r="N726" s="424">
        <f t="shared" si="80"/>
        <v>43251.47</v>
      </c>
      <c r="O726" s="424">
        <f t="shared" si="81"/>
        <v>75690.080000000016</v>
      </c>
      <c r="P726" s="424">
        <f t="shared" si="82"/>
        <v>60552.06</v>
      </c>
      <c r="Q726" s="424">
        <f t="shared" si="83"/>
        <v>15138.020000000019</v>
      </c>
    </row>
    <row r="727" spans="1:17" ht="16.5" hidden="1" thickTop="1" x14ac:dyDescent="0.25">
      <c r="A727" s="421" t="s">
        <v>2019</v>
      </c>
      <c r="B727" s="421" t="s">
        <v>3383</v>
      </c>
      <c r="C727" s="422" t="s">
        <v>2021</v>
      </c>
      <c r="D727" s="422" t="s">
        <v>2076</v>
      </c>
      <c r="E727" s="422" t="s">
        <v>3384</v>
      </c>
      <c r="F727" s="422" t="s">
        <v>3385</v>
      </c>
      <c r="G727" s="423" t="s">
        <v>3386</v>
      </c>
      <c r="H727" s="421" t="s">
        <v>3387</v>
      </c>
      <c r="I727" s="424">
        <v>0</v>
      </c>
      <c r="J727" s="425">
        <v>0</v>
      </c>
      <c r="K727" s="424">
        <f t="shared" si="77"/>
        <v>0</v>
      </c>
      <c r="L727" s="424">
        <f t="shared" si="78"/>
        <v>0</v>
      </c>
      <c r="M727" s="424">
        <f t="shared" si="79"/>
        <v>0</v>
      </c>
      <c r="N727" s="424">
        <f t="shared" si="80"/>
        <v>0</v>
      </c>
      <c r="O727" s="424">
        <f t="shared" si="81"/>
        <v>0</v>
      </c>
      <c r="P727" s="424">
        <f t="shared" si="82"/>
        <v>0</v>
      </c>
      <c r="Q727" s="424">
        <f t="shared" si="83"/>
        <v>0</v>
      </c>
    </row>
    <row r="728" spans="1:17" ht="16.5" hidden="1" thickTop="1" x14ac:dyDescent="0.25">
      <c r="A728" s="421" t="s">
        <v>2019</v>
      </c>
      <c r="B728" s="421" t="s">
        <v>3388</v>
      </c>
      <c r="C728" s="422" t="s">
        <v>2021</v>
      </c>
      <c r="D728" s="422" t="s">
        <v>2145</v>
      </c>
      <c r="E728" s="422" t="s">
        <v>3389</v>
      </c>
      <c r="F728" s="422" t="s">
        <v>3390</v>
      </c>
      <c r="G728" s="423" t="s">
        <v>3391</v>
      </c>
      <c r="H728" s="421" t="s">
        <v>3392</v>
      </c>
      <c r="I728" s="424">
        <v>110815.86946187321</v>
      </c>
      <c r="J728" s="425">
        <v>6.0688610427093813E-5</v>
      </c>
      <c r="K728" s="424">
        <f t="shared" si="77"/>
        <v>823058.7</v>
      </c>
      <c r="L728" s="424">
        <f t="shared" si="78"/>
        <v>609673.11</v>
      </c>
      <c r="M728" s="424">
        <f t="shared" si="79"/>
        <v>487738.49</v>
      </c>
      <c r="N728" s="424">
        <f t="shared" si="80"/>
        <v>121934.62</v>
      </c>
      <c r="O728" s="424">
        <f t="shared" si="81"/>
        <v>213385.58999999997</v>
      </c>
      <c r="P728" s="424">
        <f t="shared" si="82"/>
        <v>170708.47</v>
      </c>
      <c r="Q728" s="424">
        <f t="shared" si="83"/>
        <v>42677.119999999966</v>
      </c>
    </row>
    <row r="729" spans="1:17" ht="16.5" hidden="1" thickTop="1" x14ac:dyDescent="0.25">
      <c r="A729" s="421" t="s">
        <v>2019</v>
      </c>
      <c r="B729" s="421" t="s">
        <v>3393</v>
      </c>
      <c r="C729" s="422" t="s">
        <v>2021</v>
      </c>
      <c r="D729" s="422" t="s">
        <v>2118</v>
      </c>
      <c r="E729" s="422" t="s">
        <v>3394</v>
      </c>
      <c r="F729" s="422" t="s">
        <v>3395</v>
      </c>
      <c r="G729" s="423" t="s">
        <v>3396</v>
      </c>
      <c r="H729" s="421" t="s">
        <v>3397</v>
      </c>
      <c r="I729" s="424">
        <v>41551.747022750693</v>
      </c>
      <c r="J729" s="425">
        <v>2.2755926564258761E-5</v>
      </c>
      <c r="K729" s="424">
        <f t="shared" si="77"/>
        <v>308615.78999999998</v>
      </c>
      <c r="L729" s="424">
        <f t="shared" si="78"/>
        <v>228604.29</v>
      </c>
      <c r="M729" s="424">
        <f t="shared" si="79"/>
        <v>182883.43</v>
      </c>
      <c r="N729" s="424">
        <f t="shared" si="80"/>
        <v>45720.860000000015</v>
      </c>
      <c r="O729" s="424">
        <f t="shared" si="81"/>
        <v>80011.499999999971</v>
      </c>
      <c r="P729" s="424">
        <f t="shared" si="82"/>
        <v>64009.2</v>
      </c>
      <c r="Q729" s="424">
        <f t="shared" si="83"/>
        <v>16002.299999999974</v>
      </c>
    </row>
    <row r="730" spans="1:17" ht="16.5" hidden="1" thickTop="1" x14ac:dyDescent="0.25">
      <c r="A730" s="421" t="s">
        <v>2019</v>
      </c>
      <c r="B730" s="421" t="s">
        <v>3398</v>
      </c>
      <c r="C730" s="422" t="s">
        <v>2021</v>
      </c>
      <c r="D730" s="422" t="s">
        <v>2145</v>
      </c>
      <c r="E730" s="422" t="s">
        <v>3399</v>
      </c>
      <c r="F730" s="422" t="s">
        <v>3400</v>
      </c>
      <c r="G730" s="423" t="s">
        <v>3401</v>
      </c>
      <c r="H730" s="421" t="s">
        <v>3402</v>
      </c>
      <c r="I730" s="424">
        <v>100787.93753965419</v>
      </c>
      <c r="J730" s="425">
        <v>5.5196786406109582E-5</v>
      </c>
      <c r="K730" s="424">
        <f t="shared" si="77"/>
        <v>748578.6</v>
      </c>
      <c r="L730" s="424">
        <f t="shared" si="78"/>
        <v>554502.67000000004</v>
      </c>
      <c r="M730" s="424">
        <f t="shared" si="79"/>
        <v>443602.14</v>
      </c>
      <c r="N730" s="424">
        <f t="shared" si="80"/>
        <v>110900.53000000003</v>
      </c>
      <c r="O730" s="424">
        <f t="shared" si="81"/>
        <v>194075.92999999993</v>
      </c>
      <c r="P730" s="424">
        <f t="shared" si="82"/>
        <v>155260.74</v>
      </c>
      <c r="Q730" s="424">
        <f t="shared" si="83"/>
        <v>38815.189999999944</v>
      </c>
    </row>
    <row r="731" spans="1:17" ht="16.5" hidden="1" thickTop="1" x14ac:dyDescent="0.25">
      <c r="A731" s="421" t="s">
        <v>2019</v>
      </c>
      <c r="B731" s="421" t="s">
        <v>3403</v>
      </c>
      <c r="C731" s="422" t="s">
        <v>2021</v>
      </c>
      <c r="D731" s="422" t="s">
        <v>2145</v>
      </c>
      <c r="E731" s="422" t="s">
        <v>3404</v>
      </c>
      <c r="F731" s="422" t="s">
        <v>3405</v>
      </c>
      <c r="G731" s="423" t="s">
        <v>3406</v>
      </c>
      <c r="H731" s="421" t="s">
        <v>3407</v>
      </c>
      <c r="I731" s="424">
        <v>217415.47964406438</v>
      </c>
      <c r="J731" s="425">
        <v>1.1906817506384368E-4</v>
      </c>
      <c r="K731" s="424">
        <f t="shared" si="77"/>
        <v>1614802.12</v>
      </c>
      <c r="L731" s="424">
        <f t="shared" si="78"/>
        <v>1196149.72</v>
      </c>
      <c r="M731" s="424">
        <f t="shared" si="79"/>
        <v>956919.78</v>
      </c>
      <c r="N731" s="424">
        <f t="shared" si="80"/>
        <v>239229.93999999994</v>
      </c>
      <c r="O731" s="424">
        <f t="shared" si="81"/>
        <v>418652.40000000014</v>
      </c>
      <c r="P731" s="424">
        <f t="shared" si="82"/>
        <v>334921.92</v>
      </c>
      <c r="Q731" s="424">
        <f t="shared" si="83"/>
        <v>83730.480000000156</v>
      </c>
    </row>
    <row r="732" spans="1:17" ht="16.5" hidden="1" thickTop="1" x14ac:dyDescent="0.25">
      <c r="A732" s="421" t="s">
        <v>2019</v>
      </c>
      <c r="B732" s="421" t="s">
        <v>3408</v>
      </c>
      <c r="C732" s="422" t="s">
        <v>2021</v>
      </c>
      <c r="D732" s="422" t="s">
        <v>2145</v>
      </c>
      <c r="E732" s="422" t="s">
        <v>3409</v>
      </c>
      <c r="F732" s="422" t="s">
        <v>3410</v>
      </c>
      <c r="G732" s="423" t="s">
        <v>3411</v>
      </c>
      <c r="H732" s="421" t="s">
        <v>3412</v>
      </c>
      <c r="I732" s="424">
        <v>113389.75461340118</v>
      </c>
      <c r="J732" s="425">
        <v>6.2098205587098453E-5</v>
      </c>
      <c r="K732" s="424">
        <f t="shared" si="77"/>
        <v>842175.62</v>
      </c>
      <c r="L732" s="424">
        <f t="shared" si="78"/>
        <v>623833.79</v>
      </c>
      <c r="M732" s="424">
        <f t="shared" si="79"/>
        <v>499067.03</v>
      </c>
      <c r="N732" s="424">
        <f t="shared" si="80"/>
        <v>124766.76000000001</v>
      </c>
      <c r="O732" s="424">
        <f t="shared" si="81"/>
        <v>218341.82999999996</v>
      </c>
      <c r="P732" s="424">
        <f t="shared" si="82"/>
        <v>174673.46</v>
      </c>
      <c r="Q732" s="424">
        <f t="shared" si="83"/>
        <v>43668.369999999966</v>
      </c>
    </row>
    <row r="733" spans="1:17" ht="16.5" hidden="1" thickTop="1" x14ac:dyDescent="0.25">
      <c r="A733" s="421" t="s">
        <v>2019</v>
      </c>
      <c r="B733" s="421" t="s">
        <v>3413</v>
      </c>
      <c r="C733" s="422" t="s">
        <v>2021</v>
      </c>
      <c r="D733" s="422" t="s">
        <v>2145</v>
      </c>
      <c r="E733" s="422" t="s">
        <v>3414</v>
      </c>
      <c r="F733" s="422" t="s">
        <v>3415</v>
      </c>
      <c r="G733" s="423" t="s">
        <v>3416</v>
      </c>
      <c r="H733" s="421" t="s">
        <v>3417</v>
      </c>
      <c r="I733" s="424">
        <v>50373.33214099153</v>
      </c>
      <c r="J733" s="425">
        <v>2.7587091497495722E-5</v>
      </c>
      <c r="K733" s="424">
        <f t="shared" si="77"/>
        <v>374136.03</v>
      </c>
      <c r="L733" s="424">
        <f t="shared" si="78"/>
        <v>277137.8</v>
      </c>
      <c r="M733" s="424">
        <f t="shared" si="79"/>
        <v>221710.24</v>
      </c>
      <c r="N733" s="424">
        <f t="shared" si="80"/>
        <v>55427.56</v>
      </c>
      <c r="O733" s="424">
        <f t="shared" si="81"/>
        <v>96998.23000000004</v>
      </c>
      <c r="P733" s="424">
        <f t="shared" si="82"/>
        <v>77598.58</v>
      </c>
      <c r="Q733" s="424">
        <f t="shared" si="83"/>
        <v>19399.650000000038</v>
      </c>
    </row>
    <row r="734" spans="1:17" ht="16.5" hidden="1" thickTop="1" x14ac:dyDescent="0.25">
      <c r="A734" s="421" t="s">
        <v>2019</v>
      </c>
      <c r="B734" s="421" t="s">
        <v>3418</v>
      </c>
      <c r="C734" s="422" t="s">
        <v>2021</v>
      </c>
      <c r="D734" s="422" t="s">
        <v>2145</v>
      </c>
      <c r="E734" s="422" t="s">
        <v>3419</v>
      </c>
      <c r="F734" s="422" t="s">
        <v>3420</v>
      </c>
      <c r="G734" s="423" t="s">
        <v>3421</v>
      </c>
      <c r="H734" s="421" t="s">
        <v>3422</v>
      </c>
      <c r="I734" s="424">
        <v>104622.12883828054</v>
      </c>
      <c r="J734" s="425">
        <v>5.7296591633964118E-5</v>
      </c>
      <c r="K734" s="424">
        <f t="shared" si="77"/>
        <v>777056.15</v>
      </c>
      <c r="L734" s="424">
        <f t="shared" si="78"/>
        <v>575597.15</v>
      </c>
      <c r="M734" s="424">
        <f t="shared" si="79"/>
        <v>460477.72</v>
      </c>
      <c r="N734" s="424">
        <f t="shared" si="80"/>
        <v>115119.43000000005</v>
      </c>
      <c r="O734" s="424">
        <f t="shared" si="81"/>
        <v>201459</v>
      </c>
      <c r="P734" s="424">
        <f t="shared" si="82"/>
        <v>161167.20000000001</v>
      </c>
      <c r="Q734" s="424">
        <f t="shared" si="83"/>
        <v>40291.799999999988</v>
      </c>
    </row>
    <row r="735" spans="1:17" ht="16.5" hidden="1" thickTop="1" x14ac:dyDescent="0.25">
      <c r="A735" s="421" t="s">
        <v>2019</v>
      </c>
      <c r="B735" s="421" t="s">
        <v>3423</v>
      </c>
      <c r="C735" s="422" t="s">
        <v>2021</v>
      </c>
      <c r="D735" s="422" t="s">
        <v>2145</v>
      </c>
      <c r="E735" s="422" t="s">
        <v>3424</v>
      </c>
      <c r="F735" s="422" t="s">
        <v>3425</v>
      </c>
      <c r="G735" s="423" t="s">
        <v>3426</v>
      </c>
      <c r="H735" s="421" t="s">
        <v>3427</v>
      </c>
      <c r="I735" s="424">
        <v>90713.924738368441</v>
      </c>
      <c r="J735" s="425">
        <v>4.9679726067155743E-5</v>
      </c>
      <c r="K735" s="424">
        <f t="shared" si="77"/>
        <v>673756.25</v>
      </c>
      <c r="L735" s="424">
        <f t="shared" si="78"/>
        <v>499078.7</v>
      </c>
      <c r="M735" s="424">
        <f t="shared" si="79"/>
        <v>399262.96</v>
      </c>
      <c r="N735" s="424">
        <f t="shared" si="80"/>
        <v>99815.739999999991</v>
      </c>
      <c r="O735" s="424">
        <f t="shared" si="81"/>
        <v>174677.55</v>
      </c>
      <c r="P735" s="424">
        <f t="shared" si="82"/>
        <v>139742.04</v>
      </c>
      <c r="Q735" s="424">
        <f t="shared" si="83"/>
        <v>34935.50999999998</v>
      </c>
    </row>
    <row r="736" spans="1:17" ht="16.5" hidden="1" thickTop="1" x14ac:dyDescent="0.25">
      <c r="A736" s="421" t="s">
        <v>2019</v>
      </c>
      <c r="B736" s="421" t="s">
        <v>3428</v>
      </c>
      <c r="C736" s="422" t="s">
        <v>2021</v>
      </c>
      <c r="D736" s="422" t="s">
        <v>2145</v>
      </c>
      <c r="E736" s="422" t="s">
        <v>3429</v>
      </c>
      <c r="F736" s="422" t="s">
        <v>3430</v>
      </c>
      <c r="G736" s="423" t="s">
        <v>3431</v>
      </c>
      <c r="H736" s="421" t="s">
        <v>3432</v>
      </c>
      <c r="I736" s="424">
        <v>59207.14403345593</v>
      </c>
      <c r="J736" s="425">
        <v>3.2424952456683096E-5</v>
      </c>
      <c r="K736" s="424">
        <f t="shared" si="77"/>
        <v>439747.08</v>
      </c>
      <c r="L736" s="424">
        <f t="shared" si="78"/>
        <v>325738.58</v>
      </c>
      <c r="M736" s="424">
        <f t="shared" si="79"/>
        <v>260590.86</v>
      </c>
      <c r="N736" s="424">
        <f t="shared" si="80"/>
        <v>65147.72000000003</v>
      </c>
      <c r="O736" s="424">
        <f t="shared" si="81"/>
        <v>114008.5</v>
      </c>
      <c r="P736" s="424">
        <f t="shared" si="82"/>
        <v>91206.8</v>
      </c>
      <c r="Q736" s="424">
        <f t="shared" si="83"/>
        <v>22801.699999999997</v>
      </c>
    </row>
    <row r="737" spans="1:17" ht="16.5" hidden="1" thickTop="1" x14ac:dyDescent="0.25">
      <c r="A737" s="421" t="s">
        <v>2019</v>
      </c>
      <c r="B737" s="421" t="s">
        <v>3433</v>
      </c>
      <c r="C737" s="422" t="s">
        <v>2021</v>
      </c>
      <c r="D737" s="422" t="s">
        <v>2145</v>
      </c>
      <c r="E737" s="422" t="s">
        <v>3434</v>
      </c>
      <c r="F737" s="422" t="s">
        <v>3435</v>
      </c>
      <c r="G737" s="423" t="s">
        <v>3436</v>
      </c>
      <c r="H737" s="421" t="s">
        <v>3437</v>
      </c>
      <c r="I737" s="424">
        <v>112345.15060187937</v>
      </c>
      <c r="J737" s="425">
        <v>6.1526125376802954E-5</v>
      </c>
      <c r="K737" s="424">
        <f t="shared" si="77"/>
        <v>834417.07</v>
      </c>
      <c r="L737" s="424">
        <f t="shared" si="78"/>
        <v>618086.72</v>
      </c>
      <c r="M737" s="424">
        <f t="shared" si="79"/>
        <v>494469.38</v>
      </c>
      <c r="N737" s="424">
        <f t="shared" si="80"/>
        <v>123617.33999999997</v>
      </c>
      <c r="O737" s="424">
        <f t="shared" si="81"/>
        <v>216330.34999999998</v>
      </c>
      <c r="P737" s="424">
        <f t="shared" si="82"/>
        <v>173064.28</v>
      </c>
      <c r="Q737" s="424">
        <f t="shared" si="83"/>
        <v>43266.069999999978</v>
      </c>
    </row>
    <row r="738" spans="1:17" ht="16.5" hidden="1" thickTop="1" x14ac:dyDescent="0.25">
      <c r="A738" s="421" t="s">
        <v>2019</v>
      </c>
      <c r="B738" s="421" t="s">
        <v>3438</v>
      </c>
      <c r="C738" s="422" t="s">
        <v>2021</v>
      </c>
      <c r="D738" s="422" t="s">
        <v>2250</v>
      </c>
      <c r="E738" s="422" t="s">
        <v>3439</v>
      </c>
      <c r="F738" s="422" t="s">
        <v>3440</v>
      </c>
      <c r="G738" s="423" t="s">
        <v>3441</v>
      </c>
      <c r="H738" s="421" t="s">
        <v>3442</v>
      </c>
      <c r="I738" s="424">
        <v>133708.08390893444</v>
      </c>
      <c r="J738" s="425">
        <v>7.3225593542758323E-5</v>
      </c>
      <c r="K738" s="424">
        <f t="shared" si="77"/>
        <v>993085.21</v>
      </c>
      <c r="L738" s="424">
        <f t="shared" si="78"/>
        <v>735618.67</v>
      </c>
      <c r="M738" s="424">
        <f t="shared" si="79"/>
        <v>588494.93999999994</v>
      </c>
      <c r="N738" s="424">
        <f t="shared" si="80"/>
        <v>147123.7300000001</v>
      </c>
      <c r="O738" s="424">
        <f t="shared" si="81"/>
        <v>257466.53999999992</v>
      </c>
      <c r="P738" s="424">
        <f t="shared" si="82"/>
        <v>205973.23</v>
      </c>
      <c r="Q738" s="424">
        <f t="shared" si="83"/>
        <v>51493.30999999991</v>
      </c>
    </row>
    <row r="739" spans="1:17" ht="16.5" hidden="1" thickTop="1" x14ac:dyDescent="0.25">
      <c r="A739" s="421" t="s">
        <v>2019</v>
      </c>
      <c r="B739" s="421" t="s">
        <v>3443</v>
      </c>
      <c r="C739" s="422" t="s">
        <v>2021</v>
      </c>
      <c r="D739" s="422" t="s">
        <v>2145</v>
      </c>
      <c r="E739" s="422" t="s">
        <v>3444</v>
      </c>
      <c r="F739" s="422" t="s">
        <v>3445</v>
      </c>
      <c r="G739" s="423" t="s">
        <v>3446</v>
      </c>
      <c r="H739" s="421" t="s">
        <v>3447</v>
      </c>
      <c r="I739" s="424">
        <v>101662.97629630695</v>
      </c>
      <c r="J739" s="425">
        <v>5.5676003746270228E-5</v>
      </c>
      <c r="K739" s="424">
        <f t="shared" si="77"/>
        <v>755077.75</v>
      </c>
      <c r="L739" s="424">
        <f t="shared" si="78"/>
        <v>559316.85</v>
      </c>
      <c r="M739" s="424">
        <f t="shared" si="79"/>
        <v>447453.48</v>
      </c>
      <c r="N739" s="424">
        <f t="shared" si="80"/>
        <v>111863.37</v>
      </c>
      <c r="O739" s="424">
        <f t="shared" si="81"/>
        <v>195760.90000000002</v>
      </c>
      <c r="P739" s="424">
        <f t="shared" si="82"/>
        <v>156608.72</v>
      </c>
      <c r="Q739" s="424">
        <f t="shared" si="83"/>
        <v>39152.180000000022</v>
      </c>
    </row>
    <row r="740" spans="1:17" ht="16.5" hidden="1" thickTop="1" x14ac:dyDescent="0.25">
      <c r="A740" s="421" t="s">
        <v>2019</v>
      </c>
      <c r="B740" s="421" t="s">
        <v>3448</v>
      </c>
      <c r="C740" s="422" t="s">
        <v>2021</v>
      </c>
      <c r="D740" s="422" t="s">
        <v>2145</v>
      </c>
      <c r="E740" s="422" t="s">
        <v>3449</v>
      </c>
      <c r="F740" s="422" t="s">
        <v>3450</v>
      </c>
      <c r="G740" s="423" t="s">
        <v>3451</v>
      </c>
      <c r="H740" s="421" t="s">
        <v>3452</v>
      </c>
      <c r="I740" s="424">
        <v>153628.27021917322</v>
      </c>
      <c r="J740" s="425">
        <v>8.4134937416409448E-5</v>
      </c>
      <c r="K740" s="424">
        <f t="shared" si="77"/>
        <v>1141037.69</v>
      </c>
      <c r="L740" s="424">
        <f t="shared" si="78"/>
        <v>845213.1</v>
      </c>
      <c r="M740" s="424">
        <f t="shared" si="79"/>
        <v>676170.48</v>
      </c>
      <c r="N740" s="424">
        <f t="shared" si="80"/>
        <v>169042.62</v>
      </c>
      <c r="O740" s="424">
        <f t="shared" si="81"/>
        <v>295824.58999999997</v>
      </c>
      <c r="P740" s="424">
        <f t="shared" si="82"/>
        <v>236659.67</v>
      </c>
      <c r="Q740" s="424">
        <f t="shared" si="83"/>
        <v>59164.919999999955</v>
      </c>
    </row>
    <row r="741" spans="1:17" ht="16.5" hidden="1" thickTop="1" x14ac:dyDescent="0.25">
      <c r="A741" s="421" t="s">
        <v>2019</v>
      </c>
      <c r="B741" s="421" t="s">
        <v>3453</v>
      </c>
      <c r="C741" s="422" t="s">
        <v>2021</v>
      </c>
      <c r="D741" s="422" t="s">
        <v>2145</v>
      </c>
      <c r="E741" s="422" t="s">
        <v>3454</v>
      </c>
      <c r="F741" s="422" t="s">
        <v>3455</v>
      </c>
      <c r="G741" s="423" t="s">
        <v>3456</v>
      </c>
      <c r="H741" s="421" t="s">
        <v>3457</v>
      </c>
      <c r="I741" s="424">
        <v>159100.20272828819</v>
      </c>
      <c r="J741" s="425">
        <v>8.7131656044721833E-5</v>
      </c>
      <c r="K741" s="424">
        <f t="shared" si="77"/>
        <v>1181679.18</v>
      </c>
      <c r="L741" s="424">
        <f t="shared" si="78"/>
        <v>875317.91</v>
      </c>
      <c r="M741" s="424">
        <f t="shared" si="79"/>
        <v>700254.33</v>
      </c>
      <c r="N741" s="424">
        <f t="shared" si="80"/>
        <v>175063.58000000007</v>
      </c>
      <c r="O741" s="424">
        <f t="shared" si="81"/>
        <v>306361.2699999999</v>
      </c>
      <c r="P741" s="424">
        <f t="shared" si="82"/>
        <v>245089.02</v>
      </c>
      <c r="Q741" s="424">
        <f t="shared" si="83"/>
        <v>61272.249999999913</v>
      </c>
    </row>
    <row r="742" spans="1:17" ht="16.5" hidden="1" thickTop="1" x14ac:dyDescent="0.25">
      <c r="A742" s="421" t="s">
        <v>2019</v>
      </c>
      <c r="B742" s="421" t="s">
        <v>3458</v>
      </c>
      <c r="C742" s="422" t="s">
        <v>2021</v>
      </c>
      <c r="D742" s="422" t="s">
        <v>2142</v>
      </c>
      <c r="E742" s="422" t="s">
        <v>3459</v>
      </c>
      <c r="F742" s="422" t="s">
        <v>3460</v>
      </c>
      <c r="G742" s="423" t="s">
        <v>3461</v>
      </c>
      <c r="H742" s="421" t="s">
        <v>3462</v>
      </c>
      <c r="I742" s="424">
        <v>1605.8112912760755</v>
      </c>
      <c r="J742" s="425">
        <v>8.7942689389999277E-7</v>
      </c>
      <c r="K742" s="424">
        <f t="shared" si="77"/>
        <v>11926.78</v>
      </c>
      <c r="L742" s="424">
        <f t="shared" si="78"/>
        <v>8834.65</v>
      </c>
      <c r="M742" s="424">
        <f t="shared" si="79"/>
        <v>7067.72</v>
      </c>
      <c r="N742" s="424">
        <f t="shared" si="80"/>
        <v>1766.9299999999994</v>
      </c>
      <c r="O742" s="424">
        <f t="shared" si="81"/>
        <v>3092.130000000001</v>
      </c>
      <c r="P742" s="424">
        <f t="shared" si="82"/>
        <v>2473.6999999999998</v>
      </c>
      <c r="Q742" s="424">
        <f t="shared" si="83"/>
        <v>618.4300000000012</v>
      </c>
    </row>
    <row r="743" spans="1:17" ht="16.5" hidden="1" thickTop="1" x14ac:dyDescent="0.25">
      <c r="A743" s="421" t="s">
        <v>2019</v>
      </c>
      <c r="B743" s="421" t="s">
        <v>3463</v>
      </c>
      <c r="C743" s="422" t="s">
        <v>2021</v>
      </c>
      <c r="D743" s="422" t="s">
        <v>2145</v>
      </c>
      <c r="E743" s="422" t="s">
        <v>3464</v>
      </c>
      <c r="F743" s="422" t="s">
        <v>3465</v>
      </c>
      <c r="G743" s="423" t="s">
        <v>3466</v>
      </c>
      <c r="H743" s="421" t="s">
        <v>3467</v>
      </c>
      <c r="I743" s="424">
        <v>131850.35702961028</v>
      </c>
      <c r="J743" s="425">
        <v>7.2208204396179151E-5</v>
      </c>
      <c r="K743" s="424">
        <f t="shared" si="77"/>
        <v>979287.39</v>
      </c>
      <c r="L743" s="424">
        <f t="shared" si="78"/>
        <v>725398.07</v>
      </c>
      <c r="M743" s="424">
        <f t="shared" si="79"/>
        <v>580318.46</v>
      </c>
      <c r="N743" s="424">
        <f t="shared" si="80"/>
        <v>145079.60999999999</v>
      </c>
      <c r="O743" s="424">
        <f t="shared" si="81"/>
        <v>253889.32000000007</v>
      </c>
      <c r="P743" s="424">
        <f t="shared" si="82"/>
        <v>203111.46</v>
      </c>
      <c r="Q743" s="424">
        <f t="shared" si="83"/>
        <v>50777.860000000073</v>
      </c>
    </row>
    <row r="744" spans="1:17" ht="16.5" hidden="1" thickTop="1" x14ac:dyDescent="0.25">
      <c r="A744" s="421" t="s">
        <v>2019</v>
      </c>
      <c r="B744" s="421" t="s">
        <v>3468</v>
      </c>
      <c r="C744" s="422" t="s">
        <v>2021</v>
      </c>
      <c r="D744" s="422" t="s">
        <v>2262</v>
      </c>
      <c r="E744" s="422" t="s">
        <v>3469</v>
      </c>
      <c r="F744" s="422" t="s">
        <v>3470</v>
      </c>
      <c r="G744" s="423" t="s">
        <v>3471</v>
      </c>
      <c r="H744" s="421" t="s">
        <v>3472</v>
      </c>
      <c r="I744" s="424">
        <v>70141.945657145901</v>
      </c>
      <c r="J744" s="425">
        <v>3.8413426120791233E-5</v>
      </c>
      <c r="K744" s="424">
        <f t="shared" si="77"/>
        <v>520962.73</v>
      </c>
      <c r="L744" s="424">
        <f t="shared" si="78"/>
        <v>385898.32</v>
      </c>
      <c r="M744" s="424">
        <f t="shared" si="79"/>
        <v>308718.65999999997</v>
      </c>
      <c r="N744" s="424">
        <f t="shared" si="80"/>
        <v>77179.660000000033</v>
      </c>
      <c r="O744" s="424">
        <f t="shared" si="81"/>
        <v>135064.40999999997</v>
      </c>
      <c r="P744" s="424">
        <f t="shared" si="82"/>
        <v>108051.53</v>
      </c>
      <c r="Q744" s="424">
        <f t="shared" si="83"/>
        <v>27012.879999999976</v>
      </c>
    </row>
    <row r="745" spans="1:17" ht="16.5" hidden="1" thickTop="1" x14ac:dyDescent="0.25">
      <c r="A745" s="421" t="s">
        <v>2019</v>
      </c>
      <c r="B745" s="421" t="s">
        <v>3473</v>
      </c>
      <c r="C745" s="422" t="s">
        <v>2021</v>
      </c>
      <c r="D745" s="422" t="s">
        <v>2250</v>
      </c>
      <c r="E745" s="422" t="s">
        <v>3474</v>
      </c>
      <c r="F745" s="422" t="s">
        <v>3475</v>
      </c>
      <c r="G745" s="423" t="s">
        <v>3476</v>
      </c>
      <c r="H745" s="421" t="s">
        <v>3477</v>
      </c>
      <c r="I745" s="424">
        <v>0</v>
      </c>
      <c r="J745" s="425">
        <v>0</v>
      </c>
      <c r="K745" s="424">
        <f t="shared" si="77"/>
        <v>0</v>
      </c>
      <c r="L745" s="424">
        <f t="shared" si="78"/>
        <v>0</v>
      </c>
      <c r="M745" s="424">
        <f t="shared" si="79"/>
        <v>0</v>
      </c>
      <c r="N745" s="424">
        <f t="shared" si="80"/>
        <v>0</v>
      </c>
      <c r="O745" s="424">
        <f t="shared" si="81"/>
        <v>0</v>
      </c>
      <c r="P745" s="424">
        <f t="shared" si="82"/>
        <v>0</v>
      </c>
      <c r="Q745" s="424">
        <f t="shared" si="83"/>
        <v>0</v>
      </c>
    </row>
    <row r="746" spans="1:17" ht="16.5" hidden="1" thickTop="1" x14ac:dyDescent="0.25">
      <c r="A746" s="421" t="s">
        <v>2019</v>
      </c>
      <c r="B746" s="421" t="s">
        <v>3478</v>
      </c>
      <c r="C746" s="422" t="s">
        <v>2021</v>
      </c>
      <c r="D746" s="422" t="s">
        <v>2250</v>
      </c>
      <c r="E746" s="422" t="s">
        <v>3479</v>
      </c>
      <c r="F746" s="422" t="s">
        <v>3480</v>
      </c>
      <c r="G746" s="423" t="s">
        <v>3481</v>
      </c>
      <c r="H746" s="421" t="s">
        <v>3482</v>
      </c>
      <c r="I746" s="424">
        <v>293368.44791972201</v>
      </c>
      <c r="J746" s="425">
        <v>1.6066402342786087E-4</v>
      </c>
      <c r="K746" s="424">
        <f t="shared" si="77"/>
        <v>2178924.86</v>
      </c>
      <c r="L746" s="424">
        <f t="shared" si="78"/>
        <v>1614018.41</v>
      </c>
      <c r="M746" s="424">
        <f t="shared" si="79"/>
        <v>1291214.73</v>
      </c>
      <c r="N746" s="424">
        <f t="shared" si="80"/>
        <v>322803.67999999993</v>
      </c>
      <c r="O746" s="424">
        <f t="shared" si="81"/>
        <v>564906.44999999995</v>
      </c>
      <c r="P746" s="424">
        <f t="shared" si="82"/>
        <v>451925.16</v>
      </c>
      <c r="Q746" s="424">
        <f t="shared" si="83"/>
        <v>112981.28999999998</v>
      </c>
    </row>
    <row r="747" spans="1:17" ht="16.5" hidden="1" thickTop="1" x14ac:dyDescent="0.25">
      <c r="A747" s="421" t="s">
        <v>2019</v>
      </c>
      <c r="B747" s="421" t="s">
        <v>3483</v>
      </c>
      <c r="C747" s="422" t="s">
        <v>2021</v>
      </c>
      <c r="D747" s="422" t="s">
        <v>2250</v>
      </c>
      <c r="E747" s="422" t="s">
        <v>3484</v>
      </c>
      <c r="F747" s="422" t="s">
        <v>3485</v>
      </c>
      <c r="G747" s="423" t="s">
        <v>3486</v>
      </c>
      <c r="H747" s="421" t="s">
        <v>3487</v>
      </c>
      <c r="I747" s="424">
        <v>0</v>
      </c>
      <c r="J747" s="425">
        <v>0</v>
      </c>
      <c r="K747" s="424">
        <f t="shared" si="77"/>
        <v>0</v>
      </c>
      <c r="L747" s="424">
        <f t="shared" si="78"/>
        <v>0</v>
      </c>
      <c r="M747" s="424">
        <f t="shared" si="79"/>
        <v>0</v>
      </c>
      <c r="N747" s="424">
        <f t="shared" si="80"/>
        <v>0</v>
      </c>
      <c r="O747" s="424">
        <f t="shared" si="81"/>
        <v>0</v>
      </c>
      <c r="P747" s="424">
        <f t="shared" si="82"/>
        <v>0</v>
      </c>
      <c r="Q747" s="424">
        <f t="shared" si="83"/>
        <v>0</v>
      </c>
    </row>
    <row r="748" spans="1:17" ht="16.5" hidden="1" thickTop="1" x14ac:dyDescent="0.25">
      <c r="A748" s="421" t="s">
        <v>2019</v>
      </c>
      <c r="B748" s="421" t="s">
        <v>3488</v>
      </c>
      <c r="C748" s="422" t="s">
        <v>2021</v>
      </c>
      <c r="D748" s="422" t="s">
        <v>2145</v>
      </c>
      <c r="E748" s="422" t="s">
        <v>3489</v>
      </c>
      <c r="F748" s="422" t="s">
        <v>3490</v>
      </c>
      <c r="G748" s="423" t="s">
        <v>3491</v>
      </c>
      <c r="H748" s="421" t="s">
        <v>3492</v>
      </c>
      <c r="I748" s="424">
        <v>122311.48359137891</v>
      </c>
      <c r="J748" s="425">
        <v>6.6984214575792011E-5</v>
      </c>
      <c r="K748" s="424">
        <f t="shared" si="77"/>
        <v>908439.66</v>
      </c>
      <c r="L748" s="424">
        <f t="shared" si="78"/>
        <v>672918.27</v>
      </c>
      <c r="M748" s="424">
        <f t="shared" si="79"/>
        <v>538334.62</v>
      </c>
      <c r="N748" s="424">
        <f t="shared" si="80"/>
        <v>134583.65000000002</v>
      </c>
      <c r="O748" s="424">
        <f t="shared" si="81"/>
        <v>235521.39</v>
      </c>
      <c r="P748" s="424">
        <f t="shared" si="82"/>
        <v>188417.11</v>
      </c>
      <c r="Q748" s="424">
        <f t="shared" si="83"/>
        <v>47104.280000000028</v>
      </c>
    </row>
    <row r="749" spans="1:17" ht="16.5" hidden="1" thickTop="1" x14ac:dyDescent="0.25">
      <c r="A749" s="421" t="s">
        <v>2019</v>
      </c>
      <c r="B749" s="421" t="s">
        <v>3493</v>
      </c>
      <c r="C749" s="422" t="s">
        <v>2021</v>
      </c>
      <c r="D749" s="422" t="s">
        <v>2145</v>
      </c>
      <c r="E749" s="422" t="s">
        <v>3494</v>
      </c>
      <c r="F749" s="422" t="s">
        <v>3495</v>
      </c>
      <c r="G749" s="423" t="s">
        <v>3496</v>
      </c>
      <c r="H749" s="421" t="s">
        <v>3497</v>
      </c>
      <c r="I749" s="424">
        <v>63086.119274778997</v>
      </c>
      <c r="J749" s="425">
        <v>3.4549283731798809E-5</v>
      </c>
      <c r="K749" s="424">
        <f t="shared" si="77"/>
        <v>468557.25</v>
      </c>
      <c r="L749" s="424">
        <f t="shared" si="78"/>
        <v>347079.44</v>
      </c>
      <c r="M749" s="424">
        <f t="shared" si="79"/>
        <v>277663.55</v>
      </c>
      <c r="N749" s="424">
        <f t="shared" si="80"/>
        <v>69415.890000000014</v>
      </c>
      <c r="O749" s="424">
        <f t="shared" si="81"/>
        <v>121477.81</v>
      </c>
      <c r="P749" s="424">
        <f t="shared" si="82"/>
        <v>97182.25</v>
      </c>
      <c r="Q749" s="424">
        <f t="shared" si="83"/>
        <v>24295.559999999998</v>
      </c>
    </row>
    <row r="750" spans="1:17" ht="16.5" hidden="1" thickTop="1" x14ac:dyDescent="0.25">
      <c r="A750" s="421" t="s">
        <v>2019</v>
      </c>
      <c r="B750" s="421" t="s">
        <v>3498</v>
      </c>
      <c r="C750" s="422" t="s">
        <v>2021</v>
      </c>
      <c r="D750" s="422" t="s">
        <v>2145</v>
      </c>
      <c r="E750" s="422" t="s">
        <v>3499</v>
      </c>
      <c r="F750" s="422" t="s">
        <v>3500</v>
      </c>
      <c r="G750" s="423" t="s">
        <v>3501</v>
      </c>
      <c r="H750" s="421" t="s">
        <v>3502</v>
      </c>
      <c r="I750" s="424">
        <v>42183.698393685532</v>
      </c>
      <c r="J750" s="425">
        <v>2.3102016440607454E-5</v>
      </c>
      <c r="K750" s="424">
        <f t="shared" si="77"/>
        <v>313309.46000000002</v>
      </c>
      <c r="L750" s="424">
        <f t="shared" si="78"/>
        <v>232081.08</v>
      </c>
      <c r="M750" s="424">
        <f t="shared" si="79"/>
        <v>185664.86</v>
      </c>
      <c r="N750" s="424">
        <f t="shared" si="80"/>
        <v>46416.22</v>
      </c>
      <c r="O750" s="424">
        <f t="shared" si="81"/>
        <v>81228.380000000034</v>
      </c>
      <c r="P750" s="424">
        <f t="shared" si="82"/>
        <v>64982.7</v>
      </c>
      <c r="Q750" s="424">
        <f t="shared" si="83"/>
        <v>16245.680000000037</v>
      </c>
    </row>
    <row r="751" spans="1:17" ht="16.5" hidden="1" thickTop="1" x14ac:dyDescent="0.25">
      <c r="A751" s="421" t="s">
        <v>2019</v>
      </c>
      <c r="B751" s="421" t="s">
        <v>3503</v>
      </c>
      <c r="C751" s="422" t="s">
        <v>2021</v>
      </c>
      <c r="D751" s="422" t="s">
        <v>2145</v>
      </c>
      <c r="E751" s="422" t="s">
        <v>3504</v>
      </c>
      <c r="F751" s="422" t="s">
        <v>3505</v>
      </c>
      <c r="G751" s="423" t="s">
        <v>3506</v>
      </c>
      <c r="H751" s="421" t="s">
        <v>3507</v>
      </c>
      <c r="I751" s="424">
        <v>107564.51260770536</v>
      </c>
      <c r="J751" s="425">
        <v>5.8907996058048565E-5</v>
      </c>
      <c r="K751" s="424">
        <f t="shared" si="77"/>
        <v>798910.01</v>
      </c>
      <c r="L751" s="424">
        <f t="shared" si="78"/>
        <v>591785.18999999994</v>
      </c>
      <c r="M751" s="424">
        <f t="shared" si="79"/>
        <v>473428.15</v>
      </c>
      <c r="N751" s="424">
        <f t="shared" si="80"/>
        <v>118357.03999999992</v>
      </c>
      <c r="O751" s="424">
        <f t="shared" si="81"/>
        <v>207124.82000000007</v>
      </c>
      <c r="P751" s="424">
        <f t="shared" si="82"/>
        <v>165699.85999999999</v>
      </c>
      <c r="Q751" s="424">
        <f t="shared" si="83"/>
        <v>41424.960000000079</v>
      </c>
    </row>
    <row r="752" spans="1:17" ht="16.5" hidden="1" thickTop="1" x14ac:dyDescent="0.25">
      <c r="A752" s="421" t="s">
        <v>2019</v>
      </c>
      <c r="B752" s="421" t="s">
        <v>3508</v>
      </c>
      <c r="C752" s="422" t="s">
        <v>2021</v>
      </c>
      <c r="D752" s="422" t="s">
        <v>2145</v>
      </c>
      <c r="E752" s="422" t="s">
        <v>3509</v>
      </c>
      <c r="F752" s="422" t="s">
        <v>3510</v>
      </c>
      <c r="G752" s="423" t="s">
        <v>3511</v>
      </c>
      <c r="H752" s="421" t="s">
        <v>3512</v>
      </c>
      <c r="I752" s="424">
        <v>168940.93764927326</v>
      </c>
      <c r="J752" s="425">
        <v>9.2520961122018874E-5</v>
      </c>
      <c r="K752" s="424">
        <f t="shared" si="77"/>
        <v>1254768.9099999999</v>
      </c>
      <c r="L752" s="424">
        <f t="shared" si="78"/>
        <v>929458.45</v>
      </c>
      <c r="M752" s="424">
        <f t="shared" si="79"/>
        <v>743566.76</v>
      </c>
      <c r="N752" s="424">
        <f t="shared" si="80"/>
        <v>185891.68999999994</v>
      </c>
      <c r="O752" s="424">
        <f t="shared" si="81"/>
        <v>325310.45999999996</v>
      </c>
      <c r="P752" s="424">
        <f t="shared" si="82"/>
        <v>260248.37</v>
      </c>
      <c r="Q752" s="424">
        <f t="shared" si="83"/>
        <v>65062.089999999967</v>
      </c>
    </row>
    <row r="753" spans="1:17" ht="16.5" hidden="1" thickTop="1" x14ac:dyDescent="0.25">
      <c r="A753" s="421" t="s">
        <v>2019</v>
      </c>
      <c r="B753" s="421" t="s">
        <v>3513</v>
      </c>
      <c r="C753" s="422" t="s">
        <v>2021</v>
      </c>
      <c r="D753" s="422" t="s">
        <v>2145</v>
      </c>
      <c r="E753" s="422" t="s">
        <v>3514</v>
      </c>
      <c r="F753" s="422" t="s">
        <v>3515</v>
      </c>
      <c r="G753" s="423" t="s">
        <v>3516</v>
      </c>
      <c r="H753" s="421" t="s">
        <v>3517</v>
      </c>
      <c r="I753" s="424">
        <v>179136.52930990816</v>
      </c>
      <c r="J753" s="425">
        <v>9.81046044519021E-5</v>
      </c>
      <c r="K753" s="424">
        <f t="shared" si="77"/>
        <v>1330494.26</v>
      </c>
      <c r="L753" s="424">
        <f t="shared" si="78"/>
        <v>985551.3</v>
      </c>
      <c r="M753" s="424">
        <f t="shared" si="79"/>
        <v>788441.04</v>
      </c>
      <c r="N753" s="424">
        <f t="shared" si="80"/>
        <v>197110.26</v>
      </c>
      <c r="O753" s="424">
        <f t="shared" si="81"/>
        <v>344942.95999999996</v>
      </c>
      <c r="P753" s="424">
        <f t="shared" si="82"/>
        <v>275954.37</v>
      </c>
      <c r="Q753" s="424">
        <f t="shared" si="83"/>
        <v>68988.589999999967</v>
      </c>
    </row>
    <row r="754" spans="1:17" ht="16.5" hidden="1" thickTop="1" x14ac:dyDescent="0.25">
      <c r="A754" s="421" t="s">
        <v>2019</v>
      </c>
      <c r="B754" s="421" t="s">
        <v>3518</v>
      </c>
      <c r="C754" s="422" t="s">
        <v>2021</v>
      </c>
      <c r="D754" s="422" t="s">
        <v>2145</v>
      </c>
      <c r="E754" s="422" t="s">
        <v>3519</v>
      </c>
      <c r="F754" s="422" t="s">
        <v>3520</v>
      </c>
      <c r="G754" s="423" t="s">
        <v>3521</v>
      </c>
      <c r="H754" s="421" t="s">
        <v>3522</v>
      </c>
      <c r="I754" s="424">
        <v>69565.720420072335</v>
      </c>
      <c r="J754" s="425">
        <v>3.8097854812269862E-5</v>
      </c>
      <c r="K754" s="424">
        <f t="shared" si="77"/>
        <v>516682.96</v>
      </c>
      <c r="L754" s="424">
        <f t="shared" si="78"/>
        <v>382728.12</v>
      </c>
      <c r="M754" s="424">
        <f t="shared" si="79"/>
        <v>306182.5</v>
      </c>
      <c r="N754" s="424">
        <f t="shared" si="80"/>
        <v>76545.62</v>
      </c>
      <c r="O754" s="424">
        <f t="shared" si="81"/>
        <v>133954.84000000003</v>
      </c>
      <c r="P754" s="424">
        <f t="shared" si="82"/>
        <v>107163.87</v>
      </c>
      <c r="Q754" s="424">
        <f t="shared" si="83"/>
        <v>26790.97000000003</v>
      </c>
    </row>
    <row r="755" spans="1:17" ht="16.5" hidden="1" thickTop="1" x14ac:dyDescent="0.25">
      <c r="A755" s="421" t="s">
        <v>2019</v>
      </c>
      <c r="B755" s="421" t="s">
        <v>3523</v>
      </c>
      <c r="C755" s="422" t="s">
        <v>2021</v>
      </c>
      <c r="D755" s="422" t="s">
        <v>2145</v>
      </c>
      <c r="E755" s="422" t="s">
        <v>3524</v>
      </c>
      <c r="F755" s="422" t="s">
        <v>3525</v>
      </c>
      <c r="G755" s="423" t="s">
        <v>3526</v>
      </c>
      <c r="H755" s="421" t="s">
        <v>3527</v>
      </c>
      <c r="I755" s="424">
        <v>178704.62184751724</v>
      </c>
      <c r="J755" s="425">
        <v>9.7868069162751879E-5</v>
      </c>
      <c r="K755" s="424">
        <f t="shared" si="77"/>
        <v>1327286.3700000001</v>
      </c>
      <c r="L755" s="424">
        <f t="shared" si="78"/>
        <v>983175.09</v>
      </c>
      <c r="M755" s="424">
        <f t="shared" si="79"/>
        <v>786540.07</v>
      </c>
      <c r="N755" s="424">
        <f t="shared" si="80"/>
        <v>196635.02000000002</v>
      </c>
      <c r="O755" s="424">
        <f t="shared" si="81"/>
        <v>344111.28000000014</v>
      </c>
      <c r="P755" s="424">
        <f t="shared" si="82"/>
        <v>275289.02</v>
      </c>
      <c r="Q755" s="424">
        <f t="shared" si="83"/>
        <v>68822.260000000126</v>
      </c>
    </row>
    <row r="756" spans="1:17" ht="16.5" hidden="1" thickTop="1" x14ac:dyDescent="0.25">
      <c r="A756" s="421" t="s">
        <v>2019</v>
      </c>
      <c r="B756" s="421" t="s">
        <v>3528</v>
      </c>
      <c r="C756" s="422" t="s">
        <v>2021</v>
      </c>
      <c r="D756" s="422" t="s">
        <v>2145</v>
      </c>
      <c r="E756" s="422" t="s">
        <v>3529</v>
      </c>
      <c r="F756" s="422" t="s">
        <v>3530</v>
      </c>
      <c r="G756" s="423" t="s">
        <v>3531</v>
      </c>
      <c r="H756" s="421" t="s">
        <v>3532</v>
      </c>
      <c r="I756" s="424">
        <v>76430.447994131246</v>
      </c>
      <c r="J756" s="425">
        <v>4.185734142238509E-5</v>
      </c>
      <c r="K756" s="424">
        <f t="shared" si="77"/>
        <v>567669.1</v>
      </c>
      <c r="L756" s="424">
        <f t="shared" si="78"/>
        <v>420495.63</v>
      </c>
      <c r="M756" s="424">
        <f t="shared" si="79"/>
        <v>336396.5</v>
      </c>
      <c r="N756" s="424">
        <f t="shared" si="80"/>
        <v>84099.13</v>
      </c>
      <c r="O756" s="424">
        <f t="shared" si="81"/>
        <v>147173.46999999997</v>
      </c>
      <c r="P756" s="424">
        <f t="shared" si="82"/>
        <v>117738.78</v>
      </c>
      <c r="Q756" s="424">
        <f t="shared" si="83"/>
        <v>29434.689999999973</v>
      </c>
    </row>
    <row r="757" spans="1:17" ht="16.5" hidden="1" thickTop="1" x14ac:dyDescent="0.25">
      <c r="A757" s="421" t="s">
        <v>2019</v>
      </c>
      <c r="B757" s="421" t="s">
        <v>3533</v>
      </c>
      <c r="C757" s="422" t="s">
        <v>2021</v>
      </c>
      <c r="D757" s="422" t="s">
        <v>2145</v>
      </c>
      <c r="E757" s="422" t="s">
        <v>3534</v>
      </c>
      <c r="F757" s="422" t="s">
        <v>3535</v>
      </c>
      <c r="G757" s="423" t="s">
        <v>3536</v>
      </c>
      <c r="H757" s="421" t="s">
        <v>3537</v>
      </c>
      <c r="I757" s="424">
        <v>291547.28934891411</v>
      </c>
      <c r="J757" s="425">
        <v>1.5966666101427848E-4</v>
      </c>
      <c r="K757" s="424">
        <f t="shared" si="77"/>
        <v>2165398.63</v>
      </c>
      <c r="L757" s="424">
        <f t="shared" si="78"/>
        <v>1603998.99</v>
      </c>
      <c r="M757" s="424">
        <f t="shared" si="79"/>
        <v>1283199.19</v>
      </c>
      <c r="N757" s="424">
        <f t="shared" si="80"/>
        <v>320799.80000000005</v>
      </c>
      <c r="O757" s="424">
        <f t="shared" si="81"/>
        <v>561399.6399999999</v>
      </c>
      <c r="P757" s="424">
        <f t="shared" si="82"/>
        <v>449119.71</v>
      </c>
      <c r="Q757" s="424">
        <f t="shared" si="83"/>
        <v>112279.92999999988</v>
      </c>
    </row>
    <row r="758" spans="1:17" ht="16.5" hidden="1" thickTop="1" x14ac:dyDescent="0.25">
      <c r="A758" s="421" t="s">
        <v>2019</v>
      </c>
      <c r="B758" s="427" t="s">
        <v>3538</v>
      </c>
      <c r="C758" s="422" t="s">
        <v>2021</v>
      </c>
      <c r="D758" s="422" t="s">
        <v>2022</v>
      </c>
      <c r="E758" s="422" t="s">
        <v>3539</v>
      </c>
      <c r="F758" s="428" t="s">
        <v>3540</v>
      </c>
      <c r="G758" s="423" t="s">
        <v>3541</v>
      </c>
      <c r="H758" s="429" t="s">
        <v>3542</v>
      </c>
      <c r="I758" s="424">
        <v>68614.997849900799</v>
      </c>
      <c r="J758" s="425">
        <v>3.7577189027075286E-5</v>
      </c>
      <c r="K758" s="424">
        <f t="shared" si="77"/>
        <v>509621.69</v>
      </c>
      <c r="L758" s="424">
        <f t="shared" si="78"/>
        <v>377497.55</v>
      </c>
      <c r="M758" s="424">
        <f t="shared" si="79"/>
        <v>301998.03999999998</v>
      </c>
      <c r="N758" s="424">
        <f t="shared" si="80"/>
        <v>75499.510000000009</v>
      </c>
      <c r="O758" s="424">
        <f t="shared" si="81"/>
        <v>132124.14000000001</v>
      </c>
      <c r="P758" s="424">
        <f t="shared" si="82"/>
        <v>105699.31</v>
      </c>
      <c r="Q758" s="424">
        <f t="shared" si="83"/>
        <v>26424.830000000016</v>
      </c>
    </row>
    <row r="759" spans="1:17" ht="16.5" hidden="1" thickTop="1" x14ac:dyDescent="0.25">
      <c r="A759" s="421" t="s">
        <v>2019</v>
      </c>
      <c r="B759" s="421" t="s">
        <v>3543</v>
      </c>
      <c r="C759" s="422" t="s">
        <v>2021</v>
      </c>
      <c r="D759" s="422" t="s">
        <v>2250</v>
      </c>
      <c r="E759" s="422" t="s">
        <v>3544</v>
      </c>
      <c r="F759" s="422" t="s">
        <v>3545</v>
      </c>
      <c r="G759" s="423" t="s">
        <v>3546</v>
      </c>
      <c r="H759" s="421" t="s">
        <v>3547</v>
      </c>
      <c r="I759" s="424">
        <v>55443.747161290747</v>
      </c>
      <c r="J759" s="425">
        <v>3.0363917987825211E-5</v>
      </c>
      <c r="K759" s="424">
        <f t="shared" si="77"/>
        <v>411795.34</v>
      </c>
      <c r="L759" s="424">
        <f t="shared" si="78"/>
        <v>305033.59000000003</v>
      </c>
      <c r="M759" s="424">
        <f t="shared" si="79"/>
        <v>244026.87</v>
      </c>
      <c r="N759" s="424">
        <f t="shared" si="80"/>
        <v>61006.72000000003</v>
      </c>
      <c r="O759" s="424">
        <f t="shared" si="81"/>
        <v>106761.75</v>
      </c>
      <c r="P759" s="424">
        <f t="shared" si="82"/>
        <v>85409.4</v>
      </c>
      <c r="Q759" s="424">
        <f t="shared" si="83"/>
        <v>21352.350000000006</v>
      </c>
    </row>
    <row r="760" spans="1:17" ht="16.5" hidden="1" thickTop="1" x14ac:dyDescent="0.25">
      <c r="A760" s="421" t="s">
        <v>2019</v>
      </c>
      <c r="B760" s="421" t="s">
        <v>3548</v>
      </c>
      <c r="C760" s="422" t="s">
        <v>2021</v>
      </c>
      <c r="D760" s="422" t="s">
        <v>2145</v>
      </c>
      <c r="E760" s="422" t="s">
        <v>3549</v>
      </c>
      <c r="F760" s="422" t="s">
        <v>3550</v>
      </c>
      <c r="G760" s="423" t="s">
        <v>3551</v>
      </c>
      <c r="H760" s="421" t="s">
        <v>3552</v>
      </c>
      <c r="I760" s="424">
        <v>114145.59327314212</v>
      </c>
      <c r="J760" s="425">
        <v>6.2512142672007902E-5</v>
      </c>
      <c r="K760" s="424">
        <f t="shared" si="77"/>
        <v>847789.43</v>
      </c>
      <c r="L760" s="424">
        <f t="shared" si="78"/>
        <v>627992.17000000004</v>
      </c>
      <c r="M760" s="424">
        <f t="shared" si="79"/>
        <v>502393.74</v>
      </c>
      <c r="N760" s="424">
        <f t="shared" si="80"/>
        <v>125598.43000000005</v>
      </c>
      <c r="O760" s="424">
        <f t="shared" si="81"/>
        <v>219797.26</v>
      </c>
      <c r="P760" s="424">
        <f t="shared" si="82"/>
        <v>175837.81</v>
      </c>
      <c r="Q760" s="424">
        <f t="shared" si="83"/>
        <v>43959.450000000012</v>
      </c>
    </row>
    <row r="761" spans="1:17" ht="16.5" hidden="1" thickTop="1" x14ac:dyDescent="0.25">
      <c r="A761" s="421" t="s">
        <v>2019</v>
      </c>
      <c r="B761" s="421" t="s">
        <v>3553</v>
      </c>
      <c r="C761" s="422" t="s">
        <v>2021</v>
      </c>
      <c r="D761" s="422" t="s">
        <v>2235</v>
      </c>
      <c r="E761" s="422" t="s">
        <v>3554</v>
      </c>
      <c r="F761" s="422" t="s">
        <v>3555</v>
      </c>
      <c r="G761" s="423" t="s">
        <v>3556</v>
      </c>
      <c r="H761" s="421" t="s">
        <v>3557</v>
      </c>
      <c r="I761" s="424">
        <v>259537.65170934153</v>
      </c>
      <c r="J761" s="425">
        <v>1.4213649644440317E-4</v>
      </c>
      <c r="K761" s="424">
        <f t="shared" si="77"/>
        <v>1927654.61</v>
      </c>
      <c r="L761" s="424">
        <f t="shared" si="78"/>
        <v>1427892.3</v>
      </c>
      <c r="M761" s="424">
        <f t="shared" si="79"/>
        <v>1142313.8400000001</v>
      </c>
      <c r="N761" s="424">
        <f t="shared" si="80"/>
        <v>285578.45999999996</v>
      </c>
      <c r="O761" s="424">
        <f t="shared" si="81"/>
        <v>499762.31000000006</v>
      </c>
      <c r="P761" s="424">
        <f t="shared" si="82"/>
        <v>399809.85</v>
      </c>
      <c r="Q761" s="424">
        <f t="shared" si="83"/>
        <v>99952.460000000079</v>
      </c>
    </row>
    <row r="762" spans="1:17" ht="16.5" hidden="1" thickTop="1" x14ac:dyDescent="0.25">
      <c r="A762" s="421" t="s">
        <v>2019</v>
      </c>
      <c r="B762" s="421" t="s">
        <v>3558</v>
      </c>
      <c r="C762" s="422" t="s">
        <v>2021</v>
      </c>
      <c r="D762" s="422" t="s">
        <v>2145</v>
      </c>
      <c r="E762" s="422" t="s">
        <v>3559</v>
      </c>
      <c r="F762" s="422" t="s">
        <v>3560</v>
      </c>
      <c r="G762" s="423" t="s">
        <v>3561</v>
      </c>
      <c r="H762" s="421" t="s">
        <v>3562</v>
      </c>
      <c r="I762" s="424">
        <v>102577.43016044801</v>
      </c>
      <c r="J762" s="425">
        <v>5.6176806876579114E-5</v>
      </c>
      <c r="K762" s="424">
        <f t="shared" si="77"/>
        <v>761869.64</v>
      </c>
      <c r="L762" s="424">
        <f t="shared" si="78"/>
        <v>564347.88</v>
      </c>
      <c r="M762" s="424">
        <f t="shared" si="79"/>
        <v>451478.3</v>
      </c>
      <c r="N762" s="424">
        <f t="shared" si="80"/>
        <v>112869.58000000002</v>
      </c>
      <c r="O762" s="424">
        <f t="shared" si="81"/>
        <v>197521.76</v>
      </c>
      <c r="P762" s="424">
        <f t="shared" si="82"/>
        <v>158017.41</v>
      </c>
      <c r="Q762" s="424">
        <f t="shared" si="83"/>
        <v>39504.350000000006</v>
      </c>
    </row>
    <row r="763" spans="1:17" ht="16.5" hidden="1" thickTop="1" x14ac:dyDescent="0.25">
      <c r="A763" s="421" t="s">
        <v>2019</v>
      </c>
      <c r="B763" s="421" t="s">
        <v>3563</v>
      </c>
      <c r="C763" s="422" t="s">
        <v>2021</v>
      </c>
      <c r="D763" s="422" t="s">
        <v>2145</v>
      </c>
      <c r="E763" s="422" t="s">
        <v>3564</v>
      </c>
      <c r="F763" s="422" t="s">
        <v>3565</v>
      </c>
      <c r="G763" s="423" t="s">
        <v>3566</v>
      </c>
      <c r="H763" s="421" t="s">
        <v>3567</v>
      </c>
      <c r="I763" s="424">
        <v>145827.52756718529</v>
      </c>
      <c r="J763" s="425">
        <v>7.9862839618978078E-5</v>
      </c>
      <c r="K763" s="424">
        <f t="shared" si="77"/>
        <v>1083099.52</v>
      </c>
      <c r="L763" s="424">
        <f t="shared" si="78"/>
        <v>802295.94</v>
      </c>
      <c r="M763" s="424">
        <f t="shared" si="79"/>
        <v>641836.75</v>
      </c>
      <c r="N763" s="424">
        <f t="shared" si="80"/>
        <v>160459.18999999994</v>
      </c>
      <c r="O763" s="424">
        <f t="shared" si="81"/>
        <v>280803.58000000007</v>
      </c>
      <c r="P763" s="424">
        <f t="shared" si="82"/>
        <v>224642.86</v>
      </c>
      <c r="Q763" s="424">
        <f t="shared" si="83"/>
        <v>56160.720000000088</v>
      </c>
    </row>
    <row r="764" spans="1:17" ht="16.5" hidden="1" thickTop="1" x14ac:dyDescent="0.25">
      <c r="A764" s="421" t="s">
        <v>2019</v>
      </c>
      <c r="B764" s="421" t="s">
        <v>3568</v>
      </c>
      <c r="C764" s="422" t="s">
        <v>2021</v>
      </c>
      <c r="D764" s="422" t="s">
        <v>2145</v>
      </c>
      <c r="E764" s="422" t="s">
        <v>3569</v>
      </c>
      <c r="F764" s="422" t="s">
        <v>3570</v>
      </c>
      <c r="G764" s="423" t="s">
        <v>3571</v>
      </c>
      <c r="H764" s="421" t="s">
        <v>3572</v>
      </c>
      <c r="I764" s="424">
        <v>113770.01067625562</v>
      </c>
      <c r="J764" s="425">
        <v>6.2306453847687645E-5</v>
      </c>
      <c r="K764" s="424">
        <f t="shared" si="77"/>
        <v>844999.88</v>
      </c>
      <c r="L764" s="424">
        <f t="shared" si="78"/>
        <v>625925.84</v>
      </c>
      <c r="M764" s="424">
        <f t="shared" si="79"/>
        <v>500740.67</v>
      </c>
      <c r="N764" s="424">
        <f t="shared" si="80"/>
        <v>125185.16999999998</v>
      </c>
      <c r="O764" s="424">
        <f t="shared" si="81"/>
        <v>219074.04000000004</v>
      </c>
      <c r="P764" s="424">
        <f t="shared" si="82"/>
        <v>175259.23</v>
      </c>
      <c r="Q764" s="424">
        <f t="shared" si="83"/>
        <v>43814.810000000027</v>
      </c>
    </row>
    <row r="765" spans="1:17" ht="16.5" hidden="1" thickTop="1" x14ac:dyDescent="0.25">
      <c r="A765" s="421" t="s">
        <v>2019</v>
      </c>
      <c r="B765" s="421" t="s">
        <v>3573</v>
      </c>
      <c r="C765" s="422" t="s">
        <v>2021</v>
      </c>
      <c r="D765" s="422" t="s">
        <v>2145</v>
      </c>
      <c r="E765" s="422" t="s">
        <v>3574</v>
      </c>
      <c r="F765" s="422" t="s">
        <v>3575</v>
      </c>
      <c r="G765" s="423" t="s">
        <v>3576</v>
      </c>
      <c r="H765" s="421" t="s">
        <v>3577</v>
      </c>
      <c r="I765" s="424">
        <v>72989.795679943287</v>
      </c>
      <c r="J765" s="425">
        <v>3.9973058883026654E-5</v>
      </c>
      <c r="K765" s="424">
        <f t="shared" si="77"/>
        <v>542114.47</v>
      </c>
      <c r="L765" s="424">
        <f t="shared" si="78"/>
        <v>401566.27</v>
      </c>
      <c r="M765" s="424">
        <f t="shared" si="79"/>
        <v>321253.02</v>
      </c>
      <c r="N765" s="424">
        <f t="shared" si="80"/>
        <v>80313.25</v>
      </c>
      <c r="O765" s="424">
        <f t="shared" si="81"/>
        <v>140548.19999999995</v>
      </c>
      <c r="P765" s="424">
        <f t="shared" si="82"/>
        <v>112438.56</v>
      </c>
      <c r="Q765" s="424">
        <f t="shared" si="83"/>
        <v>28109.639999999956</v>
      </c>
    </row>
    <row r="766" spans="1:17" ht="16.5" hidden="1" thickTop="1" x14ac:dyDescent="0.25">
      <c r="A766" s="421" t="s">
        <v>2019</v>
      </c>
      <c r="B766" s="421" t="s">
        <v>3578</v>
      </c>
      <c r="C766" s="422" t="s">
        <v>2021</v>
      </c>
      <c r="D766" s="422" t="s">
        <v>3579</v>
      </c>
      <c r="E766" s="422" t="s">
        <v>3580</v>
      </c>
      <c r="F766" s="422" t="s">
        <v>3581</v>
      </c>
      <c r="G766" s="423" t="s">
        <v>3582</v>
      </c>
      <c r="H766" s="421" t="s">
        <v>3583</v>
      </c>
      <c r="I766" s="424">
        <v>111538.59886505295</v>
      </c>
      <c r="J766" s="425">
        <v>6.1084415138158875E-5</v>
      </c>
      <c r="K766" s="424">
        <f t="shared" si="77"/>
        <v>828426.6</v>
      </c>
      <c r="L766" s="424">
        <f t="shared" si="78"/>
        <v>613649.32999999996</v>
      </c>
      <c r="M766" s="424">
        <f t="shared" si="79"/>
        <v>490919.46</v>
      </c>
      <c r="N766" s="424">
        <f t="shared" si="80"/>
        <v>122729.86999999994</v>
      </c>
      <c r="O766" s="424">
        <f t="shared" si="81"/>
        <v>214777.27000000002</v>
      </c>
      <c r="P766" s="424">
        <f t="shared" si="82"/>
        <v>171821.82</v>
      </c>
      <c r="Q766" s="424">
        <f t="shared" si="83"/>
        <v>42955.450000000012</v>
      </c>
    </row>
    <row r="767" spans="1:17" ht="16.5" hidden="1" thickTop="1" x14ac:dyDescent="0.25">
      <c r="A767" s="421" t="s">
        <v>2019</v>
      </c>
      <c r="B767" s="421" t="s">
        <v>3584</v>
      </c>
      <c r="C767" s="422" t="s">
        <v>2021</v>
      </c>
      <c r="D767" s="422" t="s">
        <v>2145</v>
      </c>
      <c r="E767" s="422" t="s">
        <v>3585</v>
      </c>
      <c r="F767" s="422" t="s">
        <v>3586</v>
      </c>
      <c r="G767" s="423" t="s">
        <v>3587</v>
      </c>
      <c r="H767" s="421" t="s">
        <v>3588</v>
      </c>
      <c r="I767" s="424">
        <v>88740.902353901503</v>
      </c>
      <c r="J767" s="425">
        <v>4.8599195025561137E-5</v>
      </c>
      <c r="K767" s="424">
        <f t="shared" si="77"/>
        <v>659102.09</v>
      </c>
      <c r="L767" s="424">
        <f t="shared" si="78"/>
        <v>488223.77</v>
      </c>
      <c r="M767" s="424">
        <f t="shared" si="79"/>
        <v>390579.02</v>
      </c>
      <c r="N767" s="424">
        <f t="shared" si="80"/>
        <v>97644.75</v>
      </c>
      <c r="O767" s="424">
        <f t="shared" si="81"/>
        <v>170878.31999999995</v>
      </c>
      <c r="P767" s="424">
        <f t="shared" si="82"/>
        <v>136702.66</v>
      </c>
      <c r="Q767" s="424">
        <f t="shared" si="83"/>
        <v>34175.659999999945</v>
      </c>
    </row>
    <row r="768" spans="1:17" ht="16.5" hidden="1" thickTop="1" x14ac:dyDescent="0.25">
      <c r="A768" s="421" t="s">
        <v>2019</v>
      </c>
      <c r="B768" s="427" t="s">
        <v>3589</v>
      </c>
      <c r="C768" s="422" t="s">
        <v>2021</v>
      </c>
      <c r="D768" s="422" t="s">
        <v>2145</v>
      </c>
      <c r="E768" s="422" t="s">
        <v>3590</v>
      </c>
      <c r="F768" s="428" t="s">
        <v>3591</v>
      </c>
      <c r="G768" s="423" t="s">
        <v>3592</v>
      </c>
      <c r="H768" s="429" t="s">
        <v>3593</v>
      </c>
      <c r="I768" s="424">
        <v>186595.6451051753</v>
      </c>
      <c r="J768" s="425">
        <v>1.021896093778915E-4</v>
      </c>
      <c r="K768" s="424">
        <f t="shared" si="77"/>
        <v>1385895.08</v>
      </c>
      <c r="L768" s="424">
        <f t="shared" si="78"/>
        <v>1026588.95</v>
      </c>
      <c r="M768" s="424">
        <f t="shared" si="79"/>
        <v>821271.16</v>
      </c>
      <c r="N768" s="424">
        <f t="shared" si="80"/>
        <v>205317.78999999992</v>
      </c>
      <c r="O768" s="424">
        <f t="shared" si="81"/>
        <v>359306.13000000012</v>
      </c>
      <c r="P768" s="424">
        <f t="shared" si="82"/>
        <v>287444.90000000002</v>
      </c>
      <c r="Q768" s="424">
        <f t="shared" si="83"/>
        <v>71861.230000000098</v>
      </c>
    </row>
    <row r="769" spans="1:17" ht="16.5" hidden="1" thickTop="1" x14ac:dyDescent="0.25">
      <c r="A769" s="421" t="s">
        <v>2019</v>
      </c>
      <c r="B769" s="421" t="s">
        <v>3594</v>
      </c>
      <c r="C769" s="422" t="s">
        <v>2021</v>
      </c>
      <c r="D769" s="422" t="s">
        <v>2145</v>
      </c>
      <c r="E769" s="422" t="s">
        <v>3595</v>
      </c>
      <c r="F769" s="422" t="s">
        <v>3596</v>
      </c>
      <c r="G769" s="423" t="s">
        <v>3597</v>
      </c>
      <c r="H769" s="421" t="s">
        <v>3598</v>
      </c>
      <c r="I769" s="424">
        <v>70162.481261834851</v>
      </c>
      <c r="J769" s="425">
        <v>3.8424672500203362E-5</v>
      </c>
      <c r="K769" s="424">
        <f t="shared" si="77"/>
        <v>521115.26</v>
      </c>
      <c r="L769" s="424">
        <f t="shared" si="78"/>
        <v>386011.3</v>
      </c>
      <c r="M769" s="424">
        <f t="shared" si="79"/>
        <v>308809.03999999998</v>
      </c>
      <c r="N769" s="424">
        <f t="shared" si="80"/>
        <v>77202.260000000009</v>
      </c>
      <c r="O769" s="424">
        <f t="shared" si="81"/>
        <v>135103.96000000002</v>
      </c>
      <c r="P769" s="424">
        <f t="shared" si="82"/>
        <v>108083.17</v>
      </c>
      <c r="Q769" s="424">
        <f t="shared" si="83"/>
        <v>27020.790000000023</v>
      </c>
    </row>
    <row r="770" spans="1:17" ht="16.5" hidden="1" thickTop="1" x14ac:dyDescent="0.25">
      <c r="A770" s="421" t="s">
        <v>2019</v>
      </c>
      <c r="B770" s="421" t="s">
        <v>3599</v>
      </c>
      <c r="C770" s="422" t="s">
        <v>2021</v>
      </c>
      <c r="D770" s="422" t="s">
        <v>2022</v>
      </c>
      <c r="E770" s="422" t="s">
        <v>3600</v>
      </c>
      <c r="F770" s="422" t="s">
        <v>3601</v>
      </c>
      <c r="G770" s="423" t="s">
        <v>3602</v>
      </c>
      <c r="H770" s="421" t="s">
        <v>3603</v>
      </c>
      <c r="I770" s="424">
        <v>25477.309332802186</v>
      </c>
      <c r="J770" s="425">
        <v>1.3952717316908889E-5</v>
      </c>
      <c r="K770" s="424">
        <f t="shared" si="77"/>
        <v>189226.7</v>
      </c>
      <c r="L770" s="424">
        <f t="shared" si="78"/>
        <v>140167.93</v>
      </c>
      <c r="M770" s="424">
        <f t="shared" si="79"/>
        <v>112134.34</v>
      </c>
      <c r="N770" s="424">
        <f t="shared" si="80"/>
        <v>28033.589999999997</v>
      </c>
      <c r="O770" s="424">
        <f t="shared" si="81"/>
        <v>49058.770000000019</v>
      </c>
      <c r="P770" s="424">
        <f t="shared" si="82"/>
        <v>39247.019999999997</v>
      </c>
      <c r="Q770" s="424">
        <f t="shared" si="83"/>
        <v>9811.7500000000218</v>
      </c>
    </row>
    <row r="771" spans="1:17" ht="16.5" hidden="1" thickTop="1" x14ac:dyDescent="0.25">
      <c r="A771" s="421" t="s">
        <v>2019</v>
      </c>
      <c r="B771" s="421" t="s">
        <v>3604</v>
      </c>
      <c r="C771" s="422" t="s">
        <v>2021</v>
      </c>
      <c r="D771" s="422" t="s">
        <v>2022</v>
      </c>
      <c r="E771" s="422" t="s">
        <v>3605</v>
      </c>
      <c r="F771" s="422" t="s">
        <v>3606</v>
      </c>
      <c r="G771" s="423" t="s">
        <v>3607</v>
      </c>
      <c r="H771" s="421" t="s">
        <v>3608</v>
      </c>
      <c r="I771" s="424">
        <v>74117.555524881071</v>
      </c>
      <c r="J771" s="425">
        <v>4.059067961024837E-5</v>
      </c>
      <c r="K771" s="424">
        <f t="shared" si="77"/>
        <v>550490.64</v>
      </c>
      <c r="L771" s="424">
        <f t="shared" si="78"/>
        <v>407770.84</v>
      </c>
      <c r="M771" s="424">
        <f t="shared" si="79"/>
        <v>326216.67</v>
      </c>
      <c r="N771" s="424">
        <f t="shared" si="80"/>
        <v>81554.170000000042</v>
      </c>
      <c r="O771" s="424">
        <f t="shared" si="81"/>
        <v>142719.79999999999</v>
      </c>
      <c r="P771" s="424">
        <f t="shared" si="82"/>
        <v>114175.84</v>
      </c>
      <c r="Q771" s="424">
        <f t="shared" si="83"/>
        <v>28543.959999999992</v>
      </c>
    </row>
    <row r="772" spans="1:17" ht="16.5" hidden="1" thickTop="1" x14ac:dyDescent="0.25">
      <c r="A772" s="421" t="s">
        <v>2019</v>
      </c>
      <c r="B772" s="421" t="s">
        <v>3609</v>
      </c>
      <c r="C772" s="422" t="s">
        <v>2021</v>
      </c>
      <c r="D772" s="422" t="s">
        <v>2022</v>
      </c>
      <c r="E772" s="422" t="s">
        <v>3610</v>
      </c>
      <c r="F772" s="422" t="s">
        <v>3611</v>
      </c>
      <c r="G772" s="423" t="s">
        <v>3612</v>
      </c>
      <c r="H772" s="421" t="s">
        <v>3613</v>
      </c>
      <c r="I772" s="424">
        <v>90552.67806998879</v>
      </c>
      <c r="J772" s="425">
        <v>4.9591418893395523E-5</v>
      </c>
      <c r="K772" s="424">
        <f t="shared" si="77"/>
        <v>672558.63</v>
      </c>
      <c r="L772" s="424">
        <f t="shared" si="78"/>
        <v>498191.58</v>
      </c>
      <c r="M772" s="424">
        <f t="shared" si="79"/>
        <v>398553.26</v>
      </c>
      <c r="N772" s="424">
        <f t="shared" si="80"/>
        <v>99638.32</v>
      </c>
      <c r="O772" s="424">
        <f t="shared" si="81"/>
        <v>174367.05</v>
      </c>
      <c r="P772" s="424">
        <f t="shared" si="82"/>
        <v>139493.64000000001</v>
      </c>
      <c r="Q772" s="424">
        <f t="shared" si="83"/>
        <v>34873.409999999974</v>
      </c>
    </row>
    <row r="773" spans="1:17" ht="16.5" hidden="1" thickTop="1" x14ac:dyDescent="0.25">
      <c r="A773" s="421" t="s">
        <v>2019</v>
      </c>
      <c r="B773" s="421" t="s">
        <v>3614</v>
      </c>
      <c r="C773" s="422" t="s">
        <v>2021</v>
      </c>
      <c r="D773" s="422" t="s">
        <v>2235</v>
      </c>
      <c r="E773" s="422" t="s">
        <v>3615</v>
      </c>
      <c r="F773" s="422" t="s">
        <v>3616</v>
      </c>
      <c r="G773" s="423" t="s">
        <v>3617</v>
      </c>
      <c r="H773" s="421" t="s">
        <v>3618</v>
      </c>
      <c r="I773" s="424">
        <v>218678.84603104694</v>
      </c>
      <c r="J773" s="425">
        <v>1.1976006108033745E-4</v>
      </c>
      <c r="K773" s="424">
        <f t="shared" si="77"/>
        <v>1624185.48</v>
      </c>
      <c r="L773" s="424">
        <f t="shared" si="78"/>
        <v>1203100.3600000001</v>
      </c>
      <c r="M773" s="424">
        <f t="shared" si="79"/>
        <v>962480.29</v>
      </c>
      <c r="N773" s="424">
        <f t="shared" si="80"/>
        <v>240620.07000000007</v>
      </c>
      <c r="O773" s="424">
        <f t="shared" si="81"/>
        <v>421085.11999999988</v>
      </c>
      <c r="P773" s="424">
        <f t="shared" si="82"/>
        <v>336868.1</v>
      </c>
      <c r="Q773" s="424">
        <f t="shared" si="83"/>
        <v>84217.019999999902</v>
      </c>
    </row>
    <row r="774" spans="1:17" ht="16.5" hidden="1" thickTop="1" x14ac:dyDescent="0.25">
      <c r="A774" s="421" t="s">
        <v>2019</v>
      </c>
      <c r="B774" s="421" t="s">
        <v>3619</v>
      </c>
      <c r="C774" s="422" t="s">
        <v>2021</v>
      </c>
      <c r="D774" s="422" t="s">
        <v>2250</v>
      </c>
      <c r="E774" s="422" t="s">
        <v>3620</v>
      </c>
      <c r="F774" s="422" t="s">
        <v>3621</v>
      </c>
      <c r="G774" s="423" t="s">
        <v>3622</v>
      </c>
      <c r="H774" s="421" t="s">
        <v>3623</v>
      </c>
      <c r="I774" s="424">
        <v>0</v>
      </c>
      <c r="J774" s="425">
        <v>0</v>
      </c>
      <c r="K774" s="424">
        <f t="shared" si="77"/>
        <v>0</v>
      </c>
      <c r="L774" s="424">
        <f t="shared" si="78"/>
        <v>0</v>
      </c>
      <c r="M774" s="424">
        <f t="shared" si="79"/>
        <v>0</v>
      </c>
      <c r="N774" s="424">
        <f t="shared" si="80"/>
        <v>0</v>
      </c>
      <c r="O774" s="424">
        <f t="shared" si="81"/>
        <v>0</v>
      </c>
      <c r="P774" s="424">
        <f t="shared" si="82"/>
        <v>0</v>
      </c>
      <c r="Q774" s="424">
        <f t="shared" si="83"/>
        <v>0</v>
      </c>
    </row>
    <row r="775" spans="1:17" ht="16.5" hidden="1" thickTop="1" x14ac:dyDescent="0.25">
      <c r="A775" s="421" t="s">
        <v>2019</v>
      </c>
      <c r="B775" s="421" t="s">
        <v>3624</v>
      </c>
      <c r="C775" s="422" t="s">
        <v>2021</v>
      </c>
      <c r="D775" s="422" t="s">
        <v>2250</v>
      </c>
      <c r="E775" s="422" t="s">
        <v>3625</v>
      </c>
      <c r="F775" s="422" t="s">
        <v>3626</v>
      </c>
      <c r="G775" s="423" t="s">
        <v>3627</v>
      </c>
      <c r="H775" s="421" t="s">
        <v>3628</v>
      </c>
      <c r="I775" s="424">
        <v>23101.340426613369</v>
      </c>
      <c r="J775" s="425">
        <v>1.2651511523597922E-5</v>
      </c>
      <c r="K775" s="424">
        <f t="shared" si="77"/>
        <v>171579.75</v>
      </c>
      <c r="L775" s="424">
        <f t="shared" si="78"/>
        <v>127096.11</v>
      </c>
      <c r="M775" s="424">
        <f t="shared" si="79"/>
        <v>101676.89</v>
      </c>
      <c r="N775" s="424">
        <f t="shared" si="80"/>
        <v>25419.22</v>
      </c>
      <c r="O775" s="424">
        <f t="shared" si="81"/>
        <v>44483.64</v>
      </c>
      <c r="P775" s="424">
        <f t="shared" si="82"/>
        <v>35586.910000000003</v>
      </c>
      <c r="Q775" s="424">
        <f t="shared" si="83"/>
        <v>8896.7299999999959</v>
      </c>
    </row>
    <row r="776" spans="1:17" ht="16.5" hidden="1" thickTop="1" x14ac:dyDescent="0.25">
      <c r="A776" s="421" t="s">
        <v>2019</v>
      </c>
      <c r="B776" s="421" t="s">
        <v>3629</v>
      </c>
      <c r="C776" s="422" t="s">
        <v>2021</v>
      </c>
      <c r="D776" s="422" t="s">
        <v>2076</v>
      </c>
      <c r="E776" s="422" t="s">
        <v>3630</v>
      </c>
      <c r="F776" s="422" t="s">
        <v>3631</v>
      </c>
      <c r="G776" s="423" t="s">
        <v>3632</v>
      </c>
      <c r="H776" s="421" t="s">
        <v>3633</v>
      </c>
      <c r="I776" s="424">
        <v>54647.063828183527</v>
      </c>
      <c r="J776" s="425">
        <v>2.9927612207150561E-5</v>
      </c>
      <c r="K776" s="424">
        <f t="shared" si="77"/>
        <v>405878.16</v>
      </c>
      <c r="L776" s="424">
        <f t="shared" si="78"/>
        <v>300650.49</v>
      </c>
      <c r="M776" s="424">
        <f t="shared" si="79"/>
        <v>240520.39</v>
      </c>
      <c r="N776" s="424">
        <f t="shared" si="80"/>
        <v>60130.099999999977</v>
      </c>
      <c r="O776" s="424">
        <f t="shared" si="81"/>
        <v>105227.66999999998</v>
      </c>
      <c r="P776" s="424">
        <f t="shared" si="82"/>
        <v>84182.14</v>
      </c>
      <c r="Q776" s="424">
        <f t="shared" si="83"/>
        <v>21045.529999999984</v>
      </c>
    </row>
    <row r="777" spans="1:17" ht="16.5" hidden="1" thickTop="1" x14ac:dyDescent="0.25">
      <c r="A777" s="421" t="s">
        <v>2019</v>
      </c>
      <c r="B777" s="421" t="s">
        <v>3634</v>
      </c>
      <c r="C777" s="422" t="s">
        <v>2021</v>
      </c>
      <c r="D777" s="422" t="s">
        <v>2145</v>
      </c>
      <c r="E777" s="422" t="s">
        <v>3635</v>
      </c>
      <c r="F777" s="422" t="s">
        <v>3636</v>
      </c>
      <c r="G777" s="423" t="s">
        <v>3637</v>
      </c>
      <c r="H777" s="421" t="s">
        <v>3638</v>
      </c>
      <c r="I777" s="424">
        <v>152531.40983448335</v>
      </c>
      <c r="J777" s="425">
        <v>8.3534238862108441E-5</v>
      </c>
      <c r="K777" s="424">
        <f t="shared" ref="K777:K840" si="84">ROUND(J777*13561996091,2)</f>
        <v>1132891.02</v>
      </c>
      <c r="L777" s="424">
        <f t="shared" ref="L777:L840" si="85">ROUND(K777*(10045923031/13561996091),2)</f>
        <v>839178.53</v>
      </c>
      <c r="M777" s="424">
        <f t="shared" ref="M777:M840" si="86">ROUND(L777*0.8,2)</f>
        <v>671342.82</v>
      </c>
      <c r="N777" s="424">
        <f t="shared" ref="N777:N840" si="87">L777-M777</f>
        <v>167835.71000000008</v>
      </c>
      <c r="O777" s="424">
        <f t="shared" ref="O777:O840" si="88">K777-L777</f>
        <v>293712.49</v>
      </c>
      <c r="P777" s="424">
        <f t="shared" ref="P777:P840" si="89">ROUND(O777*0.8,2)</f>
        <v>234969.99</v>
      </c>
      <c r="Q777" s="424">
        <f t="shared" ref="Q777:Q840" si="90">O777-P777</f>
        <v>58742.5</v>
      </c>
    </row>
    <row r="778" spans="1:17" ht="16.5" hidden="1" thickTop="1" x14ac:dyDescent="0.25">
      <c r="A778" s="421" t="s">
        <v>2019</v>
      </c>
      <c r="B778" s="421" t="s">
        <v>3639</v>
      </c>
      <c r="C778" s="422" t="s">
        <v>2021</v>
      </c>
      <c r="D778" s="422" t="s">
        <v>2145</v>
      </c>
      <c r="E778" s="422" t="s">
        <v>3640</v>
      </c>
      <c r="F778" s="422" t="s">
        <v>3641</v>
      </c>
      <c r="G778" s="423" t="s">
        <v>3642</v>
      </c>
      <c r="H778" s="421" t="s">
        <v>3643</v>
      </c>
      <c r="I778" s="424">
        <v>126257.51274636571</v>
      </c>
      <c r="J778" s="425">
        <v>6.9145268107960898E-5</v>
      </c>
      <c r="K778" s="424">
        <f t="shared" si="84"/>
        <v>937747.86</v>
      </c>
      <c r="L778" s="424">
        <f t="shared" si="85"/>
        <v>694628.04</v>
      </c>
      <c r="M778" s="424">
        <f t="shared" si="86"/>
        <v>555702.43000000005</v>
      </c>
      <c r="N778" s="424">
        <f t="shared" si="87"/>
        <v>138925.60999999999</v>
      </c>
      <c r="O778" s="424">
        <f t="shared" si="88"/>
        <v>243119.81999999995</v>
      </c>
      <c r="P778" s="424">
        <f t="shared" si="89"/>
        <v>194495.86</v>
      </c>
      <c r="Q778" s="424">
        <f t="shared" si="90"/>
        <v>48623.959999999963</v>
      </c>
    </row>
    <row r="779" spans="1:17" ht="16.5" hidden="1" thickTop="1" x14ac:dyDescent="0.25">
      <c r="A779" s="421" t="s">
        <v>2019</v>
      </c>
      <c r="B779" s="421" t="s">
        <v>3644</v>
      </c>
      <c r="C779" s="422" t="s">
        <v>2021</v>
      </c>
      <c r="D779" s="422" t="s">
        <v>2145</v>
      </c>
      <c r="E779" s="422" t="s">
        <v>3645</v>
      </c>
      <c r="F779" s="422" t="s">
        <v>3646</v>
      </c>
      <c r="G779" s="423" t="s">
        <v>3647</v>
      </c>
      <c r="H779" s="421" t="s">
        <v>3648</v>
      </c>
      <c r="I779" s="424">
        <v>92540.706027786015</v>
      </c>
      <c r="J779" s="425">
        <v>5.0680167777781952E-5</v>
      </c>
      <c r="K779" s="424">
        <f t="shared" si="84"/>
        <v>687324.24</v>
      </c>
      <c r="L779" s="424">
        <f t="shared" si="85"/>
        <v>509129.07</v>
      </c>
      <c r="M779" s="424">
        <f t="shared" si="86"/>
        <v>407303.26</v>
      </c>
      <c r="N779" s="424">
        <f t="shared" si="87"/>
        <v>101825.81</v>
      </c>
      <c r="O779" s="424">
        <f t="shared" si="88"/>
        <v>178195.16999999998</v>
      </c>
      <c r="P779" s="424">
        <f t="shared" si="89"/>
        <v>142556.14000000001</v>
      </c>
      <c r="Q779" s="424">
        <f t="shared" si="90"/>
        <v>35639.02999999997</v>
      </c>
    </row>
    <row r="780" spans="1:17" ht="16.5" hidden="1" thickTop="1" x14ac:dyDescent="0.25">
      <c r="A780" s="421" t="s">
        <v>2019</v>
      </c>
      <c r="B780" s="421" t="s">
        <v>3649</v>
      </c>
      <c r="C780" s="422" t="s">
        <v>2021</v>
      </c>
      <c r="D780" s="422" t="s">
        <v>2145</v>
      </c>
      <c r="E780" s="422" t="s">
        <v>3650</v>
      </c>
      <c r="F780" s="422" t="s">
        <v>3651</v>
      </c>
      <c r="G780" s="423" t="s">
        <v>3652</v>
      </c>
      <c r="H780" s="421" t="s">
        <v>3653</v>
      </c>
      <c r="I780" s="424">
        <v>62235.722695206226</v>
      </c>
      <c r="J780" s="425">
        <v>3.40835617465196E-5</v>
      </c>
      <c r="K780" s="424">
        <f t="shared" si="84"/>
        <v>462241.13</v>
      </c>
      <c r="L780" s="424">
        <f t="shared" si="85"/>
        <v>342400.84</v>
      </c>
      <c r="M780" s="424">
        <f t="shared" si="86"/>
        <v>273920.67</v>
      </c>
      <c r="N780" s="424">
        <f t="shared" si="87"/>
        <v>68480.170000000042</v>
      </c>
      <c r="O780" s="424">
        <f t="shared" si="88"/>
        <v>119840.28999999998</v>
      </c>
      <c r="P780" s="424">
        <f t="shared" si="89"/>
        <v>95872.23</v>
      </c>
      <c r="Q780" s="424">
        <f t="shared" si="90"/>
        <v>23968.059999999983</v>
      </c>
    </row>
    <row r="781" spans="1:17" ht="16.5" hidden="1" thickTop="1" x14ac:dyDescent="0.25">
      <c r="A781" s="421" t="s">
        <v>2019</v>
      </c>
      <c r="B781" s="421" t="s">
        <v>3654</v>
      </c>
      <c r="C781" s="422" t="s">
        <v>2021</v>
      </c>
      <c r="D781" s="422" t="s">
        <v>2145</v>
      </c>
      <c r="E781" s="422" t="s">
        <v>3655</v>
      </c>
      <c r="F781" s="422" t="s">
        <v>3656</v>
      </c>
      <c r="G781" s="423" t="s">
        <v>3657</v>
      </c>
      <c r="H781" s="421" t="s">
        <v>3658</v>
      </c>
      <c r="I781" s="424">
        <v>308631.71196922631</v>
      </c>
      <c r="J781" s="425">
        <v>1.6902299123855818E-4</v>
      </c>
      <c r="K781" s="424">
        <f t="shared" si="84"/>
        <v>2292289.15</v>
      </c>
      <c r="L781" s="424">
        <f t="shared" si="85"/>
        <v>1697991.96</v>
      </c>
      <c r="M781" s="424">
        <f t="shared" si="86"/>
        <v>1358393.57</v>
      </c>
      <c r="N781" s="424">
        <f t="shared" si="87"/>
        <v>339598.3899999999</v>
      </c>
      <c r="O781" s="424">
        <f t="shared" si="88"/>
        <v>594297.18999999994</v>
      </c>
      <c r="P781" s="424">
        <f t="shared" si="89"/>
        <v>475437.75</v>
      </c>
      <c r="Q781" s="424">
        <f t="shared" si="90"/>
        <v>118859.43999999994</v>
      </c>
    </row>
    <row r="782" spans="1:17" ht="16.5" hidden="1" thickTop="1" x14ac:dyDescent="0.25">
      <c r="A782" s="421" t="s">
        <v>2019</v>
      </c>
      <c r="B782" s="421" t="s">
        <v>3659</v>
      </c>
      <c r="C782" s="422" t="s">
        <v>2021</v>
      </c>
      <c r="D782" s="422" t="s">
        <v>3660</v>
      </c>
      <c r="E782" s="422" t="s">
        <v>3661</v>
      </c>
      <c r="F782" s="422" t="s">
        <v>3662</v>
      </c>
      <c r="G782" s="423" t="s">
        <v>3663</v>
      </c>
      <c r="H782" s="421" t="s">
        <v>3664</v>
      </c>
      <c r="I782" s="424">
        <v>292149.87986991071</v>
      </c>
      <c r="J782" s="425">
        <v>1.5999667134180117E-4</v>
      </c>
      <c r="K782" s="424">
        <f t="shared" si="84"/>
        <v>2169874.23</v>
      </c>
      <c r="L782" s="424">
        <f t="shared" si="85"/>
        <v>1607314.24</v>
      </c>
      <c r="M782" s="424">
        <f t="shared" si="86"/>
        <v>1285851.3899999999</v>
      </c>
      <c r="N782" s="424">
        <f t="shared" si="87"/>
        <v>321462.85000000009</v>
      </c>
      <c r="O782" s="424">
        <f t="shared" si="88"/>
        <v>562559.99</v>
      </c>
      <c r="P782" s="424">
        <f t="shared" si="89"/>
        <v>450047.99</v>
      </c>
      <c r="Q782" s="424">
        <f t="shared" si="90"/>
        <v>112512</v>
      </c>
    </row>
    <row r="783" spans="1:17" ht="16.5" hidden="1" thickTop="1" x14ac:dyDescent="0.25">
      <c r="A783" s="421" t="s">
        <v>2019</v>
      </c>
      <c r="B783" s="421" t="s">
        <v>3665</v>
      </c>
      <c r="C783" s="422" t="s">
        <v>2021</v>
      </c>
      <c r="D783" s="422" t="s">
        <v>2022</v>
      </c>
      <c r="E783" s="422" t="s">
        <v>3666</v>
      </c>
      <c r="F783" s="422" t="s">
        <v>3667</v>
      </c>
      <c r="G783" s="423" t="s">
        <v>3668</v>
      </c>
      <c r="H783" s="421" t="s">
        <v>3669</v>
      </c>
      <c r="I783" s="424">
        <v>22449.187170278314</v>
      </c>
      <c r="J783" s="425">
        <v>1.229435803010757E-5</v>
      </c>
      <c r="K783" s="424">
        <f t="shared" si="84"/>
        <v>166736.04</v>
      </c>
      <c r="L783" s="424">
        <f t="shared" si="85"/>
        <v>123508.18</v>
      </c>
      <c r="M783" s="424">
        <f t="shared" si="86"/>
        <v>98806.54</v>
      </c>
      <c r="N783" s="424">
        <f t="shared" si="87"/>
        <v>24701.64</v>
      </c>
      <c r="O783" s="424">
        <f t="shared" si="88"/>
        <v>43227.860000000015</v>
      </c>
      <c r="P783" s="424">
        <f t="shared" si="89"/>
        <v>34582.29</v>
      </c>
      <c r="Q783" s="424">
        <f t="shared" si="90"/>
        <v>8645.5700000000143</v>
      </c>
    </row>
    <row r="784" spans="1:17" ht="16.5" hidden="1" thickTop="1" x14ac:dyDescent="0.25">
      <c r="A784" s="421" t="s">
        <v>2019</v>
      </c>
      <c r="B784" s="421" t="s">
        <v>3670</v>
      </c>
      <c r="C784" s="422" t="s">
        <v>2021</v>
      </c>
      <c r="D784" s="422" t="s">
        <v>2145</v>
      </c>
      <c r="E784" s="422" t="s">
        <v>3671</v>
      </c>
      <c r="F784" s="422" t="s">
        <v>3672</v>
      </c>
      <c r="G784" s="423" t="s">
        <v>3673</v>
      </c>
      <c r="H784" s="421" t="s">
        <v>3674</v>
      </c>
      <c r="I784" s="424">
        <v>27529.436193172154</v>
      </c>
      <c r="J784" s="425">
        <v>1.5076570138537628E-5</v>
      </c>
      <c r="K784" s="424">
        <f t="shared" si="84"/>
        <v>204468.39</v>
      </c>
      <c r="L784" s="424">
        <f t="shared" si="85"/>
        <v>151458.07</v>
      </c>
      <c r="M784" s="424">
        <f t="shared" si="86"/>
        <v>121166.46</v>
      </c>
      <c r="N784" s="424">
        <f t="shared" si="87"/>
        <v>30291.61</v>
      </c>
      <c r="O784" s="424">
        <f t="shared" si="88"/>
        <v>53010.320000000007</v>
      </c>
      <c r="P784" s="424">
        <f t="shared" si="89"/>
        <v>42408.26</v>
      </c>
      <c r="Q784" s="424">
        <f t="shared" si="90"/>
        <v>10602.060000000005</v>
      </c>
    </row>
    <row r="785" spans="1:17" ht="16.5" hidden="1" thickTop="1" x14ac:dyDescent="0.25">
      <c r="A785" s="421" t="s">
        <v>2019</v>
      </c>
      <c r="B785" s="421" t="s">
        <v>3675</v>
      </c>
      <c r="C785" s="422" t="s">
        <v>2021</v>
      </c>
      <c r="D785" s="422" t="s">
        <v>2145</v>
      </c>
      <c r="E785" s="422" t="s">
        <v>3676</v>
      </c>
      <c r="F785" s="422" t="s">
        <v>3677</v>
      </c>
      <c r="G785" s="423" t="s">
        <v>3678</v>
      </c>
      <c r="H785" s="421" t="s">
        <v>3679</v>
      </c>
      <c r="I785" s="424">
        <v>64460.729967273313</v>
      </c>
      <c r="J785" s="425">
        <v>3.5302092992880386E-5</v>
      </c>
      <c r="K785" s="424">
        <f t="shared" si="84"/>
        <v>478766.85</v>
      </c>
      <c r="L785" s="424">
        <f t="shared" si="85"/>
        <v>354642.11</v>
      </c>
      <c r="M785" s="424">
        <f t="shared" si="86"/>
        <v>283713.69</v>
      </c>
      <c r="N785" s="424">
        <f t="shared" si="87"/>
        <v>70928.419999999984</v>
      </c>
      <c r="O785" s="424">
        <f t="shared" si="88"/>
        <v>124124.73999999999</v>
      </c>
      <c r="P785" s="424">
        <f t="shared" si="89"/>
        <v>99299.79</v>
      </c>
      <c r="Q785" s="424">
        <f t="shared" si="90"/>
        <v>24824.949999999997</v>
      </c>
    </row>
    <row r="786" spans="1:17" ht="16.5" hidden="1" thickTop="1" x14ac:dyDescent="0.25">
      <c r="A786" s="421" t="s">
        <v>2019</v>
      </c>
      <c r="B786" s="421" t="s">
        <v>3680</v>
      </c>
      <c r="C786" s="422" t="s">
        <v>2021</v>
      </c>
      <c r="D786" s="422" t="s">
        <v>2022</v>
      </c>
      <c r="E786" s="422" t="s">
        <v>3681</v>
      </c>
      <c r="F786" s="422" t="s">
        <v>3682</v>
      </c>
      <c r="G786" s="423" t="s">
        <v>3683</v>
      </c>
      <c r="H786" s="421" t="s">
        <v>3684</v>
      </c>
      <c r="I786" s="424">
        <v>124433.01323080125</v>
      </c>
      <c r="J786" s="425">
        <v>6.8146076016952588E-5</v>
      </c>
      <c r="K786" s="424">
        <f t="shared" si="84"/>
        <v>924196.82</v>
      </c>
      <c r="L786" s="424">
        <f t="shared" si="85"/>
        <v>684590.24</v>
      </c>
      <c r="M786" s="424">
        <f t="shared" si="86"/>
        <v>547672.18999999994</v>
      </c>
      <c r="N786" s="424">
        <f t="shared" si="87"/>
        <v>136918.05000000005</v>
      </c>
      <c r="O786" s="424">
        <f t="shared" si="88"/>
        <v>239606.57999999996</v>
      </c>
      <c r="P786" s="424">
        <f t="shared" si="89"/>
        <v>191685.26</v>
      </c>
      <c r="Q786" s="424">
        <f t="shared" si="90"/>
        <v>47921.319999999949</v>
      </c>
    </row>
    <row r="787" spans="1:17" ht="16.5" hidden="1" thickTop="1" x14ac:dyDescent="0.25">
      <c r="A787" s="421" t="s">
        <v>2019</v>
      </c>
      <c r="B787" s="421" t="s">
        <v>3685</v>
      </c>
      <c r="C787" s="422" t="s">
        <v>2021</v>
      </c>
      <c r="D787" s="422" t="s">
        <v>2121</v>
      </c>
      <c r="E787" s="422" t="s">
        <v>3686</v>
      </c>
      <c r="F787" s="422" t="s">
        <v>3687</v>
      </c>
      <c r="G787" s="423" t="s">
        <v>3688</v>
      </c>
      <c r="H787" s="421" t="s">
        <v>3689</v>
      </c>
      <c r="I787" s="424">
        <v>14380.806270574609</v>
      </c>
      <c r="J787" s="425">
        <v>7.8756874229343563E-6</v>
      </c>
      <c r="K787" s="424">
        <f t="shared" si="84"/>
        <v>106810.04</v>
      </c>
      <c r="L787" s="424">
        <f t="shared" si="85"/>
        <v>79118.55</v>
      </c>
      <c r="M787" s="424">
        <f t="shared" si="86"/>
        <v>63294.84</v>
      </c>
      <c r="N787" s="424">
        <f t="shared" si="87"/>
        <v>15823.710000000006</v>
      </c>
      <c r="O787" s="424">
        <f t="shared" si="88"/>
        <v>27691.489999999991</v>
      </c>
      <c r="P787" s="424">
        <f t="shared" si="89"/>
        <v>22153.19</v>
      </c>
      <c r="Q787" s="424">
        <f t="shared" si="90"/>
        <v>5538.299999999992</v>
      </c>
    </row>
    <row r="788" spans="1:17" ht="16.5" hidden="1" thickTop="1" x14ac:dyDescent="0.25">
      <c r="A788" s="421" t="s">
        <v>2019</v>
      </c>
      <c r="B788" s="421" t="s">
        <v>3690</v>
      </c>
      <c r="C788" s="422" t="s">
        <v>2021</v>
      </c>
      <c r="D788" s="422" t="s">
        <v>2250</v>
      </c>
      <c r="E788" s="422" t="s">
        <v>3691</v>
      </c>
      <c r="F788" s="422" t="s">
        <v>3692</v>
      </c>
      <c r="G788" s="423" t="s">
        <v>3693</v>
      </c>
      <c r="H788" s="421" t="s">
        <v>3694</v>
      </c>
      <c r="I788" s="424">
        <v>35070.972828572951</v>
      </c>
      <c r="J788" s="425">
        <v>1.9206713060395617E-5</v>
      </c>
      <c r="K788" s="424">
        <f t="shared" si="84"/>
        <v>260481.37</v>
      </c>
      <c r="L788" s="424">
        <f t="shared" si="85"/>
        <v>192949.16</v>
      </c>
      <c r="M788" s="424">
        <f t="shared" si="86"/>
        <v>154359.32999999999</v>
      </c>
      <c r="N788" s="424">
        <f t="shared" si="87"/>
        <v>38589.830000000016</v>
      </c>
      <c r="O788" s="424">
        <f t="shared" si="88"/>
        <v>67532.209999999992</v>
      </c>
      <c r="P788" s="424">
        <f t="shared" si="89"/>
        <v>54025.77</v>
      </c>
      <c r="Q788" s="424">
        <f t="shared" si="90"/>
        <v>13506.439999999995</v>
      </c>
    </row>
    <row r="789" spans="1:17" ht="16.5" hidden="1" thickTop="1" x14ac:dyDescent="0.25">
      <c r="A789" s="421" t="s">
        <v>2019</v>
      </c>
      <c r="B789" s="421" t="s">
        <v>3695</v>
      </c>
      <c r="C789" s="422" t="s">
        <v>2021</v>
      </c>
      <c r="D789" s="422" t="s">
        <v>2250</v>
      </c>
      <c r="E789" s="422" t="s">
        <v>3696</v>
      </c>
      <c r="F789" s="422" t="s">
        <v>3697</v>
      </c>
      <c r="G789" s="423" t="s">
        <v>3698</v>
      </c>
      <c r="H789" s="421" t="s">
        <v>3699</v>
      </c>
      <c r="I789" s="424">
        <v>0</v>
      </c>
      <c r="J789" s="425">
        <v>0</v>
      </c>
      <c r="K789" s="424">
        <f t="shared" si="84"/>
        <v>0</v>
      </c>
      <c r="L789" s="424">
        <f t="shared" si="85"/>
        <v>0</v>
      </c>
      <c r="M789" s="424">
        <f t="shared" si="86"/>
        <v>0</v>
      </c>
      <c r="N789" s="424">
        <f t="shared" si="87"/>
        <v>0</v>
      </c>
      <c r="O789" s="424">
        <f t="shared" si="88"/>
        <v>0</v>
      </c>
      <c r="P789" s="424">
        <f t="shared" si="89"/>
        <v>0</v>
      </c>
      <c r="Q789" s="424">
        <f t="shared" si="90"/>
        <v>0</v>
      </c>
    </row>
    <row r="790" spans="1:17" ht="16.5" hidden="1" thickTop="1" x14ac:dyDescent="0.25">
      <c r="A790" s="421" t="s">
        <v>2019</v>
      </c>
      <c r="B790" s="421" t="s">
        <v>3700</v>
      </c>
      <c r="C790" s="422" t="s">
        <v>2021</v>
      </c>
      <c r="D790" s="422" t="s">
        <v>2145</v>
      </c>
      <c r="E790" s="422" t="s">
        <v>3701</v>
      </c>
      <c r="F790" s="422" t="s">
        <v>3702</v>
      </c>
      <c r="G790" s="423" t="s">
        <v>3703</v>
      </c>
      <c r="H790" s="421" t="s">
        <v>3704</v>
      </c>
      <c r="I790" s="424">
        <v>42629.457231519416</v>
      </c>
      <c r="J790" s="425">
        <v>2.3346137472956907E-5</v>
      </c>
      <c r="K790" s="424">
        <f t="shared" si="84"/>
        <v>316620.23</v>
      </c>
      <c r="L790" s="424">
        <f t="shared" si="85"/>
        <v>234533.5</v>
      </c>
      <c r="M790" s="424">
        <f t="shared" si="86"/>
        <v>187626.8</v>
      </c>
      <c r="N790" s="424">
        <f t="shared" si="87"/>
        <v>46906.700000000012</v>
      </c>
      <c r="O790" s="424">
        <f t="shared" si="88"/>
        <v>82086.729999999981</v>
      </c>
      <c r="P790" s="424">
        <f t="shared" si="89"/>
        <v>65669.38</v>
      </c>
      <c r="Q790" s="424">
        <f t="shared" si="90"/>
        <v>16417.349999999977</v>
      </c>
    </row>
    <row r="791" spans="1:17" ht="16.5" hidden="1" thickTop="1" x14ac:dyDescent="0.25">
      <c r="A791" s="421" t="s">
        <v>2019</v>
      </c>
      <c r="B791" s="421" t="s">
        <v>3705</v>
      </c>
      <c r="C791" s="422" t="s">
        <v>2021</v>
      </c>
      <c r="D791" s="422" t="s">
        <v>2181</v>
      </c>
      <c r="E791" s="422" t="s">
        <v>3706</v>
      </c>
      <c r="F791" s="422" t="s">
        <v>3707</v>
      </c>
      <c r="G791" s="423" t="s">
        <v>3708</v>
      </c>
      <c r="H791" s="421" t="s">
        <v>3709</v>
      </c>
      <c r="I791" s="424">
        <v>18433.785551590507</v>
      </c>
      <c r="J791" s="425">
        <v>1.0095312480690943E-5</v>
      </c>
      <c r="K791" s="424">
        <f t="shared" si="84"/>
        <v>136912.59</v>
      </c>
      <c r="L791" s="424">
        <f t="shared" si="85"/>
        <v>101416.73</v>
      </c>
      <c r="M791" s="424">
        <f t="shared" si="86"/>
        <v>81133.38</v>
      </c>
      <c r="N791" s="424">
        <f t="shared" si="87"/>
        <v>20283.349999999991</v>
      </c>
      <c r="O791" s="424">
        <f t="shared" si="88"/>
        <v>35495.86</v>
      </c>
      <c r="P791" s="424">
        <f t="shared" si="89"/>
        <v>28396.69</v>
      </c>
      <c r="Q791" s="424">
        <f t="shared" si="90"/>
        <v>7099.1700000000019</v>
      </c>
    </row>
    <row r="792" spans="1:17" ht="16.5" hidden="1" thickTop="1" x14ac:dyDescent="0.25">
      <c r="A792" s="421" t="s">
        <v>2019</v>
      </c>
      <c r="B792" s="421" t="s">
        <v>3710</v>
      </c>
      <c r="C792" s="422" t="s">
        <v>2021</v>
      </c>
      <c r="D792" s="422" t="s">
        <v>2145</v>
      </c>
      <c r="E792" s="422" t="s">
        <v>3711</v>
      </c>
      <c r="F792" s="422" t="s">
        <v>3712</v>
      </c>
      <c r="G792" s="423" t="s">
        <v>3713</v>
      </c>
      <c r="H792" s="421" t="s">
        <v>3714</v>
      </c>
      <c r="I792" s="424">
        <v>108915.91006039309</v>
      </c>
      <c r="J792" s="425">
        <v>5.9648092525608651E-5</v>
      </c>
      <c r="K792" s="424">
        <f t="shared" si="84"/>
        <v>808947.19999999995</v>
      </c>
      <c r="L792" s="424">
        <f t="shared" si="85"/>
        <v>599220.15</v>
      </c>
      <c r="M792" s="424">
        <f t="shared" si="86"/>
        <v>479376.12</v>
      </c>
      <c r="N792" s="424">
        <f t="shared" si="87"/>
        <v>119844.03000000003</v>
      </c>
      <c r="O792" s="424">
        <f t="shared" si="88"/>
        <v>209727.04999999993</v>
      </c>
      <c r="P792" s="424">
        <f t="shared" si="89"/>
        <v>167781.64</v>
      </c>
      <c r="Q792" s="424">
        <f t="shared" si="90"/>
        <v>41945.409999999916</v>
      </c>
    </row>
    <row r="793" spans="1:17" ht="16.5" hidden="1" thickTop="1" x14ac:dyDescent="0.25">
      <c r="A793" s="421" t="s">
        <v>2019</v>
      </c>
      <c r="B793" s="421" t="s">
        <v>3715</v>
      </c>
      <c r="C793" s="422" t="s">
        <v>2021</v>
      </c>
      <c r="D793" s="422" t="s">
        <v>2145</v>
      </c>
      <c r="E793" s="422" t="s">
        <v>3716</v>
      </c>
      <c r="F793" s="422" t="s">
        <v>3717</v>
      </c>
      <c r="G793" s="423" t="s">
        <v>3718</v>
      </c>
      <c r="H793" s="421" t="s">
        <v>3719</v>
      </c>
      <c r="I793" s="424">
        <v>0</v>
      </c>
      <c r="J793" s="425">
        <v>0</v>
      </c>
      <c r="K793" s="424">
        <f t="shared" si="84"/>
        <v>0</v>
      </c>
      <c r="L793" s="424">
        <f t="shared" si="85"/>
        <v>0</v>
      </c>
      <c r="M793" s="424">
        <f t="shared" si="86"/>
        <v>0</v>
      </c>
      <c r="N793" s="424">
        <f t="shared" si="87"/>
        <v>0</v>
      </c>
      <c r="O793" s="424">
        <f t="shared" si="88"/>
        <v>0</v>
      </c>
      <c r="P793" s="424">
        <f t="shared" si="89"/>
        <v>0</v>
      </c>
      <c r="Q793" s="424">
        <f t="shared" si="90"/>
        <v>0</v>
      </c>
    </row>
    <row r="794" spans="1:17" ht="16.5" hidden="1" thickTop="1" x14ac:dyDescent="0.25">
      <c r="A794" s="421" t="s">
        <v>2019</v>
      </c>
      <c r="B794" s="421" t="s">
        <v>3720</v>
      </c>
      <c r="C794" s="422" t="s">
        <v>2021</v>
      </c>
      <c r="D794" s="422" t="s">
        <v>2145</v>
      </c>
      <c r="E794" s="422" t="s">
        <v>3721</v>
      </c>
      <c r="F794" s="422" t="s">
        <v>3722</v>
      </c>
      <c r="G794" s="423" t="s">
        <v>3723</v>
      </c>
      <c r="H794" s="421" t="s">
        <v>3724</v>
      </c>
      <c r="I794" s="424">
        <v>23976.528471166264</v>
      </c>
      <c r="J794" s="425">
        <v>1.3130810621680572E-5</v>
      </c>
      <c r="K794" s="424">
        <f t="shared" si="84"/>
        <v>178080</v>
      </c>
      <c r="L794" s="424">
        <f t="shared" si="85"/>
        <v>131911.10999999999</v>
      </c>
      <c r="M794" s="424">
        <f t="shared" si="86"/>
        <v>105528.89</v>
      </c>
      <c r="N794" s="424">
        <f t="shared" si="87"/>
        <v>26382.219999999987</v>
      </c>
      <c r="O794" s="424">
        <f t="shared" si="88"/>
        <v>46168.890000000014</v>
      </c>
      <c r="P794" s="424">
        <f t="shared" si="89"/>
        <v>36935.11</v>
      </c>
      <c r="Q794" s="424">
        <f t="shared" si="90"/>
        <v>9233.7800000000134</v>
      </c>
    </row>
    <row r="795" spans="1:17" ht="16.5" hidden="1" thickTop="1" x14ac:dyDescent="0.25">
      <c r="A795" s="421" t="s">
        <v>2019</v>
      </c>
      <c r="B795" s="421" t="s">
        <v>3725</v>
      </c>
      <c r="C795" s="422" t="s">
        <v>2021</v>
      </c>
      <c r="D795" s="422" t="s">
        <v>2145</v>
      </c>
      <c r="E795" s="422" t="s">
        <v>3726</v>
      </c>
      <c r="F795" s="422" t="s">
        <v>3727</v>
      </c>
      <c r="G795" s="423" t="s">
        <v>3728</v>
      </c>
      <c r="H795" s="421" t="s">
        <v>3729</v>
      </c>
      <c r="I795" s="424">
        <v>31783.069125894246</v>
      </c>
      <c r="J795" s="425">
        <v>1.7406083710983535E-5</v>
      </c>
      <c r="K795" s="424">
        <f t="shared" si="84"/>
        <v>236061.24</v>
      </c>
      <c r="L795" s="424">
        <f t="shared" si="85"/>
        <v>174860.18</v>
      </c>
      <c r="M795" s="424">
        <f t="shared" si="86"/>
        <v>139888.14000000001</v>
      </c>
      <c r="N795" s="424">
        <f t="shared" si="87"/>
        <v>34972.039999999979</v>
      </c>
      <c r="O795" s="424">
        <f t="shared" si="88"/>
        <v>61201.06</v>
      </c>
      <c r="P795" s="424">
        <f t="shared" si="89"/>
        <v>48960.85</v>
      </c>
      <c r="Q795" s="424">
        <f t="shared" si="90"/>
        <v>12240.21</v>
      </c>
    </row>
    <row r="796" spans="1:17" ht="16.5" hidden="1" thickTop="1" x14ac:dyDescent="0.25">
      <c r="A796" s="421" t="s">
        <v>2019</v>
      </c>
      <c r="B796" s="421" t="s">
        <v>3730</v>
      </c>
      <c r="C796" s="422" t="s">
        <v>2021</v>
      </c>
      <c r="D796" s="422" t="s">
        <v>2022</v>
      </c>
      <c r="E796" s="422" t="s">
        <v>3731</v>
      </c>
      <c r="F796" s="422" t="s">
        <v>3732</v>
      </c>
      <c r="G796" s="423" t="s">
        <v>3733</v>
      </c>
      <c r="H796" s="421" t="s">
        <v>3734</v>
      </c>
      <c r="I796" s="424">
        <v>57376.712837475279</v>
      </c>
      <c r="J796" s="425">
        <v>3.142251186486254E-5</v>
      </c>
      <c r="K796" s="424">
        <f t="shared" si="84"/>
        <v>426151.98</v>
      </c>
      <c r="L796" s="424">
        <f t="shared" si="85"/>
        <v>315668.13</v>
      </c>
      <c r="M796" s="424">
        <f t="shared" si="86"/>
        <v>252534.5</v>
      </c>
      <c r="N796" s="424">
        <f t="shared" si="87"/>
        <v>63133.630000000005</v>
      </c>
      <c r="O796" s="424">
        <f t="shared" si="88"/>
        <v>110483.84999999998</v>
      </c>
      <c r="P796" s="424">
        <f t="shared" si="89"/>
        <v>88387.08</v>
      </c>
      <c r="Q796" s="424">
        <f t="shared" si="90"/>
        <v>22096.769999999975</v>
      </c>
    </row>
    <row r="797" spans="1:17" ht="16.5" hidden="1" thickTop="1" x14ac:dyDescent="0.25">
      <c r="A797" s="421" t="s">
        <v>2019</v>
      </c>
      <c r="B797" s="421" t="s">
        <v>3735</v>
      </c>
      <c r="C797" s="422" t="s">
        <v>2021</v>
      </c>
      <c r="D797" s="422" t="s">
        <v>2235</v>
      </c>
      <c r="E797" s="422" t="s">
        <v>3736</v>
      </c>
      <c r="F797" s="422" t="s">
        <v>3737</v>
      </c>
      <c r="G797" s="423" t="s">
        <v>3738</v>
      </c>
      <c r="H797" s="421" t="s">
        <v>3739</v>
      </c>
      <c r="I797" s="424">
        <v>52390.194546820043</v>
      </c>
      <c r="J797" s="425">
        <v>2.8691631645281059E-5</v>
      </c>
      <c r="K797" s="424">
        <f t="shared" si="84"/>
        <v>389115.8</v>
      </c>
      <c r="L797" s="424">
        <f t="shared" si="85"/>
        <v>288233.93</v>
      </c>
      <c r="M797" s="424">
        <f t="shared" si="86"/>
        <v>230587.14</v>
      </c>
      <c r="N797" s="424">
        <f t="shared" si="87"/>
        <v>57646.789999999979</v>
      </c>
      <c r="O797" s="424">
        <f t="shared" si="88"/>
        <v>100881.87</v>
      </c>
      <c r="P797" s="424">
        <f t="shared" si="89"/>
        <v>80705.5</v>
      </c>
      <c r="Q797" s="424">
        <f t="shared" si="90"/>
        <v>20176.369999999995</v>
      </c>
    </row>
    <row r="798" spans="1:17" ht="16.5" hidden="1" thickTop="1" x14ac:dyDescent="0.25">
      <c r="A798" s="421" t="s">
        <v>2019</v>
      </c>
      <c r="B798" s="421" t="s">
        <v>3740</v>
      </c>
      <c r="C798" s="422" t="s">
        <v>2021</v>
      </c>
      <c r="D798" s="422" t="s">
        <v>2145</v>
      </c>
      <c r="E798" s="422" t="s">
        <v>3741</v>
      </c>
      <c r="F798" s="422" t="s">
        <v>3742</v>
      </c>
      <c r="G798" s="423" t="s">
        <v>3743</v>
      </c>
      <c r="H798" s="421" t="s">
        <v>3744</v>
      </c>
      <c r="I798" s="424">
        <v>49812.831537007456</v>
      </c>
      <c r="J798" s="425">
        <v>2.7280131826786794E-5</v>
      </c>
      <c r="K798" s="424">
        <f t="shared" si="84"/>
        <v>369973.04</v>
      </c>
      <c r="L798" s="424">
        <f t="shared" si="85"/>
        <v>274054.09999999998</v>
      </c>
      <c r="M798" s="424">
        <f t="shared" si="86"/>
        <v>219243.28</v>
      </c>
      <c r="N798" s="424">
        <f t="shared" si="87"/>
        <v>54810.819999999978</v>
      </c>
      <c r="O798" s="424">
        <f t="shared" si="88"/>
        <v>95918.94</v>
      </c>
      <c r="P798" s="424">
        <f t="shared" si="89"/>
        <v>76735.149999999994</v>
      </c>
      <c r="Q798" s="424">
        <f t="shared" si="90"/>
        <v>19183.790000000008</v>
      </c>
    </row>
    <row r="799" spans="1:17" ht="16.5" hidden="1" thickTop="1" x14ac:dyDescent="0.25">
      <c r="A799" s="421" t="s">
        <v>2019</v>
      </c>
      <c r="B799" s="421" t="s">
        <v>3745</v>
      </c>
      <c r="C799" s="422" t="s">
        <v>2021</v>
      </c>
      <c r="D799" s="422" t="s">
        <v>2145</v>
      </c>
      <c r="E799" s="422" t="s">
        <v>3746</v>
      </c>
      <c r="F799" s="422" t="s">
        <v>3747</v>
      </c>
      <c r="G799" s="423" t="s">
        <v>3748</v>
      </c>
      <c r="H799" s="421" t="s">
        <v>3749</v>
      </c>
      <c r="I799" s="424">
        <v>20133.128778804457</v>
      </c>
      <c r="J799" s="425">
        <v>1.1025962392108103E-5</v>
      </c>
      <c r="K799" s="424">
        <f t="shared" si="84"/>
        <v>149534.06</v>
      </c>
      <c r="L799" s="424">
        <f t="shared" si="85"/>
        <v>110765.97</v>
      </c>
      <c r="M799" s="424">
        <f t="shared" si="86"/>
        <v>88612.78</v>
      </c>
      <c r="N799" s="424">
        <f t="shared" si="87"/>
        <v>22153.190000000002</v>
      </c>
      <c r="O799" s="424">
        <f t="shared" si="88"/>
        <v>38768.089999999997</v>
      </c>
      <c r="P799" s="424">
        <f t="shared" si="89"/>
        <v>31014.47</v>
      </c>
      <c r="Q799" s="424">
        <f t="shared" si="90"/>
        <v>7753.6199999999953</v>
      </c>
    </row>
    <row r="800" spans="1:17" ht="16.5" hidden="1" thickTop="1" x14ac:dyDescent="0.25">
      <c r="A800" s="421" t="s">
        <v>2019</v>
      </c>
      <c r="B800" s="421" t="s">
        <v>3750</v>
      </c>
      <c r="C800" s="422" t="s">
        <v>2021</v>
      </c>
      <c r="D800" s="422" t="s">
        <v>2145</v>
      </c>
      <c r="E800" s="422" t="s">
        <v>3751</v>
      </c>
      <c r="F800" s="422" t="s">
        <v>3752</v>
      </c>
      <c r="G800" s="423" t="s">
        <v>3753</v>
      </c>
      <c r="H800" s="421" t="s">
        <v>3754</v>
      </c>
      <c r="I800" s="424">
        <v>36681.789504048262</v>
      </c>
      <c r="J800" s="425">
        <v>2.0088881166481017E-5</v>
      </c>
      <c r="K800" s="424">
        <f t="shared" si="84"/>
        <v>272445.33</v>
      </c>
      <c r="L800" s="424">
        <f t="shared" si="85"/>
        <v>201811.36</v>
      </c>
      <c r="M800" s="424">
        <f t="shared" si="86"/>
        <v>161449.09</v>
      </c>
      <c r="N800" s="424">
        <f t="shared" si="87"/>
        <v>40362.26999999999</v>
      </c>
      <c r="O800" s="424">
        <f t="shared" si="88"/>
        <v>70633.97000000003</v>
      </c>
      <c r="P800" s="424">
        <f t="shared" si="89"/>
        <v>56507.18</v>
      </c>
      <c r="Q800" s="424">
        <f t="shared" si="90"/>
        <v>14126.79000000003</v>
      </c>
    </row>
    <row r="801" spans="1:17" ht="16.5" hidden="1" thickTop="1" x14ac:dyDescent="0.25">
      <c r="A801" s="421" t="s">
        <v>2019</v>
      </c>
      <c r="B801" s="421" t="s">
        <v>3755</v>
      </c>
      <c r="C801" s="422" t="s">
        <v>2021</v>
      </c>
      <c r="D801" s="422" t="s">
        <v>2250</v>
      </c>
      <c r="E801" s="422" t="s">
        <v>3756</v>
      </c>
      <c r="F801" s="422" t="s">
        <v>3757</v>
      </c>
      <c r="G801" s="423" t="s">
        <v>3758</v>
      </c>
      <c r="H801" s="421" t="s">
        <v>3759</v>
      </c>
      <c r="I801" s="424">
        <v>0</v>
      </c>
      <c r="J801" s="425">
        <v>0</v>
      </c>
      <c r="K801" s="424">
        <f t="shared" si="84"/>
        <v>0</v>
      </c>
      <c r="L801" s="424">
        <f t="shared" si="85"/>
        <v>0</v>
      </c>
      <c r="M801" s="424">
        <f t="shared" si="86"/>
        <v>0</v>
      </c>
      <c r="N801" s="424">
        <f t="shared" si="87"/>
        <v>0</v>
      </c>
      <c r="O801" s="424">
        <f t="shared" si="88"/>
        <v>0</v>
      </c>
      <c r="P801" s="424">
        <f t="shared" si="89"/>
        <v>0</v>
      </c>
      <c r="Q801" s="424">
        <f t="shared" si="90"/>
        <v>0</v>
      </c>
    </row>
    <row r="802" spans="1:17" ht="16.5" hidden="1" thickTop="1" x14ac:dyDescent="0.25">
      <c r="A802" s="421" t="s">
        <v>2019</v>
      </c>
      <c r="B802" s="421" t="s">
        <v>3760</v>
      </c>
      <c r="C802" s="422" t="s">
        <v>2021</v>
      </c>
      <c r="D802" s="422" t="s">
        <v>2235</v>
      </c>
      <c r="E802" s="422" t="s">
        <v>3761</v>
      </c>
      <c r="F802" s="422" t="s">
        <v>3762</v>
      </c>
      <c r="G802" s="423" t="s">
        <v>3763</v>
      </c>
      <c r="H802" s="421" t="s">
        <v>3764</v>
      </c>
      <c r="I802" s="424">
        <v>83616.796880367227</v>
      </c>
      <c r="J802" s="425">
        <v>4.5792964813401377E-5</v>
      </c>
      <c r="K802" s="424">
        <f t="shared" si="84"/>
        <v>621044.01</v>
      </c>
      <c r="L802" s="424">
        <f t="shared" si="85"/>
        <v>460032.6</v>
      </c>
      <c r="M802" s="424">
        <f t="shared" si="86"/>
        <v>368026.08</v>
      </c>
      <c r="N802" s="424">
        <f t="shared" si="87"/>
        <v>92006.51999999996</v>
      </c>
      <c r="O802" s="424">
        <f t="shared" si="88"/>
        <v>161011.41000000003</v>
      </c>
      <c r="P802" s="424">
        <f t="shared" si="89"/>
        <v>128809.13</v>
      </c>
      <c r="Q802" s="424">
        <f t="shared" si="90"/>
        <v>32202.280000000028</v>
      </c>
    </row>
    <row r="803" spans="1:17" ht="16.5" hidden="1" thickTop="1" x14ac:dyDescent="0.25">
      <c r="A803" s="421" t="s">
        <v>2019</v>
      </c>
      <c r="B803" s="421" t="s">
        <v>3765</v>
      </c>
      <c r="C803" s="422" t="s">
        <v>2021</v>
      </c>
      <c r="D803" s="422" t="s">
        <v>2235</v>
      </c>
      <c r="E803" s="422" t="s">
        <v>3766</v>
      </c>
      <c r="F803" s="422" t="s">
        <v>3767</v>
      </c>
      <c r="G803" s="423" t="s">
        <v>3768</v>
      </c>
      <c r="H803" s="421" t="s">
        <v>3769</v>
      </c>
      <c r="I803" s="424">
        <v>105051.45463995069</v>
      </c>
      <c r="J803" s="425">
        <v>5.7531713069642824E-5</v>
      </c>
      <c r="K803" s="424">
        <f t="shared" si="84"/>
        <v>780244.87</v>
      </c>
      <c r="L803" s="424">
        <f t="shared" si="85"/>
        <v>577959.16</v>
      </c>
      <c r="M803" s="424">
        <f t="shared" si="86"/>
        <v>462367.33</v>
      </c>
      <c r="N803" s="424">
        <f t="shared" si="87"/>
        <v>115591.83000000002</v>
      </c>
      <c r="O803" s="424">
        <f t="shared" si="88"/>
        <v>202285.70999999996</v>
      </c>
      <c r="P803" s="424">
        <f t="shared" si="89"/>
        <v>161828.57</v>
      </c>
      <c r="Q803" s="424">
        <f t="shared" si="90"/>
        <v>40457.139999999956</v>
      </c>
    </row>
    <row r="804" spans="1:17" ht="16.5" hidden="1" thickTop="1" x14ac:dyDescent="0.25">
      <c r="A804" s="421" t="s">
        <v>2019</v>
      </c>
      <c r="B804" s="421" t="s">
        <v>3770</v>
      </c>
      <c r="C804" s="422" t="s">
        <v>2021</v>
      </c>
      <c r="D804" s="422" t="s">
        <v>2250</v>
      </c>
      <c r="E804" s="422" t="s">
        <v>3771</v>
      </c>
      <c r="F804" s="422" t="s">
        <v>3772</v>
      </c>
      <c r="G804" s="423" t="s">
        <v>3773</v>
      </c>
      <c r="H804" s="421" t="s">
        <v>3774</v>
      </c>
      <c r="I804" s="424">
        <v>27802.892123110913</v>
      </c>
      <c r="J804" s="425">
        <v>1.5226329017673091E-5</v>
      </c>
      <c r="K804" s="424">
        <f t="shared" si="84"/>
        <v>206499.41</v>
      </c>
      <c r="L804" s="424">
        <f t="shared" si="85"/>
        <v>152962.53</v>
      </c>
      <c r="M804" s="424">
        <f t="shared" si="86"/>
        <v>122370.02</v>
      </c>
      <c r="N804" s="424">
        <f t="shared" si="87"/>
        <v>30592.509999999995</v>
      </c>
      <c r="O804" s="424">
        <f t="shared" si="88"/>
        <v>53536.880000000005</v>
      </c>
      <c r="P804" s="424">
        <f t="shared" si="89"/>
        <v>42829.5</v>
      </c>
      <c r="Q804" s="424">
        <f t="shared" si="90"/>
        <v>10707.380000000005</v>
      </c>
    </row>
    <row r="805" spans="1:17" ht="16.5" hidden="1" thickTop="1" x14ac:dyDescent="0.25">
      <c r="A805" s="421" t="s">
        <v>2019</v>
      </c>
      <c r="B805" s="421" t="s">
        <v>3775</v>
      </c>
      <c r="C805" s="422" t="s">
        <v>2021</v>
      </c>
      <c r="D805" s="422" t="s">
        <v>2145</v>
      </c>
      <c r="E805" s="422" t="s">
        <v>3776</v>
      </c>
      <c r="F805" s="422" t="s">
        <v>3777</v>
      </c>
      <c r="G805" s="423" t="s">
        <v>3778</v>
      </c>
      <c r="H805" s="421" t="s">
        <v>3779</v>
      </c>
      <c r="I805" s="424">
        <v>52400.012616143904</v>
      </c>
      <c r="J805" s="425">
        <v>2.8697008537482831E-5</v>
      </c>
      <c r="K805" s="424">
        <f t="shared" si="84"/>
        <v>389188.72</v>
      </c>
      <c r="L805" s="424">
        <f t="shared" si="85"/>
        <v>288287.94</v>
      </c>
      <c r="M805" s="424">
        <f t="shared" si="86"/>
        <v>230630.35</v>
      </c>
      <c r="N805" s="424">
        <f t="shared" si="87"/>
        <v>57657.59</v>
      </c>
      <c r="O805" s="424">
        <f t="shared" si="88"/>
        <v>100900.77999999997</v>
      </c>
      <c r="P805" s="424">
        <f t="shared" si="89"/>
        <v>80720.62</v>
      </c>
      <c r="Q805" s="424">
        <f t="shared" si="90"/>
        <v>20180.159999999974</v>
      </c>
    </row>
    <row r="806" spans="1:17" ht="16.5" hidden="1" thickTop="1" x14ac:dyDescent="0.25">
      <c r="A806" s="421" t="s">
        <v>2019</v>
      </c>
      <c r="B806" s="427" t="s">
        <v>3780</v>
      </c>
      <c r="C806" s="422" t="s">
        <v>2021</v>
      </c>
      <c r="D806" s="422" t="s">
        <v>2022</v>
      </c>
      <c r="E806" s="422" t="s">
        <v>3781</v>
      </c>
      <c r="F806" s="428" t="s">
        <v>3782</v>
      </c>
      <c r="G806" s="423" t="s">
        <v>3783</v>
      </c>
      <c r="H806" s="429" t="s">
        <v>3784</v>
      </c>
      <c r="I806" s="424">
        <v>40964.736439106695</v>
      </c>
      <c r="J806" s="425">
        <v>2.2434448631537145E-5</v>
      </c>
      <c r="K806" s="424">
        <f t="shared" si="84"/>
        <v>304255.90000000002</v>
      </c>
      <c r="L806" s="424">
        <f t="shared" si="85"/>
        <v>225374.74</v>
      </c>
      <c r="M806" s="424">
        <f t="shared" si="86"/>
        <v>180299.79</v>
      </c>
      <c r="N806" s="424">
        <f t="shared" si="87"/>
        <v>45074.949999999983</v>
      </c>
      <c r="O806" s="424">
        <f t="shared" si="88"/>
        <v>78881.160000000033</v>
      </c>
      <c r="P806" s="424">
        <f t="shared" si="89"/>
        <v>63104.93</v>
      </c>
      <c r="Q806" s="424">
        <f t="shared" si="90"/>
        <v>15776.230000000032</v>
      </c>
    </row>
    <row r="807" spans="1:17" ht="16.5" hidden="1" thickTop="1" x14ac:dyDescent="0.25">
      <c r="A807" s="421" t="s">
        <v>2019</v>
      </c>
      <c r="B807" s="431" t="s">
        <v>3785</v>
      </c>
      <c r="C807" s="432" t="s">
        <v>2021</v>
      </c>
      <c r="D807" s="432" t="s">
        <v>2022</v>
      </c>
      <c r="E807" s="432" t="s">
        <v>3786</v>
      </c>
      <c r="F807" s="433" t="s">
        <v>3787</v>
      </c>
      <c r="G807" s="423" t="s">
        <v>3788</v>
      </c>
      <c r="H807" s="434" t="s">
        <v>3789</v>
      </c>
      <c r="I807" s="424">
        <v>0</v>
      </c>
      <c r="J807" s="425">
        <v>0</v>
      </c>
      <c r="K807" s="424">
        <f t="shared" si="84"/>
        <v>0</v>
      </c>
      <c r="L807" s="424">
        <f t="shared" si="85"/>
        <v>0</v>
      </c>
      <c r="M807" s="424">
        <f t="shared" si="86"/>
        <v>0</v>
      </c>
      <c r="N807" s="424">
        <f t="shared" si="87"/>
        <v>0</v>
      </c>
      <c r="O807" s="424">
        <f t="shared" si="88"/>
        <v>0</v>
      </c>
      <c r="P807" s="424">
        <f t="shared" si="89"/>
        <v>0</v>
      </c>
      <c r="Q807" s="424">
        <f t="shared" si="90"/>
        <v>0</v>
      </c>
    </row>
    <row r="808" spans="1:17" ht="16.5" hidden="1" thickTop="1" x14ac:dyDescent="0.25">
      <c r="A808" s="421" t="s">
        <v>2019</v>
      </c>
      <c r="B808" s="431" t="s">
        <v>3790</v>
      </c>
      <c r="C808" s="432" t="s">
        <v>2021</v>
      </c>
      <c r="D808" s="432" t="s">
        <v>2145</v>
      </c>
      <c r="E808" s="432" t="s">
        <v>3791</v>
      </c>
      <c r="F808" s="433" t="s">
        <v>3792</v>
      </c>
      <c r="G808" s="423" t="s">
        <v>3793</v>
      </c>
      <c r="H808" s="434" t="s">
        <v>3794</v>
      </c>
      <c r="I808" s="424">
        <v>54221.404156296594</v>
      </c>
      <c r="J808" s="425">
        <v>2.9694498537356556E-5</v>
      </c>
      <c r="K808" s="424">
        <f t="shared" si="84"/>
        <v>402716.67</v>
      </c>
      <c r="L808" s="424">
        <f t="shared" si="85"/>
        <v>298308.64</v>
      </c>
      <c r="M808" s="424">
        <f t="shared" si="86"/>
        <v>238646.91</v>
      </c>
      <c r="N808" s="424">
        <f t="shared" si="87"/>
        <v>59661.73000000001</v>
      </c>
      <c r="O808" s="424">
        <f t="shared" si="88"/>
        <v>104408.02999999997</v>
      </c>
      <c r="P808" s="424">
        <f t="shared" si="89"/>
        <v>83526.42</v>
      </c>
      <c r="Q808" s="424">
        <f t="shared" si="90"/>
        <v>20881.609999999971</v>
      </c>
    </row>
    <row r="809" spans="1:17" ht="16.5" hidden="1" thickTop="1" x14ac:dyDescent="0.25">
      <c r="A809" s="421" t="s">
        <v>2019</v>
      </c>
      <c r="B809" s="431" t="s">
        <v>3795</v>
      </c>
      <c r="C809" s="432" t="s">
        <v>2021</v>
      </c>
      <c r="D809" s="432" t="s">
        <v>2145</v>
      </c>
      <c r="E809" s="432" t="s">
        <v>3796</v>
      </c>
      <c r="F809" s="433" t="s">
        <v>3797</v>
      </c>
      <c r="G809" s="423" t="s">
        <v>3798</v>
      </c>
      <c r="H809" s="434" t="s">
        <v>3799</v>
      </c>
      <c r="I809" s="424">
        <v>18255.17378504778</v>
      </c>
      <c r="J809" s="425">
        <v>9.9974952639868305E-6</v>
      </c>
      <c r="K809" s="424">
        <f t="shared" si="84"/>
        <v>135585.99</v>
      </c>
      <c r="L809" s="424">
        <f t="shared" si="85"/>
        <v>100434.07</v>
      </c>
      <c r="M809" s="424">
        <f t="shared" si="86"/>
        <v>80347.259999999995</v>
      </c>
      <c r="N809" s="424">
        <f t="shared" si="87"/>
        <v>20086.810000000012</v>
      </c>
      <c r="O809" s="424">
        <f t="shared" si="88"/>
        <v>35151.919999999984</v>
      </c>
      <c r="P809" s="424">
        <f t="shared" si="89"/>
        <v>28121.54</v>
      </c>
      <c r="Q809" s="424">
        <f t="shared" si="90"/>
        <v>7030.3799999999828</v>
      </c>
    </row>
    <row r="810" spans="1:17" ht="16.5" hidden="1" thickTop="1" x14ac:dyDescent="0.25">
      <c r="A810" s="421" t="s">
        <v>2019</v>
      </c>
      <c r="B810" s="431" t="s">
        <v>3800</v>
      </c>
      <c r="C810" s="432" t="s">
        <v>2021</v>
      </c>
      <c r="D810" s="432" t="s">
        <v>2145</v>
      </c>
      <c r="E810" s="432" t="s">
        <v>3801</v>
      </c>
      <c r="F810" s="433" t="s">
        <v>3802</v>
      </c>
      <c r="G810" s="423" t="s">
        <v>3803</v>
      </c>
      <c r="H810" s="434" t="s">
        <v>3804</v>
      </c>
      <c r="I810" s="424">
        <v>35651.750127741441</v>
      </c>
      <c r="J810" s="425">
        <v>1.9524777318026723E-5</v>
      </c>
      <c r="K810" s="424">
        <f t="shared" si="84"/>
        <v>264794.95</v>
      </c>
      <c r="L810" s="424">
        <f t="shared" si="85"/>
        <v>196144.41</v>
      </c>
      <c r="M810" s="424">
        <f t="shared" si="86"/>
        <v>156915.53</v>
      </c>
      <c r="N810" s="424">
        <f t="shared" si="87"/>
        <v>39228.880000000005</v>
      </c>
      <c r="O810" s="424">
        <f t="shared" si="88"/>
        <v>68650.540000000008</v>
      </c>
      <c r="P810" s="424">
        <f t="shared" si="89"/>
        <v>54920.43</v>
      </c>
      <c r="Q810" s="424">
        <f t="shared" si="90"/>
        <v>13730.110000000008</v>
      </c>
    </row>
    <row r="811" spans="1:17" ht="16.5" hidden="1" thickTop="1" x14ac:dyDescent="0.25">
      <c r="A811" s="421" t="s">
        <v>2019</v>
      </c>
      <c r="B811" s="431" t="s">
        <v>3805</v>
      </c>
      <c r="C811" s="432" t="s">
        <v>2021</v>
      </c>
      <c r="D811" s="432" t="s">
        <v>2145</v>
      </c>
      <c r="E811" s="432" t="s">
        <v>3806</v>
      </c>
      <c r="F811" s="433" t="s">
        <v>3807</v>
      </c>
      <c r="G811" s="423" t="s">
        <v>3808</v>
      </c>
      <c r="H811" s="434" t="s">
        <v>3809</v>
      </c>
      <c r="I811" s="424">
        <v>97946.302435955935</v>
      </c>
      <c r="J811" s="425">
        <v>5.3640557261116661E-5</v>
      </c>
      <c r="K811" s="424">
        <f t="shared" si="84"/>
        <v>727473.03</v>
      </c>
      <c r="L811" s="424">
        <f t="shared" si="85"/>
        <v>538868.91</v>
      </c>
      <c r="M811" s="424">
        <f t="shared" si="86"/>
        <v>431095.13</v>
      </c>
      <c r="N811" s="424">
        <f t="shared" si="87"/>
        <v>107773.78000000003</v>
      </c>
      <c r="O811" s="424">
        <f t="shared" si="88"/>
        <v>188604.12</v>
      </c>
      <c r="P811" s="424">
        <f t="shared" si="89"/>
        <v>150883.29999999999</v>
      </c>
      <c r="Q811" s="424">
        <f t="shared" si="90"/>
        <v>37720.820000000007</v>
      </c>
    </row>
    <row r="812" spans="1:17" ht="16.5" hidden="1" thickTop="1" x14ac:dyDescent="0.25">
      <c r="A812" s="421" t="s">
        <v>2019</v>
      </c>
      <c r="B812" s="431" t="s">
        <v>3810</v>
      </c>
      <c r="C812" s="432" t="s">
        <v>2021</v>
      </c>
      <c r="D812" s="432" t="s">
        <v>2145</v>
      </c>
      <c r="E812" s="432" t="s">
        <v>3811</v>
      </c>
      <c r="F812" s="433" t="s">
        <v>3812</v>
      </c>
      <c r="G812" s="423" t="s">
        <v>3813</v>
      </c>
      <c r="H812" s="434" t="s">
        <v>3814</v>
      </c>
      <c r="I812" s="424">
        <v>53625.350608268644</v>
      </c>
      <c r="J812" s="425">
        <v>2.9368068200748486E-5</v>
      </c>
      <c r="K812" s="424">
        <f t="shared" si="84"/>
        <v>398289.63</v>
      </c>
      <c r="L812" s="424">
        <f t="shared" si="85"/>
        <v>295029.36</v>
      </c>
      <c r="M812" s="424">
        <f t="shared" si="86"/>
        <v>236023.49</v>
      </c>
      <c r="N812" s="424">
        <f t="shared" si="87"/>
        <v>59005.869999999995</v>
      </c>
      <c r="O812" s="424">
        <f t="shared" si="88"/>
        <v>103260.27000000002</v>
      </c>
      <c r="P812" s="424">
        <f t="shared" si="89"/>
        <v>82608.22</v>
      </c>
      <c r="Q812" s="424">
        <f t="shared" si="90"/>
        <v>20652.050000000017</v>
      </c>
    </row>
    <row r="813" spans="1:17" ht="16.5" hidden="1" thickTop="1" x14ac:dyDescent="0.25">
      <c r="A813" s="421" t="s">
        <v>2019</v>
      </c>
      <c r="B813" s="431" t="s">
        <v>3815</v>
      </c>
      <c r="C813" s="432" t="s">
        <v>2021</v>
      </c>
      <c r="D813" s="432" t="s">
        <v>2145</v>
      </c>
      <c r="E813" s="432" t="s">
        <v>3816</v>
      </c>
      <c r="F813" s="433" t="s">
        <v>3817</v>
      </c>
      <c r="G813" s="423" t="s">
        <v>3818</v>
      </c>
      <c r="H813" s="434" t="s">
        <v>3819</v>
      </c>
      <c r="I813" s="424">
        <v>14945.829050151295</v>
      </c>
      <c r="J813" s="425">
        <v>8.1851236753292453E-6</v>
      </c>
      <c r="K813" s="424">
        <f t="shared" si="84"/>
        <v>111006.62</v>
      </c>
      <c r="L813" s="424">
        <f t="shared" si="85"/>
        <v>82227.13</v>
      </c>
      <c r="M813" s="424">
        <f t="shared" si="86"/>
        <v>65781.7</v>
      </c>
      <c r="N813" s="424">
        <f t="shared" si="87"/>
        <v>16445.430000000008</v>
      </c>
      <c r="O813" s="424">
        <f t="shared" si="88"/>
        <v>28779.489999999991</v>
      </c>
      <c r="P813" s="424">
        <f t="shared" si="89"/>
        <v>23023.59</v>
      </c>
      <c r="Q813" s="424">
        <f t="shared" si="90"/>
        <v>5755.8999999999905</v>
      </c>
    </row>
    <row r="814" spans="1:17" ht="16.5" hidden="1" thickTop="1" x14ac:dyDescent="0.25">
      <c r="A814" s="421" t="s">
        <v>2019</v>
      </c>
      <c r="B814" s="431" t="s">
        <v>3820</v>
      </c>
      <c r="C814" s="432" t="s">
        <v>2021</v>
      </c>
      <c r="D814" s="432" t="s">
        <v>2022</v>
      </c>
      <c r="E814" s="432" t="s">
        <v>3821</v>
      </c>
      <c r="F814" s="433" t="s">
        <v>3822</v>
      </c>
      <c r="G814" s="423" t="s">
        <v>3823</v>
      </c>
      <c r="H814" s="434" t="s">
        <v>3824</v>
      </c>
      <c r="I814" s="424">
        <v>0</v>
      </c>
      <c r="J814" s="425">
        <v>0</v>
      </c>
      <c r="K814" s="424">
        <f t="shared" si="84"/>
        <v>0</v>
      </c>
      <c r="L814" s="424">
        <f t="shared" si="85"/>
        <v>0</v>
      </c>
      <c r="M814" s="424">
        <f t="shared" si="86"/>
        <v>0</v>
      </c>
      <c r="N814" s="424">
        <f t="shared" si="87"/>
        <v>0</v>
      </c>
      <c r="O814" s="424">
        <f t="shared" si="88"/>
        <v>0</v>
      </c>
      <c r="P814" s="424">
        <f t="shared" si="89"/>
        <v>0</v>
      </c>
      <c r="Q814" s="424">
        <f t="shared" si="90"/>
        <v>0</v>
      </c>
    </row>
    <row r="815" spans="1:17" ht="16.5" hidden="1" thickTop="1" x14ac:dyDescent="0.25">
      <c r="A815" s="421" t="s">
        <v>2019</v>
      </c>
      <c r="B815" s="431" t="s">
        <v>3825</v>
      </c>
      <c r="C815" s="432" t="s">
        <v>2021</v>
      </c>
      <c r="D815" s="432" t="s">
        <v>2076</v>
      </c>
      <c r="E815" s="432" t="s">
        <v>3826</v>
      </c>
      <c r="F815" s="433" t="s">
        <v>3827</v>
      </c>
      <c r="G815" s="423" t="s">
        <v>3828</v>
      </c>
      <c r="H815" s="434" t="s">
        <v>3829</v>
      </c>
      <c r="I815" s="424">
        <v>0</v>
      </c>
      <c r="J815" s="425">
        <v>0</v>
      </c>
      <c r="K815" s="424">
        <f t="shared" si="84"/>
        <v>0</v>
      </c>
      <c r="L815" s="424">
        <f t="shared" si="85"/>
        <v>0</v>
      </c>
      <c r="M815" s="424">
        <f t="shared" si="86"/>
        <v>0</v>
      </c>
      <c r="N815" s="424">
        <f t="shared" si="87"/>
        <v>0</v>
      </c>
      <c r="O815" s="424">
        <f t="shared" si="88"/>
        <v>0</v>
      </c>
      <c r="P815" s="424">
        <f t="shared" si="89"/>
        <v>0</v>
      </c>
      <c r="Q815" s="424">
        <f t="shared" si="90"/>
        <v>0</v>
      </c>
    </row>
    <row r="816" spans="1:17" ht="16.5" hidden="1" thickTop="1" x14ac:dyDescent="0.25">
      <c r="A816" s="421" t="s">
        <v>2019</v>
      </c>
      <c r="B816" s="431" t="s">
        <v>3830</v>
      </c>
      <c r="C816" s="432" t="s">
        <v>2021</v>
      </c>
      <c r="D816" s="432" t="s">
        <v>2145</v>
      </c>
      <c r="E816" s="432" t="s">
        <v>3831</v>
      </c>
      <c r="F816" s="433" t="s">
        <v>3832</v>
      </c>
      <c r="G816" s="423" t="s">
        <v>3833</v>
      </c>
      <c r="H816" s="434" t="s">
        <v>3834</v>
      </c>
      <c r="I816" s="424">
        <v>0</v>
      </c>
      <c r="J816" s="425">
        <v>0</v>
      </c>
      <c r="K816" s="424">
        <f t="shared" si="84"/>
        <v>0</v>
      </c>
      <c r="L816" s="424">
        <f t="shared" si="85"/>
        <v>0</v>
      </c>
      <c r="M816" s="424">
        <f t="shared" si="86"/>
        <v>0</v>
      </c>
      <c r="N816" s="424">
        <f t="shared" si="87"/>
        <v>0</v>
      </c>
      <c r="O816" s="424">
        <f t="shared" si="88"/>
        <v>0</v>
      </c>
      <c r="P816" s="424">
        <f t="shared" si="89"/>
        <v>0</v>
      </c>
      <c r="Q816" s="424">
        <f t="shared" si="90"/>
        <v>0</v>
      </c>
    </row>
    <row r="817" spans="1:17" ht="16.5" hidden="1" thickTop="1" x14ac:dyDescent="0.25">
      <c r="A817" s="421" t="s">
        <v>2019</v>
      </c>
      <c r="B817" s="431" t="s">
        <v>3835</v>
      </c>
      <c r="C817" s="432" t="s">
        <v>2021</v>
      </c>
      <c r="D817" s="432" t="s">
        <v>2145</v>
      </c>
      <c r="E817" s="432" t="s">
        <v>3836</v>
      </c>
      <c r="F817" s="433" t="s">
        <v>3837</v>
      </c>
      <c r="G817" s="423" t="s">
        <v>3838</v>
      </c>
      <c r="H817" s="434" t="s">
        <v>3839</v>
      </c>
      <c r="I817" s="424">
        <v>0</v>
      </c>
      <c r="J817" s="425">
        <v>0</v>
      </c>
      <c r="K817" s="424">
        <f t="shared" si="84"/>
        <v>0</v>
      </c>
      <c r="L817" s="424">
        <f t="shared" si="85"/>
        <v>0</v>
      </c>
      <c r="M817" s="424">
        <f t="shared" si="86"/>
        <v>0</v>
      </c>
      <c r="N817" s="424">
        <f t="shared" si="87"/>
        <v>0</v>
      </c>
      <c r="O817" s="424">
        <f t="shared" si="88"/>
        <v>0</v>
      </c>
      <c r="P817" s="424">
        <f t="shared" si="89"/>
        <v>0</v>
      </c>
      <c r="Q817" s="424">
        <f t="shared" si="90"/>
        <v>0</v>
      </c>
    </row>
    <row r="818" spans="1:17" ht="16.5" hidden="1" thickTop="1" x14ac:dyDescent="0.25">
      <c r="A818" s="421" t="s">
        <v>2019</v>
      </c>
      <c r="B818" s="431" t="s">
        <v>3840</v>
      </c>
      <c r="C818" s="432" t="s">
        <v>2021</v>
      </c>
      <c r="D818" s="432" t="s">
        <v>2145</v>
      </c>
      <c r="E818" s="432" t="s">
        <v>3841</v>
      </c>
      <c r="F818" s="433" t="s">
        <v>3842</v>
      </c>
      <c r="G818" s="423" t="s">
        <v>3843</v>
      </c>
      <c r="H818" s="434" t="s">
        <v>3844</v>
      </c>
      <c r="I818" s="424">
        <v>46569.259424456301</v>
      </c>
      <c r="J818" s="425">
        <v>2.5503780792528752E-5</v>
      </c>
      <c r="K818" s="424">
        <f t="shared" si="84"/>
        <v>345882.18</v>
      </c>
      <c r="L818" s="424">
        <f t="shared" si="85"/>
        <v>256209.02</v>
      </c>
      <c r="M818" s="424">
        <f t="shared" si="86"/>
        <v>204967.22</v>
      </c>
      <c r="N818" s="424">
        <f t="shared" si="87"/>
        <v>51241.799999999988</v>
      </c>
      <c r="O818" s="424">
        <f t="shared" si="88"/>
        <v>89673.16</v>
      </c>
      <c r="P818" s="424">
        <f t="shared" si="89"/>
        <v>71738.53</v>
      </c>
      <c r="Q818" s="424">
        <f t="shared" si="90"/>
        <v>17934.630000000005</v>
      </c>
    </row>
    <row r="819" spans="1:17" ht="16.5" hidden="1" thickTop="1" x14ac:dyDescent="0.25">
      <c r="A819" s="421" t="s">
        <v>2019</v>
      </c>
      <c r="B819" s="431" t="s">
        <v>3845</v>
      </c>
      <c r="C819" s="432" t="s">
        <v>2021</v>
      </c>
      <c r="D819" s="432" t="s">
        <v>2145</v>
      </c>
      <c r="E819" s="432" t="s">
        <v>3846</v>
      </c>
      <c r="F819" s="433" t="s">
        <v>3847</v>
      </c>
      <c r="G819" s="423" t="s">
        <v>3848</v>
      </c>
      <c r="H819" s="434" t="s">
        <v>3849</v>
      </c>
      <c r="I819" s="424">
        <v>0</v>
      </c>
      <c r="J819" s="425">
        <v>0</v>
      </c>
      <c r="K819" s="424">
        <f t="shared" si="84"/>
        <v>0</v>
      </c>
      <c r="L819" s="424">
        <f t="shared" si="85"/>
        <v>0</v>
      </c>
      <c r="M819" s="424">
        <f t="shared" si="86"/>
        <v>0</v>
      </c>
      <c r="N819" s="424">
        <f t="shared" si="87"/>
        <v>0</v>
      </c>
      <c r="O819" s="424">
        <f t="shared" si="88"/>
        <v>0</v>
      </c>
      <c r="P819" s="424">
        <f t="shared" si="89"/>
        <v>0</v>
      </c>
      <c r="Q819" s="424">
        <f t="shared" si="90"/>
        <v>0</v>
      </c>
    </row>
    <row r="820" spans="1:17" ht="16.5" hidden="1" thickTop="1" x14ac:dyDescent="0.25">
      <c r="A820" s="421" t="s">
        <v>3850</v>
      </c>
      <c r="B820" s="421" t="s">
        <v>3851</v>
      </c>
      <c r="C820" s="422" t="s">
        <v>3852</v>
      </c>
      <c r="D820" s="422" t="s">
        <v>3853</v>
      </c>
      <c r="E820" s="422" t="s">
        <v>441</v>
      </c>
      <c r="F820" s="422" t="s">
        <v>230</v>
      </c>
      <c r="G820" s="423" t="s">
        <v>3853</v>
      </c>
      <c r="H820" s="421" t="s">
        <v>3854</v>
      </c>
      <c r="I820" s="424">
        <v>360991.9734020402</v>
      </c>
      <c r="J820" s="425">
        <v>1.9769822993304968E-4</v>
      </c>
      <c r="K820" s="424">
        <f t="shared" si="84"/>
        <v>2681182.62</v>
      </c>
      <c r="L820" s="424">
        <f t="shared" si="85"/>
        <v>1986061.2</v>
      </c>
      <c r="M820" s="424">
        <f t="shared" si="86"/>
        <v>1588848.96</v>
      </c>
      <c r="N820" s="424">
        <f t="shared" si="87"/>
        <v>397212.24</v>
      </c>
      <c r="O820" s="424">
        <f t="shared" si="88"/>
        <v>695121.42000000016</v>
      </c>
      <c r="P820" s="424">
        <f t="shared" si="89"/>
        <v>556097.14</v>
      </c>
      <c r="Q820" s="424">
        <f t="shared" si="90"/>
        <v>139024.28000000014</v>
      </c>
    </row>
    <row r="821" spans="1:17" ht="16.5" hidden="1" thickTop="1" x14ac:dyDescent="0.25">
      <c r="A821" s="421" t="s">
        <v>3850</v>
      </c>
      <c r="B821" s="421" t="s">
        <v>3855</v>
      </c>
      <c r="C821" s="422" t="s">
        <v>3852</v>
      </c>
      <c r="D821" s="422" t="s">
        <v>3856</v>
      </c>
      <c r="E821" s="422" t="s">
        <v>441</v>
      </c>
      <c r="F821" s="422" t="s">
        <v>230</v>
      </c>
      <c r="G821" s="423" t="s">
        <v>3856</v>
      </c>
      <c r="H821" s="421" t="s">
        <v>3857</v>
      </c>
      <c r="I821" s="424">
        <v>114657.49388434901</v>
      </c>
      <c r="J821" s="425">
        <v>6.2792486425314962E-5</v>
      </c>
      <c r="K821" s="424">
        <f t="shared" si="84"/>
        <v>851591.46</v>
      </c>
      <c r="L821" s="424">
        <f t="shared" si="85"/>
        <v>630808.49</v>
      </c>
      <c r="M821" s="424">
        <f t="shared" si="86"/>
        <v>504646.79</v>
      </c>
      <c r="N821" s="424">
        <f t="shared" si="87"/>
        <v>126161.70000000001</v>
      </c>
      <c r="O821" s="424">
        <f t="shared" si="88"/>
        <v>220782.96999999997</v>
      </c>
      <c r="P821" s="424">
        <f t="shared" si="89"/>
        <v>176626.38</v>
      </c>
      <c r="Q821" s="424">
        <f t="shared" si="90"/>
        <v>44156.589999999967</v>
      </c>
    </row>
    <row r="822" spans="1:17" ht="16.5" hidden="1" thickTop="1" x14ac:dyDescent="0.25">
      <c r="A822" s="421" t="s">
        <v>3850</v>
      </c>
      <c r="B822" s="421" t="s">
        <v>3858</v>
      </c>
      <c r="C822" s="422" t="s">
        <v>3852</v>
      </c>
      <c r="D822" s="422" t="s">
        <v>3859</v>
      </c>
      <c r="E822" s="422" t="s">
        <v>441</v>
      </c>
      <c r="F822" s="422" t="s">
        <v>230</v>
      </c>
      <c r="G822" s="423" t="s">
        <v>3859</v>
      </c>
      <c r="H822" s="421" t="s">
        <v>3860</v>
      </c>
      <c r="I822" s="424">
        <v>527996.45134217502</v>
      </c>
      <c r="J822" s="425">
        <v>2.8915868366144026E-4</v>
      </c>
      <c r="K822" s="424">
        <f t="shared" si="84"/>
        <v>3921568.94</v>
      </c>
      <c r="L822" s="424">
        <f t="shared" si="85"/>
        <v>2904865.88</v>
      </c>
      <c r="M822" s="424">
        <f t="shared" si="86"/>
        <v>2323892.7000000002</v>
      </c>
      <c r="N822" s="424">
        <f t="shared" si="87"/>
        <v>580973.1799999997</v>
      </c>
      <c r="O822" s="424">
        <f t="shared" si="88"/>
        <v>1016703.06</v>
      </c>
      <c r="P822" s="424">
        <f t="shared" si="89"/>
        <v>813362.45</v>
      </c>
      <c r="Q822" s="424">
        <f t="shared" si="90"/>
        <v>203340.6100000001</v>
      </c>
    </row>
    <row r="823" spans="1:17" ht="16.5" hidden="1" thickTop="1" x14ac:dyDescent="0.25">
      <c r="A823" s="421" t="s">
        <v>3850</v>
      </c>
      <c r="B823" s="421" t="s">
        <v>3861</v>
      </c>
      <c r="C823" s="422" t="s">
        <v>3852</v>
      </c>
      <c r="D823" s="422" t="s">
        <v>3862</v>
      </c>
      <c r="E823" s="422" t="s">
        <v>441</v>
      </c>
      <c r="F823" s="422" t="s">
        <v>230</v>
      </c>
      <c r="G823" s="423" t="s">
        <v>3862</v>
      </c>
      <c r="H823" s="421" t="s">
        <v>3863</v>
      </c>
      <c r="I823" s="424">
        <v>921496.40718932124</v>
      </c>
      <c r="J823" s="425">
        <v>5.0465999804405622E-4</v>
      </c>
      <c r="K823" s="424">
        <f t="shared" si="84"/>
        <v>6844196.9199999999</v>
      </c>
      <c r="L823" s="424">
        <f t="shared" si="85"/>
        <v>5069775.5</v>
      </c>
      <c r="M823" s="424">
        <f t="shared" si="86"/>
        <v>4055820.4</v>
      </c>
      <c r="N823" s="424">
        <f t="shared" si="87"/>
        <v>1013955.1000000001</v>
      </c>
      <c r="O823" s="424">
        <f t="shared" si="88"/>
        <v>1774421.42</v>
      </c>
      <c r="P823" s="424">
        <f t="shared" si="89"/>
        <v>1419537.14</v>
      </c>
      <c r="Q823" s="424">
        <f t="shared" si="90"/>
        <v>354884.28</v>
      </c>
    </row>
    <row r="824" spans="1:17" ht="16.5" hidden="1" thickTop="1" x14ac:dyDescent="0.25">
      <c r="A824" s="421" t="s">
        <v>3850</v>
      </c>
      <c r="B824" s="421" t="s">
        <v>3864</v>
      </c>
      <c r="C824" s="422" t="s">
        <v>3852</v>
      </c>
      <c r="D824" s="422" t="s">
        <v>3865</v>
      </c>
      <c r="E824" s="422" t="s">
        <v>441</v>
      </c>
      <c r="F824" s="422" t="s">
        <v>230</v>
      </c>
      <c r="G824" s="423" t="s">
        <v>3865</v>
      </c>
      <c r="H824" s="421" t="s">
        <v>3866</v>
      </c>
      <c r="I824" s="424">
        <v>424974.67041845521</v>
      </c>
      <c r="J824" s="425">
        <v>2.3273852688835141E-4</v>
      </c>
      <c r="K824" s="424">
        <f t="shared" si="84"/>
        <v>3156398.99</v>
      </c>
      <c r="L824" s="424">
        <f t="shared" si="85"/>
        <v>2338073.33</v>
      </c>
      <c r="M824" s="424">
        <f t="shared" si="86"/>
        <v>1870458.66</v>
      </c>
      <c r="N824" s="424">
        <f t="shared" si="87"/>
        <v>467614.67000000016</v>
      </c>
      <c r="O824" s="424">
        <f t="shared" si="88"/>
        <v>818325.66000000015</v>
      </c>
      <c r="P824" s="424">
        <f t="shared" si="89"/>
        <v>654660.53</v>
      </c>
      <c r="Q824" s="424">
        <f t="shared" si="90"/>
        <v>163665.13000000012</v>
      </c>
    </row>
    <row r="825" spans="1:17" ht="16.5" hidden="1" thickTop="1" x14ac:dyDescent="0.25">
      <c r="A825" s="421" t="s">
        <v>3850</v>
      </c>
      <c r="B825" s="421" t="s">
        <v>3867</v>
      </c>
      <c r="C825" s="422" t="s">
        <v>3852</v>
      </c>
      <c r="D825" s="422" t="s">
        <v>3868</v>
      </c>
      <c r="E825" s="422" t="s">
        <v>441</v>
      </c>
      <c r="F825" s="422" t="s">
        <v>230</v>
      </c>
      <c r="G825" s="423" t="s">
        <v>3868</v>
      </c>
      <c r="H825" s="421" t="s">
        <v>3869</v>
      </c>
      <c r="I825" s="424">
        <v>9224161.2420487367</v>
      </c>
      <c r="J825" s="425">
        <v>5.0516368355346094E-3</v>
      </c>
      <c r="K825" s="424">
        <f t="shared" si="84"/>
        <v>68510279.019999996</v>
      </c>
      <c r="L825" s="424">
        <f t="shared" si="85"/>
        <v>50748354.829999998</v>
      </c>
      <c r="M825" s="424">
        <f t="shared" si="86"/>
        <v>40598683.859999999</v>
      </c>
      <c r="N825" s="424">
        <f t="shared" si="87"/>
        <v>10149670.969999999</v>
      </c>
      <c r="O825" s="424">
        <f t="shared" si="88"/>
        <v>17761924.189999998</v>
      </c>
      <c r="P825" s="424">
        <f t="shared" si="89"/>
        <v>14209539.35</v>
      </c>
      <c r="Q825" s="424">
        <f t="shared" si="90"/>
        <v>3552384.839999998</v>
      </c>
    </row>
    <row r="826" spans="1:17" ht="16.5" hidden="1" thickTop="1" x14ac:dyDescent="0.25">
      <c r="A826" s="421" t="s">
        <v>3850</v>
      </c>
      <c r="B826" s="421" t="s">
        <v>3870</v>
      </c>
      <c r="C826" s="422" t="s">
        <v>3852</v>
      </c>
      <c r="D826" s="422" t="s">
        <v>3871</v>
      </c>
      <c r="E826" s="422" t="s">
        <v>441</v>
      </c>
      <c r="F826" s="422" t="s">
        <v>230</v>
      </c>
      <c r="G826" s="423" t="s">
        <v>3871</v>
      </c>
      <c r="H826" s="421" t="s">
        <v>3872</v>
      </c>
      <c r="I826" s="424">
        <v>28231.379773053508</v>
      </c>
      <c r="J826" s="425">
        <v>1.5460991437292819E-5</v>
      </c>
      <c r="K826" s="424">
        <f t="shared" si="84"/>
        <v>209681.91</v>
      </c>
      <c r="L826" s="424">
        <f t="shared" si="85"/>
        <v>155319.93</v>
      </c>
      <c r="M826" s="424">
        <f t="shared" si="86"/>
        <v>124255.94</v>
      </c>
      <c r="N826" s="424">
        <f t="shared" si="87"/>
        <v>31063.989999999991</v>
      </c>
      <c r="O826" s="424">
        <f t="shared" si="88"/>
        <v>54361.98000000001</v>
      </c>
      <c r="P826" s="424">
        <f t="shared" si="89"/>
        <v>43489.58</v>
      </c>
      <c r="Q826" s="424">
        <f t="shared" si="90"/>
        <v>10872.400000000009</v>
      </c>
    </row>
    <row r="827" spans="1:17" ht="16.5" hidden="1" thickTop="1" x14ac:dyDescent="0.25">
      <c r="A827" s="421" t="s">
        <v>3850</v>
      </c>
      <c r="B827" s="421" t="s">
        <v>3873</v>
      </c>
      <c r="C827" s="422" t="s">
        <v>3852</v>
      </c>
      <c r="D827" s="422" t="s">
        <v>3874</v>
      </c>
      <c r="E827" s="422" t="s">
        <v>441</v>
      </c>
      <c r="F827" s="422" t="s">
        <v>230</v>
      </c>
      <c r="G827" s="423" t="s">
        <v>3874</v>
      </c>
      <c r="H827" s="421" t="s">
        <v>3875</v>
      </c>
      <c r="I827" s="424">
        <v>238456.01946423753</v>
      </c>
      <c r="J827" s="425">
        <v>1.3059108356533385E-4</v>
      </c>
      <c r="K827" s="424">
        <f t="shared" si="84"/>
        <v>1771075.76</v>
      </c>
      <c r="L827" s="424">
        <f t="shared" si="85"/>
        <v>1311907.97</v>
      </c>
      <c r="M827" s="424">
        <f t="shared" si="86"/>
        <v>1049526.3799999999</v>
      </c>
      <c r="N827" s="424">
        <f t="shared" si="87"/>
        <v>262381.59000000008</v>
      </c>
      <c r="O827" s="424">
        <f t="shared" si="88"/>
        <v>459167.79000000004</v>
      </c>
      <c r="P827" s="424">
        <f t="shared" si="89"/>
        <v>367334.23</v>
      </c>
      <c r="Q827" s="424">
        <f t="shared" si="90"/>
        <v>91833.560000000056</v>
      </c>
    </row>
    <row r="828" spans="1:17" ht="16.5" hidden="1" thickTop="1" x14ac:dyDescent="0.25">
      <c r="A828" s="421" t="s">
        <v>3850</v>
      </c>
      <c r="B828" s="421" t="s">
        <v>3876</v>
      </c>
      <c r="C828" s="422" t="s">
        <v>3852</v>
      </c>
      <c r="D828" s="422" t="s">
        <v>3877</v>
      </c>
      <c r="E828" s="422" t="s">
        <v>441</v>
      </c>
      <c r="F828" s="422" t="s">
        <v>230</v>
      </c>
      <c r="G828" s="423" t="s">
        <v>3877</v>
      </c>
      <c r="H828" s="421" t="s">
        <v>3878</v>
      </c>
      <c r="I828" s="424">
        <v>161674.19448673286</v>
      </c>
      <c r="J828" s="425">
        <v>8.8541309588292534E-5</v>
      </c>
      <c r="K828" s="424">
        <f t="shared" si="84"/>
        <v>1200796.8899999999</v>
      </c>
      <c r="L828" s="424">
        <f t="shared" si="85"/>
        <v>889479.18</v>
      </c>
      <c r="M828" s="424">
        <f t="shared" si="86"/>
        <v>711583.34</v>
      </c>
      <c r="N828" s="424">
        <f t="shared" si="87"/>
        <v>177895.84000000008</v>
      </c>
      <c r="O828" s="424">
        <f t="shared" si="88"/>
        <v>311317.70999999985</v>
      </c>
      <c r="P828" s="424">
        <f t="shared" si="89"/>
        <v>249054.17</v>
      </c>
      <c r="Q828" s="424">
        <f t="shared" si="90"/>
        <v>62263.539999999834</v>
      </c>
    </row>
    <row r="829" spans="1:17" ht="16.5" hidden="1" thickTop="1" x14ac:dyDescent="0.25">
      <c r="A829" s="421" t="s">
        <v>3850</v>
      </c>
      <c r="B829" s="421" t="s">
        <v>3879</v>
      </c>
      <c r="C829" s="422" t="s">
        <v>3852</v>
      </c>
      <c r="D829" s="422" t="s">
        <v>3880</v>
      </c>
      <c r="E829" s="422" t="s">
        <v>441</v>
      </c>
      <c r="F829" s="422" t="s">
        <v>230</v>
      </c>
      <c r="G829" s="423" t="s">
        <v>3880</v>
      </c>
      <c r="H829" s="421" t="s">
        <v>3881</v>
      </c>
      <c r="I829" s="424">
        <v>490477.16810806474</v>
      </c>
      <c r="J829" s="425">
        <v>2.686111467900888E-4</v>
      </c>
      <c r="K829" s="424">
        <f t="shared" si="84"/>
        <v>3642903.32</v>
      </c>
      <c r="L829" s="424">
        <f t="shared" si="85"/>
        <v>2698446.9</v>
      </c>
      <c r="M829" s="424">
        <f t="shared" si="86"/>
        <v>2158757.52</v>
      </c>
      <c r="N829" s="424">
        <f t="shared" si="87"/>
        <v>539689.37999999989</v>
      </c>
      <c r="O829" s="424">
        <f t="shared" si="88"/>
        <v>944456.41999999993</v>
      </c>
      <c r="P829" s="424">
        <f t="shared" si="89"/>
        <v>755565.14</v>
      </c>
      <c r="Q829" s="424">
        <f t="shared" si="90"/>
        <v>188891.27999999991</v>
      </c>
    </row>
    <row r="830" spans="1:17" ht="16.5" hidden="1" thickTop="1" x14ac:dyDescent="0.25">
      <c r="A830" s="421" t="s">
        <v>3850</v>
      </c>
      <c r="B830" s="421" t="s">
        <v>3882</v>
      </c>
      <c r="C830" s="422" t="s">
        <v>3852</v>
      </c>
      <c r="D830" s="422" t="s">
        <v>3880</v>
      </c>
      <c r="E830" s="422" t="s">
        <v>3883</v>
      </c>
      <c r="F830" s="422" t="s">
        <v>3884</v>
      </c>
      <c r="G830" s="423" t="s">
        <v>3885</v>
      </c>
      <c r="H830" s="421" t="s">
        <v>3886</v>
      </c>
      <c r="I830" s="424">
        <v>0</v>
      </c>
      <c r="J830" s="425">
        <v>0</v>
      </c>
      <c r="K830" s="424">
        <f t="shared" si="84"/>
        <v>0</v>
      </c>
      <c r="L830" s="424">
        <f t="shared" si="85"/>
        <v>0</v>
      </c>
      <c r="M830" s="424">
        <f t="shared" si="86"/>
        <v>0</v>
      </c>
      <c r="N830" s="424">
        <f t="shared" si="87"/>
        <v>0</v>
      </c>
      <c r="O830" s="424">
        <f t="shared" si="88"/>
        <v>0</v>
      </c>
      <c r="P830" s="424">
        <f t="shared" si="89"/>
        <v>0</v>
      </c>
      <c r="Q830" s="424">
        <f t="shared" si="90"/>
        <v>0</v>
      </c>
    </row>
    <row r="831" spans="1:17" ht="16.5" hidden="1" thickTop="1" x14ac:dyDescent="0.25">
      <c r="A831" s="421" t="s">
        <v>3850</v>
      </c>
      <c r="B831" s="421" t="s">
        <v>3887</v>
      </c>
      <c r="C831" s="422" t="s">
        <v>3852</v>
      </c>
      <c r="D831" s="422" t="s">
        <v>3880</v>
      </c>
      <c r="E831" s="422" t="s">
        <v>3888</v>
      </c>
      <c r="F831" s="422" t="s">
        <v>3889</v>
      </c>
      <c r="G831" s="423" t="s">
        <v>3890</v>
      </c>
      <c r="H831" s="421" t="s">
        <v>3891</v>
      </c>
      <c r="I831" s="424">
        <v>0</v>
      </c>
      <c r="J831" s="425">
        <v>0</v>
      </c>
      <c r="K831" s="424">
        <f t="shared" si="84"/>
        <v>0</v>
      </c>
      <c r="L831" s="424">
        <f t="shared" si="85"/>
        <v>0</v>
      </c>
      <c r="M831" s="424">
        <f t="shared" si="86"/>
        <v>0</v>
      </c>
      <c r="N831" s="424">
        <f t="shared" si="87"/>
        <v>0</v>
      </c>
      <c r="O831" s="424">
        <f t="shared" si="88"/>
        <v>0</v>
      </c>
      <c r="P831" s="424">
        <f t="shared" si="89"/>
        <v>0</v>
      </c>
      <c r="Q831" s="424">
        <f t="shared" si="90"/>
        <v>0</v>
      </c>
    </row>
    <row r="832" spans="1:17" ht="16.5" hidden="1" thickTop="1" x14ac:dyDescent="0.25">
      <c r="A832" s="421" t="s">
        <v>3850</v>
      </c>
      <c r="B832" s="421" t="s">
        <v>3892</v>
      </c>
      <c r="C832" s="422" t="s">
        <v>3852</v>
      </c>
      <c r="D832" s="422" t="s">
        <v>3868</v>
      </c>
      <c r="E832" s="422" t="s">
        <v>3893</v>
      </c>
      <c r="F832" s="422" t="s">
        <v>3894</v>
      </c>
      <c r="G832" s="423" t="s">
        <v>3895</v>
      </c>
      <c r="H832" s="421" t="s">
        <v>3896</v>
      </c>
      <c r="I832" s="424">
        <v>49884.948203301457</v>
      </c>
      <c r="J832" s="425">
        <v>2.7319626714001693E-5</v>
      </c>
      <c r="K832" s="424">
        <f t="shared" si="84"/>
        <v>370508.67</v>
      </c>
      <c r="L832" s="424">
        <f t="shared" si="85"/>
        <v>274450.87</v>
      </c>
      <c r="M832" s="424">
        <f t="shared" si="86"/>
        <v>219560.7</v>
      </c>
      <c r="N832" s="424">
        <f t="shared" si="87"/>
        <v>54890.169999999984</v>
      </c>
      <c r="O832" s="424">
        <f t="shared" si="88"/>
        <v>96057.799999999988</v>
      </c>
      <c r="P832" s="424">
        <f t="shared" si="89"/>
        <v>76846.240000000005</v>
      </c>
      <c r="Q832" s="424">
        <f t="shared" si="90"/>
        <v>19211.559999999983</v>
      </c>
    </row>
    <row r="833" spans="1:17" ht="16.5" hidden="1" thickTop="1" x14ac:dyDescent="0.25">
      <c r="A833" s="421" t="s">
        <v>3850</v>
      </c>
      <c r="B833" s="421" t="s">
        <v>3897</v>
      </c>
      <c r="C833" s="422" t="s">
        <v>3852</v>
      </c>
      <c r="D833" s="422" t="s">
        <v>3868</v>
      </c>
      <c r="E833" s="422" t="s">
        <v>3898</v>
      </c>
      <c r="F833" s="422" t="s">
        <v>3899</v>
      </c>
      <c r="G833" s="423" t="s">
        <v>3900</v>
      </c>
      <c r="H833" s="421" t="s">
        <v>3901</v>
      </c>
      <c r="I833" s="424">
        <v>262959.78731882619</v>
      </c>
      <c r="J833" s="425">
        <v>1.4401063826038337E-4</v>
      </c>
      <c r="K833" s="424">
        <f t="shared" si="84"/>
        <v>1953071.71</v>
      </c>
      <c r="L833" s="424">
        <f t="shared" si="85"/>
        <v>1446719.79</v>
      </c>
      <c r="M833" s="424">
        <f t="shared" si="86"/>
        <v>1157375.83</v>
      </c>
      <c r="N833" s="424">
        <f t="shared" si="87"/>
        <v>289343.95999999996</v>
      </c>
      <c r="O833" s="424">
        <f t="shared" si="88"/>
        <v>506351.91999999993</v>
      </c>
      <c r="P833" s="424">
        <f t="shared" si="89"/>
        <v>405081.54</v>
      </c>
      <c r="Q833" s="424">
        <f t="shared" si="90"/>
        <v>101270.37999999995</v>
      </c>
    </row>
    <row r="834" spans="1:17" ht="16.5" hidden="1" thickTop="1" x14ac:dyDescent="0.25">
      <c r="A834" s="421" t="s">
        <v>3850</v>
      </c>
      <c r="B834" s="421" t="s">
        <v>3902</v>
      </c>
      <c r="C834" s="422" t="s">
        <v>3852</v>
      </c>
      <c r="D834" s="422" t="s">
        <v>3868</v>
      </c>
      <c r="E834" s="422" t="s">
        <v>3903</v>
      </c>
      <c r="F834" s="422" t="s">
        <v>3904</v>
      </c>
      <c r="G834" s="423" t="s">
        <v>3905</v>
      </c>
      <c r="H834" s="421" t="s">
        <v>3906</v>
      </c>
      <c r="I834" s="424">
        <v>0</v>
      </c>
      <c r="J834" s="425">
        <v>0</v>
      </c>
      <c r="K834" s="424">
        <f t="shared" si="84"/>
        <v>0</v>
      </c>
      <c r="L834" s="424">
        <f t="shared" si="85"/>
        <v>0</v>
      </c>
      <c r="M834" s="424">
        <f t="shared" si="86"/>
        <v>0</v>
      </c>
      <c r="N834" s="424">
        <f t="shared" si="87"/>
        <v>0</v>
      </c>
      <c r="O834" s="424">
        <f t="shared" si="88"/>
        <v>0</v>
      </c>
      <c r="P834" s="424">
        <f t="shared" si="89"/>
        <v>0</v>
      </c>
      <c r="Q834" s="424">
        <f t="shared" si="90"/>
        <v>0</v>
      </c>
    </row>
    <row r="835" spans="1:17" ht="16.5" hidden="1" thickTop="1" x14ac:dyDescent="0.25">
      <c r="A835" s="421" t="s">
        <v>3850</v>
      </c>
      <c r="B835" s="421" t="s">
        <v>3907</v>
      </c>
      <c r="C835" s="422" t="s">
        <v>3852</v>
      </c>
      <c r="D835" s="422" t="s">
        <v>3859</v>
      </c>
      <c r="E835" s="422" t="s">
        <v>3908</v>
      </c>
      <c r="F835" s="422" t="s">
        <v>3909</v>
      </c>
      <c r="G835" s="423" t="s">
        <v>3910</v>
      </c>
      <c r="H835" s="421" t="s">
        <v>3911</v>
      </c>
      <c r="I835" s="424">
        <v>0</v>
      </c>
      <c r="J835" s="425">
        <v>0</v>
      </c>
      <c r="K835" s="424">
        <f t="shared" si="84"/>
        <v>0</v>
      </c>
      <c r="L835" s="424">
        <f t="shared" si="85"/>
        <v>0</v>
      </c>
      <c r="M835" s="424">
        <f t="shared" si="86"/>
        <v>0</v>
      </c>
      <c r="N835" s="424">
        <f t="shared" si="87"/>
        <v>0</v>
      </c>
      <c r="O835" s="424">
        <f t="shared" si="88"/>
        <v>0</v>
      </c>
      <c r="P835" s="424">
        <f t="shared" si="89"/>
        <v>0</v>
      </c>
      <c r="Q835" s="424">
        <f t="shared" si="90"/>
        <v>0</v>
      </c>
    </row>
    <row r="836" spans="1:17" ht="16.5" hidden="1" thickTop="1" x14ac:dyDescent="0.25">
      <c r="A836" s="421" t="s">
        <v>3850</v>
      </c>
      <c r="B836" s="421" t="s">
        <v>3912</v>
      </c>
      <c r="C836" s="422" t="s">
        <v>3852</v>
      </c>
      <c r="D836" s="422" t="s">
        <v>3868</v>
      </c>
      <c r="E836" s="422" t="s">
        <v>3913</v>
      </c>
      <c r="F836" s="422" t="s">
        <v>3914</v>
      </c>
      <c r="G836" s="423" t="s">
        <v>3915</v>
      </c>
      <c r="H836" s="421" t="s">
        <v>3916</v>
      </c>
      <c r="I836" s="424">
        <v>0</v>
      </c>
      <c r="J836" s="425">
        <v>0</v>
      </c>
      <c r="K836" s="424">
        <f t="shared" si="84"/>
        <v>0</v>
      </c>
      <c r="L836" s="424">
        <f t="shared" si="85"/>
        <v>0</v>
      </c>
      <c r="M836" s="424">
        <f t="shared" si="86"/>
        <v>0</v>
      </c>
      <c r="N836" s="424">
        <f t="shared" si="87"/>
        <v>0</v>
      </c>
      <c r="O836" s="424">
        <f t="shared" si="88"/>
        <v>0</v>
      </c>
      <c r="P836" s="424">
        <f t="shared" si="89"/>
        <v>0</v>
      </c>
      <c r="Q836" s="424">
        <f t="shared" si="90"/>
        <v>0</v>
      </c>
    </row>
    <row r="837" spans="1:17" ht="16.5" hidden="1" thickTop="1" x14ac:dyDescent="0.25">
      <c r="A837" s="421" t="s">
        <v>3917</v>
      </c>
      <c r="B837" s="421" t="s">
        <v>3918</v>
      </c>
      <c r="C837" s="422" t="s">
        <v>3919</v>
      </c>
      <c r="D837" s="422" t="s">
        <v>3920</v>
      </c>
      <c r="E837" s="422" t="s">
        <v>441</v>
      </c>
      <c r="F837" s="422" t="s">
        <v>230</v>
      </c>
      <c r="G837" s="423" t="s">
        <v>3920</v>
      </c>
      <c r="H837" s="421" t="s">
        <v>3921</v>
      </c>
      <c r="I837" s="424">
        <v>144770.87204573024</v>
      </c>
      <c r="J837" s="425">
        <v>7.9284159366694492E-5</v>
      </c>
      <c r="K837" s="424">
        <f t="shared" si="84"/>
        <v>1075251.46</v>
      </c>
      <c r="L837" s="424">
        <f t="shared" si="85"/>
        <v>796482.56000000006</v>
      </c>
      <c r="M837" s="424">
        <f t="shared" si="86"/>
        <v>637186.05000000005</v>
      </c>
      <c r="N837" s="424">
        <f t="shared" si="87"/>
        <v>159296.51</v>
      </c>
      <c r="O837" s="424">
        <f t="shared" si="88"/>
        <v>278768.89999999991</v>
      </c>
      <c r="P837" s="424">
        <f t="shared" si="89"/>
        <v>223015.12</v>
      </c>
      <c r="Q837" s="424">
        <f t="shared" si="90"/>
        <v>55753.779999999912</v>
      </c>
    </row>
    <row r="838" spans="1:17" ht="16.5" hidden="1" thickTop="1" x14ac:dyDescent="0.25">
      <c r="A838" s="421" t="s">
        <v>3917</v>
      </c>
      <c r="B838" s="421" t="s">
        <v>3922</v>
      </c>
      <c r="C838" s="422" t="s">
        <v>3919</v>
      </c>
      <c r="D838" s="422" t="s">
        <v>3923</v>
      </c>
      <c r="E838" s="422" t="s">
        <v>441</v>
      </c>
      <c r="F838" s="422" t="s">
        <v>230</v>
      </c>
      <c r="G838" s="423" t="s">
        <v>3923</v>
      </c>
      <c r="H838" s="421" t="s">
        <v>3924</v>
      </c>
      <c r="I838" s="424">
        <v>4367.6554724986472</v>
      </c>
      <c r="J838" s="425">
        <v>2.3919583245379169E-6</v>
      </c>
      <c r="K838" s="424">
        <f t="shared" si="84"/>
        <v>32439.73</v>
      </c>
      <c r="L838" s="424">
        <f t="shared" si="85"/>
        <v>24029.43</v>
      </c>
      <c r="M838" s="424">
        <f t="shared" si="86"/>
        <v>19223.54</v>
      </c>
      <c r="N838" s="424">
        <f t="shared" si="87"/>
        <v>4805.8899999999994</v>
      </c>
      <c r="O838" s="424">
        <f t="shared" si="88"/>
        <v>8410.2999999999993</v>
      </c>
      <c r="P838" s="424">
        <f t="shared" si="89"/>
        <v>6728.24</v>
      </c>
      <c r="Q838" s="424">
        <f t="shared" si="90"/>
        <v>1682.0599999999995</v>
      </c>
    </row>
    <row r="839" spans="1:17" ht="16.5" hidden="1" thickTop="1" x14ac:dyDescent="0.25">
      <c r="A839" s="421" t="s">
        <v>3917</v>
      </c>
      <c r="B839" s="421" t="s">
        <v>3925</v>
      </c>
      <c r="C839" s="422" t="s">
        <v>3919</v>
      </c>
      <c r="D839" s="422" t="s">
        <v>3926</v>
      </c>
      <c r="E839" s="422" t="s">
        <v>441</v>
      </c>
      <c r="F839" s="422" t="s">
        <v>230</v>
      </c>
      <c r="G839" s="423" t="s">
        <v>3926</v>
      </c>
      <c r="H839" s="421" t="s">
        <v>3927</v>
      </c>
      <c r="I839" s="424">
        <v>65348.965730550954</v>
      </c>
      <c r="J839" s="425">
        <v>3.5788537709388392E-5</v>
      </c>
      <c r="K839" s="424">
        <f t="shared" si="84"/>
        <v>485364.01</v>
      </c>
      <c r="L839" s="424">
        <f t="shared" si="85"/>
        <v>359528.9</v>
      </c>
      <c r="M839" s="424">
        <f t="shared" si="86"/>
        <v>287623.12</v>
      </c>
      <c r="N839" s="424">
        <f t="shared" si="87"/>
        <v>71905.780000000028</v>
      </c>
      <c r="O839" s="424">
        <f t="shared" si="88"/>
        <v>125835.10999999999</v>
      </c>
      <c r="P839" s="424">
        <f t="shared" si="89"/>
        <v>100668.09</v>
      </c>
      <c r="Q839" s="424">
        <f t="shared" si="90"/>
        <v>25167.01999999999</v>
      </c>
    </row>
    <row r="840" spans="1:17" ht="16.5" hidden="1" thickTop="1" x14ac:dyDescent="0.25">
      <c r="A840" s="421" t="s">
        <v>3917</v>
      </c>
      <c r="B840" s="421" t="s">
        <v>3928</v>
      </c>
      <c r="C840" s="422" t="s">
        <v>3919</v>
      </c>
      <c r="D840" s="422" t="s">
        <v>3929</v>
      </c>
      <c r="E840" s="422" t="s">
        <v>441</v>
      </c>
      <c r="F840" s="422" t="s">
        <v>230</v>
      </c>
      <c r="G840" s="423" t="s">
        <v>3929</v>
      </c>
      <c r="H840" s="421" t="s">
        <v>3930</v>
      </c>
      <c r="I840" s="424">
        <v>32075.784459654711</v>
      </c>
      <c r="J840" s="425">
        <v>1.7566390054676821E-5</v>
      </c>
      <c r="K840" s="424">
        <f t="shared" si="84"/>
        <v>238235.31</v>
      </c>
      <c r="L840" s="424">
        <f t="shared" si="85"/>
        <v>176470.6</v>
      </c>
      <c r="M840" s="424">
        <f t="shared" si="86"/>
        <v>141176.48000000001</v>
      </c>
      <c r="N840" s="424">
        <f t="shared" si="87"/>
        <v>35294.119999999995</v>
      </c>
      <c r="O840" s="424">
        <f t="shared" si="88"/>
        <v>61764.709999999992</v>
      </c>
      <c r="P840" s="424">
        <f t="shared" si="89"/>
        <v>49411.77</v>
      </c>
      <c r="Q840" s="424">
        <f t="shared" si="90"/>
        <v>12352.939999999995</v>
      </c>
    </row>
    <row r="841" spans="1:17" ht="16.5" hidden="1" thickTop="1" x14ac:dyDescent="0.25">
      <c r="A841" s="421" t="s">
        <v>3917</v>
      </c>
      <c r="B841" s="421" t="s">
        <v>3931</v>
      </c>
      <c r="C841" s="422" t="s">
        <v>3919</v>
      </c>
      <c r="D841" s="422" t="s">
        <v>3932</v>
      </c>
      <c r="E841" s="422" t="s">
        <v>441</v>
      </c>
      <c r="F841" s="422" t="s">
        <v>230</v>
      </c>
      <c r="G841" s="423" t="s">
        <v>3932</v>
      </c>
      <c r="H841" s="421" t="s">
        <v>3933</v>
      </c>
      <c r="I841" s="424">
        <v>1118.6237510297769</v>
      </c>
      <c r="J841" s="425">
        <v>6.1261732069970036E-7</v>
      </c>
      <c r="K841" s="424">
        <f t="shared" ref="K841:K904" si="91">ROUND(J841*13561996091,2)</f>
        <v>8308.31</v>
      </c>
      <c r="L841" s="424">
        <f t="shared" ref="L841:L904" si="92">ROUND(K841*(10045923031/13561996091),2)</f>
        <v>6154.3</v>
      </c>
      <c r="M841" s="424">
        <f t="shared" ref="M841:M904" si="93">ROUND(L841*0.8,2)</f>
        <v>4923.4399999999996</v>
      </c>
      <c r="N841" s="424">
        <f t="shared" ref="N841:N904" si="94">L841-M841</f>
        <v>1230.8600000000006</v>
      </c>
      <c r="O841" s="424">
        <f t="shared" ref="O841:O904" si="95">K841-L841</f>
        <v>2154.0099999999993</v>
      </c>
      <c r="P841" s="424">
        <f t="shared" ref="P841:P904" si="96">ROUND(O841*0.8,2)</f>
        <v>1723.21</v>
      </c>
      <c r="Q841" s="424">
        <f t="shared" ref="Q841:Q904" si="97">O841-P841</f>
        <v>430.79999999999927</v>
      </c>
    </row>
    <row r="842" spans="1:17" ht="16.5" hidden="1" thickTop="1" x14ac:dyDescent="0.25">
      <c r="A842" s="421" t="s">
        <v>3917</v>
      </c>
      <c r="B842" s="421" t="s">
        <v>3934</v>
      </c>
      <c r="C842" s="422" t="s">
        <v>3919</v>
      </c>
      <c r="D842" s="422" t="s">
        <v>3935</v>
      </c>
      <c r="E842" s="422" t="s">
        <v>441</v>
      </c>
      <c r="F842" s="422" t="s">
        <v>230</v>
      </c>
      <c r="G842" s="423" t="s">
        <v>3935</v>
      </c>
      <c r="H842" s="421" t="s">
        <v>3936</v>
      </c>
      <c r="I842" s="424">
        <v>0</v>
      </c>
      <c r="J842" s="425">
        <v>0</v>
      </c>
      <c r="K842" s="424">
        <f t="shared" si="91"/>
        <v>0</v>
      </c>
      <c r="L842" s="424">
        <f t="shared" si="92"/>
        <v>0</v>
      </c>
      <c r="M842" s="424">
        <f t="shared" si="93"/>
        <v>0</v>
      </c>
      <c r="N842" s="424">
        <f t="shared" si="94"/>
        <v>0</v>
      </c>
      <c r="O842" s="424">
        <f t="shared" si="95"/>
        <v>0</v>
      </c>
      <c r="P842" s="424">
        <f t="shared" si="96"/>
        <v>0</v>
      </c>
      <c r="Q842" s="424">
        <f t="shared" si="97"/>
        <v>0</v>
      </c>
    </row>
    <row r="843" spans="1:17" ht="16.5" hidden="1" thickTop="1" x14ac:dyDescent="0.25">
      <c r="A843" s="421" t="s">
        <v>3917</v>
      </c>
      <c r="B843" s="421" t="s">
        <v>3937</v>
      </c>
      <c r="C843" s="422" t="s">
        <v>3919</v>
      </c>
      <c r="D843" s="422" t="s">
        <v>3938</v>
      </c>
      <c r="E843" s="422" t="s">
        <v>441</v>
      </c>
      <c r="F843" s="422" t="s">
        <v>230</v>
      </c>
      <c r="G843" s="423" t="s">
        <v>3938</v>
      </c>
      <c r="H843" s="421" t="s">
        <v>3939</v>
      </c>
      <c r="I843" s="424">
        <v>50587.483905866335</v>
      </c>
      <c r="J843" s="425">
        <v>2.7704372290344919E-5</v>
      </c>
      <c r="K843" s="424">
        <f t="shared" si="91"/>
        <v>375726.59</v>
      </c>
      <c r="L843" s="424">
        <f t="shared" si="92"/>
        <v>278315.99</v>
      </c>
      <c r="M843" s="424">
        <f t="shared" si="93"/>
        <v>222652.79</v>
      </c>
      <c r="N843" s="424">
        <f t="shared" si="94"/>
        <v>55663.199999999983</v>
      </c>
      <c r="O843" s="424">
        <f t="shared" si="95"/>
        <v>97410.600000000035</v>
      </c>
      <c r="P843" s="424">
        <f t="shared" si="96"/>
        <v>77928.479999999996</v>
      </c>
      <c r="Q843" s="424">
        <f t="shared" si="97"/>
        <v>19482.120000000039</v>
      </c>
    </row>
    <row r="844" spans="1:17" ht="16.5" hidden="1" thickTop="1" x14ac:dyDescent="0.25">
      <c r="A844" s="421" t="s">
        <v>3917</v>
      </c>
      <c r="B844" s="421" t="s">
        <v>3940</v>
      </c>
      <c r="C844" s="422" t="s">
        <v>3919</v>
      </c>
      <c r="D844" s="422" t="s">
        <v>3941</v>
      </c>
      <c r="E844" s="422" t="s">
        <v>441</v>
      </c>
      <c r="F844" s="422" t="s">
        <v>230</v>
      </c>
      <c r="G844" s="423" t="s">
        <v>3941</v>
      </c>
      <c r="H844" s="421" t="s">
        <v>3942</v>
      </c>
      <c r="I844" s="424">
        <v>0</v>
      </c>
      <c r="J844" s="425">
        <v>0</v>
      </c>
      <c r="K844" s="424">
        <f t="shared" si="91"/>
        <v>0</v>
      </c>
      <c r="L844" s="424">
        <f t="shared" si="92"/>
        <v>0</v>
      </c>
      <c r="M844" s="424">
        <f t="shared" si="93"/>
        <v>0</v>
      </c>
      <c r="N844" s="424">
        <f t="shared" si="94"/>
        <v>0</v>
      </c>
      <c r="O844" s="424">
        <f t="shared" si="95"/>
        <v>0</v>
      </c>
      <c r="P844" s="424">
        <f t="shared" si="96"/>
        <v>0</v>
      </c>
      <c r="Q844" s="424">
        <f t="shared" si="97"/>
        <v>0</v>
      </c>
    </row>
    <row r="845" spans="1:17" ht="16.5" hidden="1" thickTop="1" x14ac:dyDescent="0.25">
      <c r="A845" s="421" t="s">
        <v>3917</v>
      </c>
      <c r="B845" s="421" t="s">
        <v>3943</v>
      </c>
      <c r="C845" s="422" t="s">
        <v>3919</v>
      </c>
      <c r="D845" s="422" t="s">
        <v>3944</v>
      </c>
      <c r="E845" s="422" t="s">
        <v>441</v>
      </c>
      <c r="F845" s="422" t="s">
        <v>230</v>
      </c>
      <c r="G845" s="423" t="s">
        <v>3944</v>
      </c>
      <c r="H845" s="421" t="s">
        <v>3945</v>
      </c>
      <c r="I845" s="424">
        <v>91888.61195295745</v>
      </c>
      <c r="J845" s="425">
        <v>5.0323046695203584E-5</v>
      </c>
      <c r="K845" s="424">
        <f t="shared" si="91"/>
        <v>682480.96</v>
      </c>
      <c r="L845" s="424">
        <f t="shared" si="92"/>
        <v>505541.45</v>
      </c>
      <c r="M845" s="424">
        <f t="shared" si="93"/>
        <v>404433.16</v>
      </c>
      <c r="N845" s="424">
        <f t="shared" si="94"/>
        <v>101108.29000000004</v>
      </c>
      <c r="O845" s="424">
        <f t="shared" si="95"/>
        <v>176939.50999999995</v>
      </c>
      <c r="P845" s="424">
        <f t="shared" si="96"/>
        <v>141551.60999999999</v>
      </c>
      <c r="Q845" s="424">
        <f t="shared" si="97"/>
        <v>35387.899999999965</v>
      </c>
    </row>
    <row r="846" spans="1:17" ht="16.5" hidden="1" thickTop="1" x14ac:dyDescent="0.25">
      <c r="A846" s="421" t="s">
        <v>3917</v>
      </c>
      <c r="B846" s="421" t="s">
        <v>3946</v>
      </c>
      <c r="C846" s="422" t="s">
        <v>3919</v>
      </c>
      <c r="D846" s="422" t="s">
        <v>3947</v>
      </c>
      <c r="E846" s="422" t="s">
        <v>441</v>
      </c>
      <c r="F846" s="422" t="s">
        <v>230</v>
      </c>
      <c r="G846" s="423" t="s">
        <v>3947</v>
      </c>
      <c r="H846" s="421" t="s">
        <v>3948</v>
      </c>
      <c r="I846" s="424">
        <v>0</v>
      </c>
      <c r="J846" s="425">
        <v>0</v>
      </c>
      <c r="K846" s="424">
        <f t="shared" si="91"/>
        <v>0</v>
      </c>
      <c r="L846" s="424">
        <f t="shared" si="92"/>
        <v>0</v>
      </c>
      <c r="M846" s="424">
        <f t="shared" si="93"/>
        <v>0</v>
      </c>
      <c r="N846" s="424">
        <f t="shared" si="94"/>
        <v>0</v>
      </c>
      <c r="O846" s="424">
        <f t="shared" si="95"/>
        <v>0</v>
      </c>
      <c r="P846" s="424">
        <f t="shared" si="96"/>
        <v>0</v>
      </c>
      <c r="Q846" s="424">
        <f t="shared" si="97"/>
        <v>0</v>
      </c>
    </row>
    <row r="847" spans="1:17" ht="16.5" hidden="1" thickTop="1" x14ac:dyDescent="0.25">
      <c r="A847" s="421" t="s">
        <v>3917</v>
      </c>
      <c r="B847" s="421" t="s">
        <v>3949</v>
      </c>
      <c r="C847" s="422" t="s">
        <v>3919</v>
      </c>
      <c r="D847" s="422" t="s">
        <v>3950</v>
      </c>
      <c r="E847" s="422" t="s">
        <v>441</v>
      </c>
      <c r="F847" s="422" t="s">
        <v>230</v>
      </c>
      <c r="G847" s="423" t="s">
        <v>3950</v>
      </c>
      <c r="H847" s="421" t="s">
        <v>3951</v>
      </c>
      <c r="I847" s="424">
        <v>724323.25065945974</v>
      </c>
      <c r="J847" s="425">
        <v>3.9667758594523516E-4</v>
      </c>
      <c r="K847" s="424">
        <f t="shared" si="91"/>
        <v>5379739.8700000001</v>
      </c>
      <c r="L847" s="424">
        <f t="shared" si="92"/>
        <v>3984992.5</v>
      </c>
      <c r="M847" s="424">
        <f t="shared" si="93"/>
        <v>3187994</v>
      </c>
      <c r="N847" s="424">
        <f t="shared" si="94"/>
        <v>796998.5</v>
      </c>
      <c r="O847" s="424">
        <f t="shared" si="95"/>
        <v>1394747.37</v>
      </c>
      <c r="P847" s="424">
        <f t="shared" si="96"/>
        <v>1115797.8999999999</v>
      </c>
      <c r="Q847" s="424">
        <f t="shared" si="97"/>
        <v>278949.4700000002</v>
      </c>
    </row>
    <row r="848" spans="1:17" ht="16.5" hidden="1" thickTop="1" x14ac:dyDescent="0.25">
      <c r="A848" s="421" t="s">
        <v>3917</v>
      </c>
      <c r="B848" s="421" t="s">
        <v>3952</v>
      </c>
      <c r="C848" s="422" t="s">
        <v>3919</v>
      </c>
      <c r="D848" s="422" t="s">
        <v>3953</v>
      </c>
      <c r="E848" s="422" t="s">
        <v>441</v>
      </c>
      <c r="F848" s="422" t="s">
        <v>230</v>
      </c>
      <c r="G848" s="423" t="s">
        <v>3953</v>
      </c>
      <c r="H848" s="421" t="s">
        <v>3954</v>
      </c>
      <c r="I848" s="424">
        <v>47584.198347488564</v>
      </c>
      <c r="J848" s="425">
        <v>2.6059614836933298E-5</v>
      </c>
      <c r="K848" s="424">
        <f t="shared" si="91"/>
        <v>353420.39</v>
      </c>
      <c r="L848" s="424">
        <f t="shared" si="92"/>
        <v>261792.88</v>
      </c>
      <c r="M848" s="424">
        <f t="shared" si="93"/>
        <v>209434.3</v>
      </c>
      <c r="N848" s="424">
        <f t="shared" si="94"/>
        <v>52358.580000000016</v>
      </c>
      <c r="O848" s="424">
        <f t="shared" si="95"/>
        <v>91627.510000000009</v>
      </c>
      <c r="P848" s="424">
        <f t="shared" si="96"/>
        <v>73302.009999999995</v>
      </c>
      <c r="Q848" s="424">
        <f t="shared" si="97"/>
        <v>18325.500000000015</v>
      </c>
    </row>
    <row r="849" spans="1:17" ht="16.5" hidden="1" thickTop="1" x14ac:dyDescent="0.25">
      <c r="A849" s="421" t="s">
        <v>3917</v>
      </c>
      <c r="B849" s="421" t="s">
        <v>3955</v>
      </c>
      <c r="C849" s="422" t="s">
        <v>3919</v>
      </c>
      <c r="D849" s="422" t="s">
        <v>3956</v>
      </c>
      <c r="E849" s="422" t="s">
        <v>441</v>
      </c>
      <c r="F849" s="422" t="s">
        <v>230</v>
      </c>
      <c r="G849" s="423" t="s">
        <v>3956</v>
      </c>
      <c r="H849" s="421" t="s">
        <v>3957</v>
      </c>
      <c r="I849" s="424">
        <v>0</v>
      </c>
      <c r="J849" s="425">
        <v>0</v>
      </c>
      <c r="K849" s="424">
        <f t="shared" si="91"/>
        <v>0</v>
      </c>
      <c r="L849" s="424">
        <f t="shared" si="92"/>
        <v>0</v>
      </c>
      <c r="M849" s="424">
        <f t="shared" si="93"/>
        <v>0</v>
      </c>
      <c r="N849" s="424">
        <f t="shared" si="94"/>
        <v>0</v>
      </c>
      <c r="O849" s="424">
        <f t="shared" si="95"/>
        <v>0</v>
      </c>
      <c r="P849" s="424">
        <f t="shared" si="96"/>
        <v>0</v>
      </c>
      <c r="Q849" s="424">
        <f t="shared" si="97"/>
        <v>0</v>
      </c>
    </row>
    <row r="850" spans="1:17" ht="16.5" hidden="1" thickTop="1" x14ac:dyDescent="0.25">
      <c r="A850" s="421" t="s">
        <v>3917</v>
      </c>
      <c r="B850" s="421" t="s">
        <v>3958</v>
      </c>
      <c r="C850" s="422" t="s">
        <v>3919</v>
      </c>
      <c r="D850" s="422" t="s">
        <v>3959</v>
      </c>
      <c r="E850" s="422" t="s">
        <v>441</v>
      </c>
      <c r="F850" s="422" t="s">
        <v>230</v>
      </c>
      <c r="G850" s="423" t="s">
        <v>3959</v>
      </c>
      <c r="H850" s="421" t="s">
        <v>3960</v>
      </c>
      <c r="I850" s="424">
        <v>677542.31024920207</v>
      </c>
      <c r="J850" s="425">
        <v>3.7105787748869487E-4</v>
      </c>
      <c r="K850" s="424">
        <f t="shared" si="91"/>
        <v>5032285.4800000004</v>
      </c>
      <c r="L850" s="424">
        <f t="shared" si="92"/>
        <v>3727618.87</v>
      </c>
      <c r="M850" s="424">
        <f t="shared" si="93"/>
        <v>2982095.1</v>
      </c>
      <c r="N850" s="424">
        <f t="shared" si="94"/>
        <v>745523.77</v>
      </c>
      <c r="O850" s="424">
        <f t="shared" si="95"/>
        <v>1304666.6100000003</v>
      </c>
      <c r="P850" s="424">
        <f t="shared" si="96"/>
        <v>1043733.29</v>
      </c>
      <c r="Q850" s="424">
        <f t="shared" si="97"/>
        <v>260933.3200000003</v>
      </c>
    </row>
    <row r="851" spans="1:17" ht="16.5" hidden="1" thickTop="1" x14ac:dyDescent="0.25">
      <c r="A851" s="421" t="s">
        <v>3917</v>
      </c>
      <c r="B851" s="421" t="s">
        <v>3961</v>
      </c>
      <c r="C851" s="422" t="s">
        <v>3919</v>
      </c>
      <c r="D851" s="422" t="s">
        <v>3962</v>
      </c>
      <c r="E851" s="422" t="s">
        <v>441</v>
      </c>
      <c r="F851" s="422" t="s">
        <v>230</v>
      </c>
      <c r="G851" s="423" t="s">
        <v>3962</v>
      </c>
      <c r="H851" s="421" t="s">
        <v>3963</v>
      </c>
      <c r="I851" s="424">
        <v>280974.00909535476</v>
      </c>
      <c r="J851" s="425">
        <v>1.5387617550565268E-4</v>
      </c>
      <c r="K851" s="424">
        <f t="shared" si="91"/>
        <v>2086868.09</v>
      </c>
      <c r="L851" s="424">
        <f t="shared" si="92"/>
        <v>1545828.21</v>
      </c>
      <c r="M851" s="424">
        <f t="shared" si="93"/>
        <v>1236662.57</v>
      </c>
      <c r="N851" s="424">
        <f t="shared" si="94"/>
        <v>309165.6399999999</v>
      </c>
      <c r="O851" s="424">
        <f t="shared" si="95"/>
        <v>541039.88000000012</v>
      </c>
      <c r="P851" s="424">
        <f t="shared" si="96"/>
        <v>432831.9</v>
      </c>
      <c r="Q851" s="424">
        <f t="shared" si="97"/>
        <v>108207.9800000001</v>
      </c>
    </row>
    <row r="852" spans="1:17" ht="16.5" hidden="1" thickTop="1" x14ac:dyDescent="0.25">
      <c r="A852" s="421" t="s">
        <v>3917</v>
      </c>
      <c r="B852" s="421" t="s">
        <v>3964</v>
      </c>
      <c r="C852" s="422" t="s">
        <v>3919</v>
      </c>
      <c r="D852" s="422" t="s">
        <v>3965</v>
      </c>
      <c r="E852" s="422" t="s">
        <v>441</v>
      </c>
      <c r="F852" s="422" t="s">
        <v>230</v>
      </c>
      <c r="G852" s="423" t="s">
        <v>3965</v>
      </c>
      <c r="H852" s="421" t="s">
        <v>3966</v>
      </c>
      <c r="I852" s="424">
        <v>113648.30125557074</v>
      </c>
      <c r="J852" s="425">
        <v>6.2239799354489865E-5</v>
      </c>
      <c r="K852" s="424">
        <f t="shared" si="91"/>
        <v>844095.92</v>
      </c>
      <c r="L852" s="424">
        <f t="shared" si="92"/>
        <v>625256.24</v>
      </c>
      <c r="M852" s="424">
        <f t="shared" si="93"/>
        <v>500204.99</v>
      </c>
      <c r="N852" s="424">
        <f t="shared" si="94"/>
        <v>125051.25</v>
      </c>
      <c r="O852" s="424">
        <f t="shared" si="95"/>
        <v>218839.68000000005</v>
      </c>
      <c r="P852" s="424">
        <f t="shared" si="96"/>
        <v>175071.74</v>
      </c>
      <c r="Q852" s="424">
        <f t="shared" si="97"/>
        <v>43767.940000000061</v>
      </c>
    </row>
    <row r="853" spans="1:17" ht="16.5" hidden="1" thickTop="1" x14ac:dyDescent="0.25">
      <c r="A853" s="421" t="s">
        <v>3917</v>
      </c>
      <c r="B853" s="421" t="s">
        <v>3967</v>
      </c>
      <c r="C853" s="422" t="s">
        <v>3919</v>
      </c>
      <c r="D853" s="422" t="s">
        <v>3968</v>
      </c>
      <c r="E853" s="422" t="s">
        <v>441</v>
      </c>
      <c r="F853" s="422" t="s">
        <v>230</v>
      </c>
      <c r="G853" s="423" t="s">
        <v>3968</v>
      </c>
      <c r="H853" s="421" t="s">
        <v>3969</v>
      </c>
      <c r="I853" s="424">
        <v>122780.03906319647</v>
      </c>
      <c r="J853" s="425">
        <v>6.7240820246358018E-5</v>
      </c>
      <c r="K853" s="424">
        <f t="shared" si="91"/>
        <v>911919.74</v>
      </c>
      <c r="L853" s="424">
        <f t="shared" si="92"/>
        <v>675496.1</v>
      </c>
      <c r="M853" s="424">
        <f t="shared" si="93"/>
        <v>540396.88</v>
      </c>
      <c r="N853" s="424">
        <f t="shared" si="94"/>
        <v>135099.21999999997</v>
      </c>
      <c r="O853" s="424">
        <f t="shared" si="95"/>
        <v>236423.64</v>
      </c>
      <c r="P853" s="424">
        <f t="shared" si="96"/>
        <v>189138.91</v>
      </c>
      <c r="Q853" s="424">
        <f t="shared" si="97"/>
        <v>47284.73000000001</v>
      </c>
    </row>
    <row r="854" spans="1:17" ht="16.5" hidden="1" thickTop="1" x14ac:dyDescent="0.25">
      <c r="A854" s="421" t="s">
        <v>3917</v>
      </c>
      <c r="B854" s="427" t="s">
        <v>3970</v>
      </c>
      <c r="C854" s="422" t="s">
        <v>3919</v>
      </c>
      <c r="D854" s="422" t="s">
        <v>3971</v>
      </c>
      <c r="E854" s="422" t="s">
        <v>441</v>
      </c>
      <c r="F854" s="422" t="s">
        <v>230</v>
      </c>
      <c r="G854" s="423" t="s">
        <v>3971</v>
      </c>
      <c r="H854" s="429" t="s">
        <v>3972</v>
      </c>
      <c r="I854" s="424">
        <v>39512.37288531079</v>
      </c>
      <c r="J854" s="425">
        <v>2.1639057805811099E-5</v>
      </c>
      <c r="K854" s="424">
        <f t="shared" si="91"/>
        <v>293468.82</v>
      </c>
      <c r="L854" s="424">
        <f t="shared" si="92"/>
        <v>217384.31</v>
      </c>
      <c r="M854" s="424">
        <f t="shared" si="93"/>
        <v>173907.45</v>
      </c>
      <c r="N854" s="424">
        <f t="shared" si="94"/>
        <v>43476.859999999986</v>
      </c>
      <c r="O854" s="424">
        <f t="shared" si="95"/>
        <v>76084.510000000009</v>
      </c>
      <c r="P854" s="424">
        <f t="shared" si="96"/>
        <v>60867.61</v>
      </c>
      <c r="Q854" s="424">
        <f t="shared" si="97"/>
        <v>15216.900000000009</v>
      </c>
    </row>
    <row r="855" spans="1:17" ht="16.5" hidden="1" thickTop="1" x14ac:dyDescent="0.25">
      <c r="A855" s="421" t="s">
        <v>3917</v>
      </c>
      <c r="B855" s="421" t="s">
        <v>3973</v>
      </c>
      <c r="C855" s="422" t="s">
        <v>3919</v>
      </c>
      <c r="D855" s="422" t="s">
        <v>3974</v>
      </c>
      <c r="E855" s="422" t="s">
        <v>441</v>
      </c>
      <c r="F855" s="422" t="s">
        <v>230</v>
      </c>
      <c r="G855" s="423" t="s">
        <v>3974</v>
      </c>
      <c r="H855" s="421" t="s">
        <v>3975</v>
      </c>
      <c r="I855" s="424">
        <v>62707.401924980171</v>
      </c>
      <c r="J855" s="425">
        <v>3.4341878151573406E-5</v>
      </c>
      <c r="K855" s="424">
        <f t="shared" si="91"/>
        <v>465744.42</v>
      </c>
      <c r="L855" s="424">
        <f t="shared" si="92"/>
        <v>344995.87</v>
      </c>
      <c r="M855" s="424">
        <f t="shared" si="93"/>
        <v>275996.7</v>
      </c>
      <c r="N855" s="424">
        <f t="shared" si="94"/>
        <v>68999.169999999984</v>
      </c>
      <c r="O855" s="424">
        <f t="shared" si="95"/>
        <v>120748.54999999999</v>
      </c>
      <c r="P855" s="424">
        <f t="shared" si="96"/>
        <v>96598.84</v>
      </c>
      <c r="Q855" s="424">
        <f t="shared" si="97"/>
        <v>24149.709999999992</v>
      </c>
    </row>
    <row r="856" spans="1:17" ht="16.5" hidden="1" thickTop="1" x14ac:dyDescent="0.25">
      <c r="A856" s="421" t="s">
        <v>3917</v>
      </c>
      <c r="B856" s="421" t="s">
        <v>3976</v>
      </c>
      <c r="C856" s="422" t="s">
        <v>3919</v>
      </c>
      <c r="D856" s="422" t="s">
        <v>3950</v>
      </c>
      <c r="E856" s="422" t="s">
        <v>3977</v>
      </c>
      <c r="F856" s="422" t="s">
        <v>3978</v>
      </c>
      <c r="G856" s="423" t="s">
        <v>3979</v>
      </c>
      <c r="H856" s="421" t="s">
        <v>3980</v>
      </c>
      <c r="I856" s="424">
        <v>0</v>
      </c>
      <c r="J856" s="425">
        <v>0</v>
      </c>
      <c r="K856" s="424">
        <f t="shared" si="91"/>
        <v>0</v>
      </c>
      <c r="L856" s="424">
        <f t="shared" si="92"/>
        <v>0</v>
      </c>
      <c r="M856" s="424">
        <f t="shared" si="93"/>
        <v>0</v>
      </c>
      <c r="N856" s="424">
        <f t="shared" si="94"/>
        <v>0</v>
      </c>
      <c r="O856" s="424">
        <f t="shared" si="95"/>
        <v>0</v>
      </c>
      <c r="P856" s="424">
        <f t="shared" si="96"/>
        <v>0</v>
      </c>
      <c r="Q856" s="424">
        <f t="shared" si="97"/>
        <v>0</v>
      </c>
    </row>
    <row r="857" spans="1:17" ht="16.5" hidden="1" thickTop="1" x14ac:dyDescent="0.25">
      <c r="A857" s="421" t="s">
        <v>3917</v>
      </c>
      <c r="B857" s="421" t="s">
        <v>3981</v>
      </c>
      <c r="C857" s="422" t="s">
        <v>3919</v>
      </c>
      <c r="D857" s="422" t="s">
        <v>3965</v>
      </c>
      <c r="E857" s="422" t="s">
        <v>3982</v>
      </c>
      <c r="F857" s="422" t="s">
        <v>3983</v>
      </c>
      <c r="G857" s="423" t="s">
        <v>3984</v>
      </c>
      <c r="H857" s="421" t="s">
        <v>3985</v>
      </c>
      <c r="I857" s="424">
        <v>55880.264937028784</v>
      </c>
      <c r="J857" s="425">
        <v>3.0602978127540866E-5</v>
      </c>
      <c r="K857" s="424">
        <f t="shared" si="91"/>
        <v>415037.47</v>
      </c>
      <c r="L857" s="424">
        <f t="shared" si="92"/>
        <v>307435.15999999997</v>
      </c>
      <c r="M857" s="424">
        <f t="shared" si="93"/>
        <v>245948.13</v>
      </c>
      <c r="N857" s="424">
        <f t="shared" si="94"/>
        <v>61487.02999999997</v>
      </c>
      <c r="O857" s="424">
        <f t="shared" si="95"/>
        <v>107602.31</v>
      </c>
      <c r="P857" s="424">
        <f t="shared" si="96"/>
        <v>86081.85</v>
      </c>
      <c r="Q857" s="424">
        <f t="shared" si="97"/>
        <v>21520.459999999992</v>
      </c>
    </row>
    <row r="858" spans="1:17" ht="16.5" hidden="1" thickTop="1" x14ac:dyDescent="0.25">
      <c r="A858" s="421" t="s">
        <v>3917</v>
      </c>
      <c r="B858" s="421" t="s">
        <v>3986</v>
      </c>
      <c r="C858" s="422" t="s">
        <v>3919</v>
      </c>
      <c r="D858" s="422" t="s">
        <v>3987</v>
      </c>
      <c r="E858" s="422" t="s">
        <v>3988</v>
      </c>
      <c r="F858" s="422" t="s">
        <v>3989</v>
      </c>
      <c r="G858" s="423" t="s">
        <v>3990</v>
      </c>
      <c r="H858" s="421" t="s">
        <v>3991</v>
      </c>
      <c r="I858" s="424">
        <v>15339.526688612923</v>
      </c>
      <c r="J858" s="425">
        <v>8.4007332511299843E-6</v>
      </c>
      <c r="K858" s="424">
        <f t="shared" si="91"/>
        <v>113930.71</v>
      </c>
      <c r="L858" s="424">
        <f t="shared" si="92"/>
        <v>84393.12</v>
      </c>
      <c r="M858" s="424">
        <f t="shared" si="93"/>
        <v>67514.5</v>
      </c>
      <c r="N858" s="424">
        <f t="shared" si="94"/>
        <v>16878.619999999995</v>
      </c>
      <c r="O858" s="424">
        <f t="shared" si="95"/>
        <v>29537.590000000011</v>
      </c>
      <c r="P858" s="424">
        <f t="shared" si="96"/>
        <v>23630.07</v>
      </c>
      <c r="Q858" s="424">
        <f t="shared" si="97"/>
        <v>5907.5200000000114</v>
      </c>
    </row>
    <row r="859" spans="1:17" ht="16.5" hidden="1" thickTop="1" x14ac:dyDescent="0.25">
      <c r="A859" s="421" t="s">
        <v>3992</v>
      </c>
      <c r="B859" s="421" t="s">
        <v>3993</v>
      </c>
      <c r="C859" s="422" t="s">
        <v>3994</v>
      </c>
      <c r="D859" s="422" t="s">
        <v>3995</v>
      </c>
      <c r="E859" s="422" t="s">
        <v>441</v>
      </c>
      <c r="F859" s="422" t="s">
        <v>230</v>
      </c>
      <c r="G859" s="423" t="s">
        <v>3995</v>
      </c>
      <c r="H859" s="421" t="s">
        <v>3996</v>
      </c>
      <c r="I859" s="424">
        <v>73349.146359458013</v>
      </c>
      <c r="J859" s="425">
        <v>4.0169858253926181E-5</v>
      </c>
      <c r="K859" s="424">
        <f t="shared" si="91"/>
        <v>544783.46</v>
      </c>
      <c r="L859" s="424">
        <f t="shared" si="92"/>
        <v>403543.3</v>
      </c>
      <c r="M859" s="424">
        <f t="shared" si="93"/>
        <v>322834.64</v>
      </c>
      <c r="N859" s="424">
        <f t="shared" si="94"/>
        <v>80708.659999999974</v>
      </c>
      <c r="O859" s="424">
        <f t="shared" si="95"/>
        <v>141240.15999999997</v>
      </c>
      <c r="P859" s="424">
        <f t="shared" si="96"/>
        <v>112992.13</v>
      </c>
      <c r="Q859" s="424">
        <f t="shared" si="97"/>
        <v>28248.02999999997</v>
      </c>
    </row>
    <row r="860" spans="1:17" ht="16.5" hidden="1" thickTop="1" x14ac:dyDescent="0.25">
      <c r="A860" s="421" t="s">
        <v>3992</v>
      </c>
      <c r="B860" s="421" t="s">
        <v>3997</v>
      </c>
      <c r="C860" s="422" t="s">
        <v>3994</v>
      </c>
      <c r="D860" s="422" t="s">
        <v>3998</v>
      </c>
      <c r="E860" s="422" t="s">
        <v>441</v>
      </c>
      <c r="F860" s="422" t="s">
        <v>230</v>
      </c>
      <c r="G860" s="423" t="s">
        <v>3998</v>
      </c>
      <c r="H860" s="421" t="s">
        <v>3999</v>
      </c>
      <c r="I860" s="424">
        <v>620070.15211369132</v>
      </c>
      <c r="J860" s="425">
        <v>3.3958309474839095E-4</v>
      </c>
      <c r="K860" s="424">
        <f t="shared" si="91"/>
        <v>4605424.5999999996</v>
      </c>
      <c r="L860" s="424">
        <f t="shared" si="92"/>
        <v>3411425.63</v>
      </c>
      <c r="M860" s="424">
        <f t="shared" si="93"/>
        <v>2729140.5</v>
      </c>
      <c r="N860" s="424">
        <f t="shared" si="94"/>
        <v>682285.12999999989</v>
      </c>
      <c r="O860" s="424">
        <f t="shared" si="95"/>
        <v>1193998.9699999997</v>
      </c>
      <c r="P860" s="424">
        <f t="shared" si="96"/>
        <v>955199.18</v>
      </c>
      <c r="Q860" s="424">
        <f t="shared" si="97"/>
        <v>238799.78999999969</v>
      </c>
    </row>
    <row r="861" spans="1:17" ht="16.5" hidden="1" thickTop="1" x14ac:dyDescent="0.25">
      <c r="A861" s="421" t="s">
        <v>3992</v>
      </c>
      <c r="B861" s="421" t="s">
        <v>4000</v>
      </c>
      <c r="C861" s="422" t="s">
        <v>3994</v>
      </c>
      <c r="D861" s="422" t="s">
        <v>3998</v>
      </c>
      <c r="E861" s="422" t="s">
        <v>4001</v>
      </c>
      <c r="F861" s="422" t="s">
        <v>4002</v>
      </c>
      <c r="G861" s="423" t="s">
        <v>4003</v>
      </c>
      <c r="H861" s="421" t="s">
        <v>4004</v>
      </c>
      <c r="I861" s="424">
        <v>20823.390116965184</v>
      </c>
      <c r="J861" s="425">
        <v>1.1403985879609896E-5</v>
      </c>
      <c r="K861" s="424">
        <f t="shared" si="91"/>
        <v>154660.81</v>
      </c>
      <c r="L861" s="424">
        <f t="shared" si="92"/>
        <v>114563.56</v>
      </c>
      <c r="M861" s="424">
        <f t="shared" si="93"/>
        <v>91650.85</v>
      </c>
      <c r="N861" s="424">
        <f t="shared" si="94"/>
        <v>22912.709999999992</v>
      </c>
      <c r="O861" s="424">
        <f t="shared" si="95"/>
        <v>40097.25</v>
      </c>
      <c r="P861" s="424">
        <f t="shared" si="96"/>
        <v>32077.8</v>
      </c>
      <c r="Q861" s="424">
        <f t="shared" si="97"/>
        <v>8019.4500000000007</v>
      </c>
    </row>
    <row r="862" spans="1:17" ht="16.5" hidden="1" thickTop="1" x14ac:dyDescent="0.25">
      <c r="A862" s="421" t="s">
        <v>4005</v>
      </c>
      <c r="B862" s="421" t="s">
        <v>4006</v>
      </c>
      <c r="C862" s="422" t="s">
        <v>4007</v>
      </c>
      <c r="D862" s="422" t="s">
        <v>4008</v>
      </c>
      <c r="E862" s="422" t="s">
        <v>441</v>
      </c>
      <c r="F862" s="422" t="s">
        <v>230</v>
      </c>
      <c r="G862" s="423" t="s">
        <v>4008</v>
      </c>
      <c r="H862" s="421" t="s">
        <v>4009</v>
      </c>
      <c r="I862" s="424">
        <v>185671.1694608978</v>
      </c>
      <c r="J862" s="425">
        <v>1.0168331779260372E-4</v>
      </c>
      <c r="K862" s="424">
        <f t="shared" si="91"/>
        <v>1379028.76</v>
      </c>
      <c r="L862" s="424">
        <f t="shared" si="92"/>
        <v>1021502.79</v>
      </c>
      <c r="M862" s="424">
        <f t="shared" si="93"/>
        <v>817202.23</v>
      </c>
      <c r="N862" s="424">
        <f t="shared" si="94"/>
        <v>204300.56000000006</v>
      </c>
      <c r="O862" s="424">
        <f t="shared" si="95"/>
        <v>357525.97</v>
      </c>
      <c r="P862" s="424">
        <f t="shared" si="96"/>
        <v>286020.78000000003</v>
      </c>
      <c r="Q862" s="424">
        <f t="shared" si="97"/>
        <v>71505.189999999944</v>
      </c>
    </row>
    <row r="863" spans="1:17" ht="16.5" hidden="1" thickTop="1" x14ac:dyDescent="0.25">
      <c r="A863" s="421" t="s">
        <v>4005</v>
      </c>
      <c r="B863" s="421" t="s">
        <v>4010</v>
      </c>
      <c r="C863" s="422" t="s">
        <v>4007</v>
      </c>
      <c r="D863" s="422" t="s">
        <v>4011</v>
      </c>
      <c r="E863" s="422" t="s">
        <v>441</v>
      </c>
      <c r="F863" s="422" t="s">
        <v>230</v>
      </c>
      <c r="G863" s="423" t="s">
        <v>4011</v>
      </c>
      <c r="H863" s="421" t="s">
        <v>4012</v>
      </c>
      <c r="I863" s="424">
        <v>153110.42762066945</v>
      </c>
      <c r="J863" s="425">
        <v>8.3851339517699078E-5</v>
      </c>
      <c r="K863" s="424">
        <f t="shared" si="91"/>
        <v>1137191.54</v>
      </c>
      <c r="L863" s="424">
        <f t="shared" si="92"/>
        <v>842364.1</v>
      </c>
      <c r="M863" s="424">
        <f t="shared" si="93"/>
        <v>673891.28</v>
      </c>
      <c r="N863" s="424">
        <f t="shared" si="94"/>
        <v>168472.81999999995</v>
      </c>
      <c r="O863" s="424">
        <f t="shared" si="95"/>
        <v>294827.44000000006</v>
      </c>
      <c r="P863" s="424">
        <f t="shared" si="96"/>
        <v>235861.95</v>
      </c>
      <c r="Q863" s="424">
        <f t="shared" si="97"/>
        <v>58965.490000000049</v>
      </c>
    </row>
    <row r="864" spans="1:17" ht="16.5" hidden="1" thickTop="1" x14ac:dyDescent="0.25">
      <c r="A864" s="421" t="s">
        <v>4005</v>
      </c>
      <c r="B864" s="421" t="s">
        <v>4013</v>
      </c>
      <c r="C864" s="422" t="s">
        <v>4007</v>
      </c>
      <c r="D864" s="422" t="s">
        <v>4014</v>
      </c>
      <c r="E864" s="422" t="s">
        <v>441</v>
      </c>
      <c r="F864" s="422" t="s">
        <v>230</v>
      </c>
      <c r="G864" s="423" t="s">
        <v>4014</v>
      </c>
      <c r="H864" s="421" t="s">
        <v>4015</v>
      </c>
      <c r="I864" s="424">
        <v>90888.143355151798</v>
      </c>
      <c r="J864" s="425">
        <v>4.97751373635202E-5</v>
      </c>
      <c r="K864" s="424">
        <f t="shared" si="91"/>
        <v>675050.22</v>
      </c>
      <c r="L864" s="424">
        <f t="shared" si="92"/>
        <v>500037.2</v>
      </c>
      <c r="M864" s="424">
        <f t="shared" si="93"/>
        <v>400029.76</v>
      </c>
      <c r="N864" s="424">
        <f t="shared" si="94"/>
        <v>100007.44</v>
      </c>
      <c r="O864" s="424">
        <f t="shared" si="95"/>
        <v>175013.01999999996</v>
      </c>
      <c r="P864" s="424">
        <f t="shared" si="96"/>
        <v>140010.42000000001</v>
      </c>
      <c r="Q864" s="424">
        <f t="shared" si="97"/>
        <v>35002.599999999948</v>
      </c>
    </row>
    <row r="865" spans="1:17" ht="16.5" hidden="1" thickTop="1" x14ac:dyDescent="0.25">
      <c r="A865" s="421" t="s">
        <v>4005</v>
      </c>
      <c r="B865" s="421" t="s">
        <v>4016</v>
      </c>
      <c r="C865" s="422" t="s">
        <v>4007</v>
      </c>
      <c r="D865" s="422" t="s">
        <v>4017</v>
      </c>
      <c r="E865" s="422" t="s">
        <v>441</v>
      </c>
      <c r="F865" s="422" t="s">
        <v>230</v>
      </c>
      <c r="G865" s="423" t="s">
        <v>4017</v>
      </c>
      <c r="H865" s="421" t="s">
        <v>4018</v>
      </c>
      <c r="I865" s="424">
        <v>644936.87984418531</v>
      </c>
      <c r="J865" s="425">
        <v>3.5320142540049834E-4</v>
      </c>
      <c r="K865" s="424">
        <f t="shared" si="91"/>
        <v>4790116.3499999996</v>
      </c>
      <c r="L865" s="424">
        <f t="shared" si="92"/>
        <v>3548234.33</v>
      </c>
      <c r="M865" s="424">
        <f t="shared" si="93"/>
        <v>2838587.46</v>
      </c>
      <c r="N865" s="424">
        <f t="shared" si="94"/>
        <v>709646.87000000011</v>
      </c>
      <c r="O865" s="424">
        <f t="shared" si="95"/>
        <v>1241882.0199999996</v>
      </c>
      <c r="P865" s="424">
        <f t="shared" si="96"/>
        <v>993505.62</v>
      </c>
      <c r="Q865" s="424">
        <f t="shared" si="97"/>
        <v>248376.39999999956</v>
      </c>
    </row>
    <row r="866" spans="1:17" ht="16.5" hidden="1" thickTop="1" x14ac:dyDescent="0.25">
      <c r="A866" s="421" t="s">
        <v>4005</v>
      </c>
      <c r="B866" s="421" t="s">
        <v>4019</v>
      </c>
      <c r="C866" s="422" t="s">
        <v>4007</v>
      </c>
      <c r="D866" s="422" t="s">
        <v>4020</v>
      </c>
      <c r="E866" s="422" t="s">
        <v>441</v>
      </c>
      <c r="F866" s="422" t="s">
        <v>230</v>
      </c>
      <c r="G866" s="423" t="s">
        <v>4020</v>
      </c>
      <c r="H866" s="421" t="s">
        <v>4021</v>
      </c>
      <c r="I866" s="424">
        <v>18510.675924217525</v>
      </c>
      <c r="J866" s="425">
        <v>1.0137421701081625E-5</v>
      </c>
      <c r="K866" s="424">
        <f t="shared" si="91"/>
        <v>137483.67000000001</v>
      </c>
      <c r="L866" s="424">
        <f t="shared" si="92"/>
        <v>101839.76</v>
      </c>
      <c r="M866" s="424">
        <f t="shared" si="93"/>
        <v>81471.81</v>
      </c>
      <c r="N866" s="424">
        <f t="shared" si="94"/>
        <v>20367.949999999997</v>
      </c>
      <c r="O866" s="424">
        <f t="shared" si="95"/>
        <v>35643.910000000018</v>
      </c>
      <c r="P866" s="424">
        <f t="shared" si="96"/>
        <v>28515.13</v>
      </c>
      <c r="Q866" s="424">
        <f t="shared" si="97"/>
        <v>7128.780000000017</v>
      </c>
    </row>
    <row r="867" spans="1:17" ht="16.5" hidden="1" thickTop="1" x14ac:dyDescent="0.25">
      <c r="A867" s="421" t="s">
        <v>4005</v>
      </c>
      <c r="B867" s="421" t="s">
        <v>4022</v>
      </c>
      <c r="C867" s="422" t="s">
        <v>4007</v>
      </c>
      <c r="D867" s="422" t="s">
        <v>4023</v>
      </c>
      <c r="E867" s="422" t="s">
        <v>441</v>
      </c>
      <c r="F867" s="422" t="s">
        <v>230</v>
      </c>
      <c r="G867" s="423" t="s">
        <v>4023</v>
      </c>
      <c r="H867" s="421" t="s">
        <v>4024</v>
      </c>
      <c r="I867" s="424">
        <v>82788.100821056301</v>
      </c>
      <c r="J867" s="425">
        <v>4.5339127176696353E-5</v>
      </c>
      <c r="K867" s="424">
        <f t="shared" si="91"/>
        <v>614889.06999999995</v>
      </c>
      <c r="L867" s="424">
        <f t="shared" si="92"/>
        <v>455473.39</v>
      </c>
      <c r="M867" s="424">
        <f t="shared" si="93"/>
        <v>364378.71</v>
      </c>
      <c r="N867" s="424">
        <f t="shared" si="94"/>
        <v>91094.68</v>
      </c>
      <c r="O867" s="424">
        <f t="shared" si="95"/>
        <v>159415.67999999993</v>
      </c>
      <c r="P867" s="424">
        <f t="shared" si="96"/>
        <v>127532.54</v>
      </c>
      <c r="Q867" s="424">
        <f t="shared" si="97"/>
        <v>31883.139999999941</v>
      </c>
    </row>
    <row r="868" spans="1:17" ht="16.5" hidden="1" thickTop="1" x14ac:dyDescent="0.25">
      <c r="A868" s="421" t="s">
        <v>4005</v>
      </c>
      <c r="B868" s="421" t="s">
        <v>4025</v>
      </c>
      <c r="C868" s="422" t="s">
        <v>4007</v>
      </c>
      <c r="D868" s="422" t="s">
        <v>4026</v>
      </c>
      <c r="E868" s="422" t="s">
        <v>441</v>
      </c>
      <c r="F868" s="422" t="s">
        <v>230</v>
      </c>
      <c r="G868" s="423" t="s">
        <v>4026</v>
      </c>
      <c r="H868" s="421" t="s">
        <v>4027</v>
      </c>
      <c r="I868" s="424">
        <v>49085.652022323455</v>
      </c>
      <c r="J868" s="425">
        <v>2.6881890000128526E-5</v>
      </c>
      <c r="K868" s="424">
        <f t="shared" si="91"/>
        <v>364572.09</v>
      </c>
      <c r="L868" s="424">
        <f t="shared" si="92"/>
        <v>270053.40000000002</v>
      </c>
      <c r="M868" s="424">
        <f t="shared" si="93"/>
        <v>216042.72</v>
      </c>
      <c r="N868" s="424">
        <f t="shared" si="94"/>
        <v>54010.680000000022</v>
      </c>
      <c r="O868" s="424">
        <f t="shared" si="95"/>
        <v>94518.69</v>
      </c>
      <c r="P868" s="424">
        <f t="shared" si="96"/>
        <v>75614.95</v>
      </c>
      <c r="Q868" s="424">
        <f t="shared" si="97"/>
        <v>18903.740000000005</v>
      </c>
    </row>
    <row r="869" spans="1:17" ht="16.5" hidden="1" thickTop="1" x14ac:dyDescent="0.25">
      <c r="A869" s="421" t="s">
        <v>4005</v>
      </c>
      <c r="B869" s="421" t="s">
        <v>4028</v>
      </c>
      <c r="C869" s="422" t="s">
        <v>4007</v>
      </c>
      <c r="D869" s="422" t="s">
        <v>4029</v>
      </c>
      <c r="E869" s="422" t="s">
        <v>441</v>
      </c>
      <c r="F869" s="422" t="s">
        <v>230</v>
      </c>
      <c r="G869" s="423" t="s">
        <v>4029</v>
      </c>
      <c r="H869" s="421" t="s">
        <v>4030</v>
      </c>
      <c r="I869" s="424">
        <v>239407.86880239379</v>
      </c>
      <c r="J869" s="425">
        <v>1.3111236642806071E-4</v>
      </c>
      <c r="K869" s="424">
        <f t="shared" si="91"/>
        <v>1778145.4</v>
      </c>
      <c r="L869" s="424">
        <f t="shared" si="92"/>
        <v>1317144.74</v>
      </c>
      <c r="M869" s="424">
        <f t="shared" si="93"/>
        <v>1053715.79</v>
      </c>
      <c r="N869" s="424">
        <f t="shared" si="94"/>
        <v>263428.94999999995</v>
      </c>
      <c r="O869" s="424">
        <f t="shared" si="95"/>
        <v>461000.65999999992</v>
      </c>
      <c r="P869" s="424">
        <f t="shared" si="96"/>
        <v>368800.53</v>
      </c>
      <c r="Q869" s="424">
        <f t="shared" si="97"/>
        <v>92200.129999999888</v>
      </c>
    </row>
    <row r="870" spans="1:17" ht="16.5" hidden="1" thickTop="1" x14ac:dyDescent="0.25">
      <c r="A870" s="421" t="s">
        <v>4005</v>
      </c>
      <c r="B870" s="421" t="s">
        <v>4031</v>
      </c>
      <c r="C870" s="422" t="s">
        <v>4007</v>
      </c>
      <c r="D870" s="422" t="s">
        <v>4032</v>
      </c>
      <c r="E870" s="422" t="s">
        <v>441</v>
      </c>
      <c r="F870" s="422" t="s">
        <v>230</v>
      </c>
      <c r="G870" s="423" t="s">
        <v>4032</v>
      </c>
      <c r="H870" s="421" t="s">
        <v>4033</v>
      </c>
      <c r="I870" s="424">
        <v>1745226.7658392543</v>
      </c>
      <c r="J870" s="425">
        <v>9.5577815536064656E-4</v>
      </c>
      <c r="K870" s="424">
        <f t="shared" si="91"/>
        <v>12962259.609999999</v>
      </c>
      <c r="L870" s="424">
        <f t="shared" si="92"/>
        <v>9601673.7899999991</v>
      </c>
      <c r="M870" s="424">
        <f t="shared" si="93"/>
        <v>7681339.0300000003</v>
      </c>
      <c r="N870" s="424">
        <f t="shared" si="94"/>
        <v>1920334.7599999988</v>
      </c>
      <c r="O870" s="424">
        <f t="shared" si="95"/>
        <v>3360585.8200000003</v>
      </c>
      <c r="P870" s="424">
        <f t="shared" si="96"/>
        <v>2688468.66</v>
      </c>
      <c r="Q870" s="424">
        <f t="shared" si="97"/>
        <v>672117.16000000015</v>
      </c>
    </row>
    <row r="871" spans="1:17" ht="16.5" hidden="1" thickTop="1" x14ac:dyDescent="0.25">
      <c r="A871" s="421" t="s">
        <v>4005</v>
      </c>
      <c r="B871" s="421" t="s">
        <v>4034</v>
      </c>
      <c r="C871" s="422" t="s">
        <v>4007</v>
      </c>
      <c r="D871" s="422" t="s">
        <v>4035</v>
      </c>
      <c r="E871" s="422" t="s">
        <v>441</v>
      </c>
      <c r="F871" s="422" t="s">
        <v>230</v>
      </c>
      <c r="G871" s="423" t="s">
        <v>4035</v>
      </c>
      <c r="H871" s="421" t="s">
        <v>4036</v>
      </c>
      <c r="I871" s="424">
        <v>530725.13897452247</v>
      </c>
      <c r="J871" s="425">
        <v>2.9065305681847027E-4</v>
      </c>
      <c r="K871" s="424">
        <f t="shared" si="91"/>
        <v>3941835.62</v>
      </c>
      <c r="L871" s="424">
        <f t="shared" si="92"/>
        <v>2919878.24</v>
      </c>
      <c r="M871" s="424">
        <f t="shared" si="93"/>
        <v>2335902.59</v>
      </c>
      <c r="N871" s="424">
        <f t="shared" si="94"/>
        <v>583975.65000000037</v>
      </c>
      <c r="O871" s="424">
        <f t="shared" si="95"/>
        <v>1021957.3799999999</v>
      </c>
      <c r="P871" s="424">
        <f t="shared" si="96"/>
        <v>817565.9</v>
      </c>
      <c r="Q871" s="424">
        <f t="shared" si="97"/>
        <v>204391.47999999986</v>
      </c>
    </row>
    <row r="872" spans="1:17" ht="16.5" hidden="1" thickTop="1" x14ac:dyDescent="0.25">
      <c r="A872" s="421" t="s">
        <v>4005</v>
      </c>
      <c r="B872" s="421" t="s">
        <v>4037</v>
      </c>
      <c r="C872" s="422" t="s">
        <v>4007</v>
      </c>
      <c r="D872" s="422" t="s">
        <v>4038</v>
      </c>
      <c r="E872" s="422" t="s">
        <v>441</v>
      </c>
      <c r="F872" s="422" t="s">
        <v>230</v>
      </c>
      <c r="G872" s="423" t="s">
        <v>4038</v>
      </c>
      <c r="H872" s="421" t="s">
        <v>4039</v>
      </c>
      <c r="I872" s="424">
        <v>100475.24039413629</v>
      </c>
      <c r="J872" s="425">
        <v>5.5025536969199922E-5</v>
      </c>
      <c r="K872" s="424">
        <f t="shared" si="91"/>
        <v>746256.12</v>
      </c>
      <c r="L872" s="424">
        <f t="shared" si="92"/>
        <v>552782.31000000006</v>
      </c>
      <c r="M872" s="424">
        <f t="shared" si="93"/>
        <v>442225.85</v>
      </c>
      <c r="N872" s="424">
        <f t="shared" si="94"/>
        <v>110556.46000000008</v>
      </c>
      <c r="O872" s="424">
        <f t="shared" si="95"/>
        <v>193473.80999999994</v>
      </c>
      <c r="P872" s="424">
        <f t="shared" si="96"/>
        <v>154779.04999999999</v>
      </c>
      <c r="Q872" s="424">
        <f t="shared" si="97"/>
        <v>38694.759999999951</v>
      </c>
    </row>
    <row r="873" spans="1:17" ht="16.5" hidden="1" thickTop="1" x14ac:dyDescent="0.25">
      <c r="A873" s="421" t="s">
        <v>4005</v>
      </c>
      <c r="B873" s="421" t="s">
        <v>4040</v>
      </c>
      <c r="C873" s="422" t="s">
        <v>4007</v>
      </c>
      <c r="D873" s="422" t="s">
        <v>4041</v>
      </c>
      <c r="E873" s="422" t="s">
        <v>441</v>
      </c>
      <c r="F873" s="422" t="s">
        <v>230</v>
      </c>
      <c r="G873" s="423" t="s">
        <v>4041</v>
      </c>
      <c r="H873" s="421" t="s">
        <v>4042</v>
      </c>
      <c r="I873" s="424">
        <v>180368.57399282293</v>
      </c>
      <c r="J873" s="425">
        <v>9.8779337052505952E-5</v>
      </c>
      <c r="K873" s="424">
        <f t="shared" si="91"/>
        <v>1339644.98</v>
      </c>
      <c r="L873" s="424">
        <f t="shared" si="92"/>
        <v>992329.61</v>
      </c>
      <c r="M873" s="424">
        <f t="shared" si="93"/>
        <v>793863.69</v>
      </c>
      <c r="N873" s="424">
        <f t="shared" si="94"/>
        <v>198465.92000000004</v>
      </c>
      <c r="O873" s="424">
        <f t="shared" si="95"/>
        <v>347315.37</v>
      </c>
      <c r="P873" s="424">
        <f t="shared" si="96"/>
        <v>277852.3</v>
      </c>
      <c r="Q873" s="424">
        <f t="shared" si="97"/>
        <v>69463.070000000007</v>
      </c>
    </row>
    <row r="874" spans="1:17" ht="16.5" hidden="1" thickTop="1" x14ac:dyDescent="0.25">
      <c r="A874" s="421" t="s">
        <v>4005</v>
      </c>
      <c r="B874" s="421" t="s">
        <v>4043</v>
      </c>
      <c r="C874" s="422" t="s">
        <v>4007</v>
      </c>
      <c r="D874" s="422" t="s">
        <v>4044</v>
      </c>
      <c r="E874" s="422" t="s">
        <v>441</v>
      </c>
      <c r="F874" s="422" t="s">
        <v>230</v>
      </c>
      <c r="G874" s="423" t="s">
        <v>4044</v>
      </c>
      <c r="H874" s="421" t="s">
        <v>4045</v>
      </c>
      <c r="I874" s="424">
        <v>25405.004976630516</v>
      </c>
      <c r="J874" s="425">
        <v>1.3913119640825193E-5</v>
      </c>
      <c r="K874" s="424">
        <f t="shared" si="91"/>
        <v>188689.67</v>
      </c>
      <c r="L874" s="424">
        <f t="shared" si="92"/>
        <v>139770.13</v>
      </c>
      <c r="M874" s="424">
        <f t="shared" si="93"/>
        <v>111816.1</v>
      </c>
      <c r="N874" s="424">
        <f t="shared" si="94"/>
        <v>27954.03</v>
      </c>
      <c r="O874" s="424">
        <f t="shared" si="95"/>
        <v>48919.540000000008</v>
      </c>
      <c r="P874" s="424">
        <f t="shared" si="96"/>
        <v>39135.629999999997</v>
      </c>
      <c r="Q874" s="424">
        <f t="shared" si="97"/>
        <v>9783.9100000000108</v>
      </c>
    </row>
    <row r="875" spans="1:17" ht="16.5" hidden="1" thickTop="1" x14ac:dyDescent="0.25">
      <c r="A875" s="421" t="s">
        <v>4005</v>
      </c>
      <c r="B875" s="421" t="s">
        <v>4046</v>
      </c>
      <c r="C875" s="422" t="s">
        <v>4007</v>
      </c>
      <c r="D875" s="422" t="s">
        <v>4029</v>
      </c>
      <c r="E875" s="422" t="s">
        <v>4047</v>
      </c>
      <c r="F875" s="422" t="s">
        <v>4048</v>
      </c>
      <c r="G875" s="423" t="s">
        <v>4049</v>
      </c>
      <c r="H875" s="421" t="s">
        <v>4050</v>
      </c>
      <c r="I875" s="424">
        <v>24670.173595553126</v>
      </c>
      <c r="J875" s="425">
        <v>1.3510687248854904E-5</v>
      </c>
      <c r="K875" s="424">
        <f t="shared" si="91"/>
        <v>183231.89</v>
      </c>
      <c r="L875" s="424">
        <f t="shared" si="92"/>
        <v>135727.32999999999</v>
      </c>
      <c r="M875" s="424">
        <f t="shared" si="93"/>
        <v>108581.86</v>
      </c>
      <c r="N875" s="424">
        <f t="shared" si="94"/>
        <v>27145.469999999987</v>
      </c>
      <c r="O875" s="424">
        <f t="shared" si="95"/>
        <v>47504.560000000027</v>
      </c>
      <c r="P875" s="424">
        <f t="shared" si="96"/>
        <v>38003.65</v>
      </c>
      <c r="Q875" s="424">
        <f t="shared" si="97"/>
        <v>9500.9100000000253</v>
      </c>
    </row>
    <row r="876" spans="1:17" ht="16.5" hidden="1" thickTop="1" x14ac:dyDescent="0.25">
      <c r="A876" s="421" t="s">
        <v>4005</v>
      </c>
      <c r="B876" s="421" t="s">
        <v>4051</v>
      </c>
      <c r="C876" s="422" t="s">
        <v>4007</v>
      </c>
      <c r="D876" s="422" t="s">
        <v>4035</v>
      </c>
      <c r="E876" s="422" t="s">
        <v>4052</v>
      </c>
      <c r="F876" s="422" t="s">
        <v>4053</v>
      </c>
      <c r="G876" s="423" t="s">
        <v>4054</v>
      </c>
      <c r="H876" s="421" t="s">
        <v>4055</v>
      </c>
      <c r="I876" s="424">
        <v>33442.960184301133</v>
      </c>
      <c r="J876" s="425">
        <v>1.8315127535521057E-5</v>
      </c>
      <c r="K876" s="424">
        <f t="shared" si="91"/>
        <v>248389.69</v>
      </c>
      <c r="L876" s="424">
        <f t="shared" si="92"/>
        <v>183992.36</v>
      </c>
      <c r="M876" s="424">
        <f t="shared" si="93"/>
        <v>147193.89000000001</v>
      </c>
      <c r="N876" s="424">
        <f t="shared" si="94"/>
        <v>36798.469999999972</v>
      </c>
      <c r="O876" s="424">
        <f t="shared" si="95"/>
        <v>64397.330000000016</v>
      </c>
      <c r="P876" s="424">
        <f t="shared" si="96"/>
        <v>51517.86</v>
      </c>
      <c r="Q876" s="424">
        <f t="shared" si="97"/>
        <v>12879.470000000016</v>
      </c>
    </row>
    <row r="877" spans="1:17" ht="16.5" hidden="1" thickTop="1" x14ac:dyDescent="0.25">
      <c r="A877" s="421" t="s">
        <v>4005</v>
      </c>
      <c r="B877" s="427" t="s">
        <v>4056</v>
      </c>
      <c r="C877" s="422" t="s">
        <v>4007</v>
      </c>
      <c r="D877" s="422" t="s">
        <v>4014</v>
      </c>
      <c r="E877" s="422" t="s">
        <v>4057</v>
      </c>
      <c r="F877" s="428" t="s">
        <v>4058</v>
      </c>
      <c r="G877" s="423" t="s">
        <v>4059</v>
      </c>
      <c r="H877" s="429" t="s">
        <v>4060</v>
      </c>
      <c r="I877" s="424">
        <v>19384.666566262342</v>
      </c>
      <c r="J877" s="425">
        <v>1.0616065038444355E-5</v>
      </c>
      <c r="K877" s="424">
        <f t="shared" si="91"/>
        <v>143975.03</v>
      </c>
      <c r="L877" s="424">
        <f t="shared" si="92"/>
        <v>106648.17</v>
      </c>
      <c r="M877" s="424">
        <f t="shared" si="93"/>
        <v>85318.54</v>
      </c>
      <c r="N877" s="424">
        <f t="shared" si="94"/>
        <v>21329.630000000005</v>
      </c>
      <c r="O877" s="424">
        <f t="shared" si="95"/>
        <v>37326.86</v>
      </c>
      <c r="P877" s="424">
        <f t="shared" si="96"/>
        <v>29861.49</v>
      </c>
      <c r="Q877" s="424">
        <f t="shared" si="97"/>
        <v>7465.369999999999</v>
      </c>
    </row>
    <row r="878" spans="1:17" ht="16.5" hidden="1" thickTop="1" x14ac:dyDescent="0.25">
      <c r="A878" s="421" t="s">
        <v>4005</v>
      </c>
      <c r="B878" s="421" t="s">
        <v>4061</v>
      </c>
      <c r="C878" s="422" t="s">
        <v>4007</v>
      </c>
      <c r="D878" s="422" t="s">
        <v>4032</v>
      </c>
      <c r="E878" s="422" t="s">
        <v>4062</v>
      </c>
      <c r="F878" s="422" t="s">
        <v>4063</v>
      </c>
      <c r="G878" s="423" t="s">
        <v>4064</v>
      </c>
      <c r="H878" s="421" t="s">
        <v>4065</v>
      </c>
      <c r="I878" s="424">
        <v>29985.774395086133</v>
      </c>
      <c r="J878" s="425">
        <v>1.6421790393876909E-5</v>
      </c>
      <c r="K878" s="424">
        <f t="shared" si="91"/>
        <v>222712.26</v>
      </c>
      <c r="L878" s="424">
        <f t="shared" si="92"/>
        <v>164972.04</v>
      </c>
      <c r="M878" s="424">
        <f t="shared" si="93"/>
        <v>131977.63</v>
      </c>
      <c r="N878" s="424">
        <f t="shared" si="94"/>
        <v>32994.410000000003</v>
      </c>
      <c r="O878" s="424">
        <f t="shared" si="95"/>
        <v>57740.22</v>
      </c>
      <c r="P878" s="424">
        <f t="shared" si="96"/>
        <v>46192.18</v>
      </c>
      <c r="Q878" s="424">
        <f t="shared" si="97"/>
        <v>11548.04</v>
      </c>
    </row>
    <row r="879" spans="1:17" ht="16.5" hidden="1" thickTop="1" x14ac:dyDescent="0.25">
      <c r="A879" s="421" t="s">
        <v>4005</v>
      </c>
      <c r="B879" s="421" t="s">
        <v>4066</v>
      </c>
      <c r="C879" s="422" t="s">
        <v>4007</v>
      </c>
      <c r="D879" s="422" t="s">
        <v>4032</v>
      </c>
      <c r="E879" s="422" t="s">
        <v>4067</v>
      </c>
      <c r="F879" s="422" t="s">
        <v>4068</v>
      </c>
      <c r="G879" s="423" t="s">
        <v>4069</v>
      </c>
      <c r="H879" s="421" t="s">
        <v>4070</v>
      </c>
      <c r="I879" s="424">
        <v>17882.055526491986</v>
      </c>
      <c r="J879" s="425">
        <v>9.7931560412140577E-6</v>
      </c>
      <c r="K879" s="424">
        <f t="shared" si="91"/>
        <v>132814.74</v>
      </c>
      <c r="L879" s="424">
        <f t="shared" si="92"/>
        <v>98381.29</v>
      </c>
      <c r="M879" s="424">
        <f t="shared" si="93"/>
        <v>78705.03</v>
      </c>
      <c r="N879" s="424">
        <f t="shared" si="94"/>
        <v>19676.259999999995</v>
      </c>
      <c r="O879" s="424">
        <f t="shared" si="95"/>
        <v>34433.449999999997</v>
      </c>
      <c r="P879" s="424">
        <f t="shared" si="96"/>
        <v>27546.76</v>
      </c>
      <c r="Q879" s="424">
        <f t="shared" si="97"/>
        <v>6886.6899999999987</v>
      </c>
    </row>
    <row r="880" spans="1:17" ht="16.5" hidden="1" thickTop="1" x14ac:dyDescent="0.25">
      <c r="A880" s="421" t="s">
        <v>4005</v>
      </c>
      <c r="B880" s="421" t="s">
        <v>4071</v>
      </c>
      <c r="C880" s="422" t="s">
        <v>4007</v>
      </c>
      <c r="D880" s="422" t="s">
        <v>4032</v>
      </c>
      <c r="E880" s="422" t="s">
        <v>4072</v>
      </c>
      <c r="F880" s="422" t="s">
        <v>4073</v>
      </c>
      <c r="G880" s="423" t="s">
        <v>4074</v>
      </c>
      <c r="H880" s="421" t="s">
        <v>4075</v>
      </c>
      <c r="I880" s="424">
        <v>50830.160996585015</v>
      </c>
      <c r="J880" s="425">
        <v>2.7837275054991581E-5</v>
      </c>
      <c r="K880" s="424">
        <f t="shared" si="91"/>
        <v>377529.02</v>
      </c>
      <c r="L880" s="424">
        <f t="shared" si="92"/>
        <v>279651.13</v>
      </c>
      <c r="M880" s="424">
        <f t="shared" si="93"/>
        <v>223720.9</v>
      </c>
      <c r="N880" s="424">
        <f t="shared" si="94"/>
        <v>55930.23000000001</v>
      </c>
      <c r="O880" s="424">
        <f t="shared" si="95"/>
        <v>97877.890000000014</v>
      </c>
      <c r="P880" s="424">
        <f t="shared" si="96"/>
        <v>78302.31</v>
      </c>
      <c r="Q880" s="424">
        <f t="shared" si="97"/>
        <v>19575.580000000016</v>
      </c>
    </row>
    <row r="881" spans="1:17" ht="16.5" hidden="1" thickTop="1" x14ac:dyDescent="0.25">
      <c r="A881" s="421" t="s">
        <v>4005</v>
      </c>
      <c r="B881" s="421" t="s">
        <v>4076</v>
      </c>
      <c r="C881" s="422" t="s">
        <v>4007</v>
      </c>
      <c r="D881" s="422" t="s">
        <v>4035</v>
      </c>
      <c r="E881" s="422" t="s">
        <v>4077</v>
      </c>
      <c r="F881" s="422" t="s">
        <v>4078</v>
      </c>
      <c r="G881" s="423" t="s">
        <v>4079</v>
      </c>
      <c r="H881" s="421" t="s">
        <v>4080</v>
      </c>
      <c r="I881" s="424">
        <v>0</v>
      </c>
      <c r="J881" s="425">
        <v>0</v>
      </c>
      <c r="K881" s="424">
        <f t="shared" si="91"/>
        <v>0</v>
      </c>
      <c r="L881" s="424">
        <f t="shared" si="92"/>
        <v>0</v>
      </c>
      <c r="M881" s="424">
        <f t="shared" si="93"/>
        <v>0</v>
      </c>
      <c r="N881" s="424">
        <f t="shared" si="94"/>
        <v>0</v>
      </c>
      <c r="O881" s="424">
        <f t="shared" si="95"/>
        <v>0</v>
      </c>
      <c r="P881" s="424">
        <f t="shared" si="96"/>
        <v>0</v>
      </c>
      <c r="Q881" s="424">
        <f t="shared" si="97"/>
        <v>0</v>
      </c>
    </row>
    <row r="882" spans="1:17" ht="16.5" hidden="1" thickTop="1" x14ac:dyDescent="0.25">
      <c r="A882" s="421" t="s">
        <v>4005</v>
      </c>
      <c r="B882" s="421" t="s">
        <v>4081</v>
      </c>
      <c r="C882" s="422" t="s">
        <v>4007</v>
      </c>
      <c r="D882" s="422" t="s">
        <v>4032</v>
      </c>
      <c r="E882" s="422" t="s">
        <v>4082</v>
      </c>
      <c r="F882" s="422" t="s">
        <v>4083</v>
      </c>
      <c r="G882" s="423" t="s">
        <v>4084</v>
      </c>
      <c r="H882" s="421" t="s">
        <v>4085</v>
      </c>
      <c r="I882" s="424">
        <v>39990.161152189619</v>
      </c>
      <c r="J882" s="425">
        <v>2.1900719841547071E-5</v>
      </c>
      <c r="K882" s="424">
        <f t="shared" si="91"/>
        <v>297017.48</v>
      </c>
      <c r="L882" s="424">
        <f t="shared" si="92"/>
        <v>220012.95</v>
      </c>
      <c r="M882" s="424">
        <f t="shared" si="93"/>
        <v>176010.36</v>
      </c>
      <c r="N882" s="424">
        <f t="shared" si="94"/>
        <v>44002.590000000026</v>
      </c>
      <c r="O882" s="424">
        <f t="shared" si="95"/>
        <v>77004.52999999997</v>
      </c>
      <c r="P882" s="424">
        <f t="shared" si="96"/>
        <v>61603.62</v>
      </c>
      <c r="Q882" s="424">
        <f t="shared" si="97"/>
        <v>15400.909999999967</v>
      </c>
    </row>
    <row r="883" spans="1:17" ht="16.5" hidden="1" thickTop="1" x14ac:dyDescent="0.25">
      <c r="A883" s="421" t="s">
        <v>4005</v>
      </c>
      <c r="B883" s="427" t="s">
        <v>4086</v>
      </c>
      <c r="C883" s="422" t="s">
        <v>4007</v>
      </c>
      <c r="D883" s="422" t="s">
        <v>4017</v>
      </c>
      <c r="E883" s="422" t="s">
        <v>4087</v>
      </c>
      <c r="F883" s="428" t="s">
        <v>4088</v>
      </c>
      <c r="G883" s="423" t="s">
        <v>4089</v>
      </c>
      <c r="H883" s="429" t="s">
        <v>4090</v>
      </c>
      <c r="I883" s="424">
        <v>31599.89905336067</v>
      </c>
      <c r="J883" s="425">
        <v>1.7305770125683214E-5</v>
      </c>
      <c r="K883" s="424">
        <f t="shared" si="91"/>
        <v>234700.79</v>
      </c>
      <c r="L883" s="424">
        <f t="shared" si="92"/>
        <v>173852.44</v>
      </c>
      <c r="M883" s="424">
        <f t="shared" si="93"/>
        <v>139081.95000000001</v>
      </c>
      <c r="N883" s="424">
        <f t="shared" si="94"/>
        <v>34770.489999999991</v>
      </c>
      <c r="O883" s="424">
        <f t="shared" si="95"/>
        <v>60848.350000000006</v>
      </c>
      <c r="P883" s="424">
        <f t="shared" si="96"/>
        <v>48678.68</v>
      </c>
      <c r="Q883" s="424">
        <f t="shared" si="97"/>
        <v>12169.670000000006</v>
      </c>
    </row>
    <row r="884" spans="1:17" ht="16.5" hidden="1" thickTop="1" x14ac:dyDescent="0.25">
      <c r="A884" s="421" t="s">
        <v>4005</v>
      </c>
      <c r="B884" s="421" t="s">
        <v>4091</v>
      </c>
      <c r="C884" s="422" t="s">
        <v>4007</v>
      </c>
      <c r="D884" s="422" t="s">
        <v>4035</v>
      </c>
      <c r="E884" s="422" t="s">
        <v>4092</v>
      </c>
      <c r="F884" s="422" t="s">
        <v>4093</v>
      </c>
      <c r="G884" s="423" t="s">
        <v>4094</v>
      </c>
      <c r="H884" s="421" t="s">
        <v>4095</v>
      </c>
      <c r="I884" s="424">
        <v>35688.277333089514</v>
      </c>
      <c r="J884" s="425">
        <v>1.9544781540762372E-5</v>
      </c>
      <c r="K884" s="424">
        <f t="shared" si="91"/>
        <v>265066.25</v>
      </c>
      <c r="L884" s="424">
        <f t="shared" si="92"/>
        <v>196345.37</v>
      </c>
      <c r="M884" s="424">
        <f t="shared" si="93"/>
        <v>157076.29999999999</v>
      </c>
      <c r="N884" s="424">
        <f t="shared" si="94"/>
        <v>39269.070000000007</v>
      </c>
      <c r="O884" s="424">
        <f t="shared" si="95"/>
        <v>68720.88</v>
      </c>
      <c r="P884" s="424">
        <f t="shared" si="96"/>
        <v>54976.7</v>
      </c>
      <c r="Q884" s="424">
        <f t="shared" si="97"/>
        <v>13744.180000000008</v>
      </c>
    </row>
    <row r="885" spans="1:17" ht="16.5" hidden="1" thickTop="1" x14ac:dyDescent="0.25">
      <c r="A885" s="421" t="s">
        <v>4096</v>
      </c>
      <c r="B885" s="421" t="s">
        <v>4097</v>
      </c>
      <c r="C885" s="422" t="s">
        <v>4098</v>
      </c>
      <c r="D885" s="422" t="s">
        <v>4099</v>
      </c>
      <c r="E885" s="422" t="s">
        <v>441</v>
      </c>
      <c r="F885" s="422" t="s">
        <v>230</v>
      </c>
      <c r="G885" s="423" t="s">
        <v>4099</v>
      </c>
      <c r="H885" s="421" t="s">
        <v>4100</v>
      </c>
      <c r="I885" s="424">
        <v>664572.89845636743</v>
      </c>
      <c r="J885" s="425">
        <v>3.6395514406625215E-4</v>
      </c>
      <c r="K885" s="424">
        <f t="shared" si="91"/>
        <v>4935958.24</v>
      </c>
      <c r="L885" s="424">
        <f t="shared" si="92"/>
        <v>3656265.36</v>
      </c>
      <c r="M885" s="424">
        <f t="shared" si="93"/>
        <v>2925012.29</v>
      </c>
      <c r="N885" s="424">
        <f t="shared" si="94"/>
        <v>731253.06999999983</v>
      </c>
      <c r="O885" s="424">
        <f t="shared" si="95"/>
        <v>1279692.8800000004</v>
      </c>
      <c r="P885" s="424">
        <f t="shared" si="96"/>
        <v>1023754.3</v>
      </c>
      <c r="Q885" s="424">
        <f t="shared" si="97"/>
        <v>255938.58000000031</v>
      </c>
    </row>
    <row r="886" spans="1:17" ht="16.5" hidden="1" thickTop="1" x14ac:dyDescent="0.25">
      <c r="A886" s="421" t="s">
        <v>4096</v>
      </c>
      <c r="B886" s="421" t="s">
        <v>4101</v>
      </c>
      <c r="C886" s="422" t="s">
        <v>4098</v>
      </c>
      <c r="D886" s="422" t="s">
        <v>4102</v>
      </c>
      <c r="E886" s="422" t="s">
        <v>441</v>
      </c>
      <c r="F886" s="422" t="s">
        <v>230</v>
      </c>
      <c r="G886" s="423" t="s">
        <v>4102</v>
      </c>
      <c r="H886" s="421" t="s">
        <v>4103</v>
      </c>
      <c r="I886" s="424">
        <v>2022049.2179205415</v>
      </c>
      <c r="J886" s="425">
        <v>1.1073807194465983E-3</v>
      </c>
      <c r="K886" s="424">
        <f t="shared" si="91"/>
        <v>15018292.99</v>
      </c>
      <c r="L886" s="424">
        <f t="shared" si="92"/>
        <v>11124661.470000001</v>
      </c>
      <c r="M886" s="424">
        <f t="shared" si="93"/>
        <v>8899729.1799999997</v>
      </c>
      <c r="N886" s="424">
        <f t="shared" si="94"/>
        <v>2224932.290000001</v>
      </c>
      <c r="O886" s="424">
        <f t="shared" si="95"/>
        <v>3893631.5199999996</v>
      </c>
      <c r="P886" s="424">
        <f t="shared" si="96"/>
        <v>3114905.22</v>
      </c>
      <c r="Q886" s="424">
        <f t="shared" si="97"/>
        <v>778726.29999999935</v>
      </c>
    </row>
    <row r="887" spans="1:17" ht="16.5" hidden="1" thickTop="1" x14ac:dyDescent="0.25">
      <c r="A887" s="421" t="s">
        <v>4096</v>
      </c>
      <c r="B887" s="421" t="s">
        <v>4104</v>
      </c>
      <c r="C887" s="422" t="s">
        <v>4098</v>
      </c>
      <c r="D887" s="422" t="s">
        <v>4105</v>
      </c>
      <c r="E887" s="422" t="s">
        <v>441</v>
      </c>
      <c r="F887" s="422" t="s">
        <v>230</v>
      </c>
      <c r="G887" s="423" t="s">
        <v>4105</v>
      </c>
      <c r="H887" s="421" t="s">
        <v>4106</v>
      </c>
      <c r="I887" s="424">
        <v>160032.17043335349</v>
      </c>
      <c r="J887" s="425">
        <v>8.764205067734978E-5</v>
      </c>
      <c r="K887" s="424">
        <f t="shared" si="91"/>
        <v>1188601.1499999999</v>
      </c>
      <c r="L887" s="424">
        <f t="shared" si="92"/>
        <v>880445.3</v>
      </c>
      <c r="M887" s="424">
        <f t="shared" si="93"/>
        <v>704356.24</v>
      </c>
      <c r="N887" s="424">
        <f t="shared" si="94"/>
        <v>176089.06000000006</v>
      </c>
      <c r="O887" s="424">
        <f t="shared" si="95"/>
        <v>308155.84999999986</v>
      </c>
      <c r="P887" s="424">
        <f t="shared" si="96"/>
        <v>246524.68</v>
      </c>
      <c r="Q887" s="424">
        <f t="shared" si="97"/>
        <v>61631.169999999867</v>
      </c>
    </row>
    <row r="888" spans="1:17" ht="16.5" hidden="1" thickTop="1" x14ac:dyDescent="0.25">
      <c r="A888" s="421" t="s">
        <v>4096</v>
      </c>
      <c r="B888" s="421" t="s">
        <v>4107</v>
      </c>
      <c r="C888" s="422" t="s">
        <v>4098</v>
      </c>
      <c r="D888" s="422" t="s">
        <v>4108</v>
      </c>
      <c r="E888" s="422" t="s">
        <v>441</v>
      </c>
      <c r="F888" s="422" t="s">
        <v>230</v>
      </c>
      <c r="G888" s="423" t="s">
        <v>4108</v>
      </c>
      <c r="H888" s="421" t="s">
        <v>4109</v>
      </c>
      <c r="I888" s="424">
        <v>61120.045907078827</v>
      </c>
      <c r="J888" s="425">
        <v>3.3472558338018527E-5</v>
      </c>
      <c r="K888" s="424">
        <f t="shared" si="91"/>
        <v>453954.71</v>
      </c>
      <c r="L888" s="424">
        <f t="shared" si="92"/>
        <v>336262.75</v>
      </c>
      <c r="M888" s="424">
        <f t="shared" si="93"/>
        <v>269010.2</v>
      </c>
      <c r="N888" s="424">
        <f t="shared" si="94"/>
        <v>67252.549999999988</v>
      </c>
      <c r="O888" s="424">
        <f t="shared" si="95"/>
        <v>117691.96000000002</v>
      </c>
      <c r="P888" s="424">
        <f t="shared" si="96"/>
        <v>94153.57</v>
      </c>
      <c r="Q888" s="424">
        <f t="shared" si="97"/>
        <v>23538.390000000014</v>
      </c>
    </row>
    <row r="889" spans="1:17" ht="16.5" hidden="1" thickTop="1" x14ac:dyDescent="0.25">
      <c r="A889" s="421" t="s">
        <v>4096</v>
      </c>
      <c r="B889" s="421" t="s">
        <v>4110</v>
      </c>
      <c r="C889" s="422" t="s">
        <v>4098</v>
      </c>
      <c r="D889" s="422" t="s">
        <v>4111</v>
      </c>
      <c r="E889" s="422" t="s">
        <v>441</v>
      </c>
      <c r="F889" s="422" t="s">
        <v>230</v>
      </c>
      <c r="G889" s="423" t="s">
        <v>4111</v>
      </c>
      <c r="H889" s="421" t="s">
        <v>4112</v>
      </c>
      <c r="I889" s="424">
        <v>484690.78505430452</v>
      </c>
      <c r="J889" s="425">
        <v>2.654422184710955E-4</v>
      </c>
      <c r="K889" s="424">
        <f t="shared" si="91"/>
        <v>3599926.33</v>
      </c>
      <c r="L889" s="424">
        <f t="shared" si="92"/>
        <v>2666612.1</v>
      </c>
      <c r="M889" s="424">
        <f t="shared" si="93"/>
        <v>2133289.6800000002</v>
      </c>
      <c r="N889" s="424">
        <f t="shared" si="94"/>
        <v>533322.41999999993</v>
      </c>
      <c r="O889" s="424">
        <f t="shared" si="95"/>
        <v>933314.23</v>
      </c>
      <c r="P889" s="424">
        <f t="shared" si="96"/>
        <v>746651.38</v>
      </c>
      <c r="Q889" s="424">
        <f t="shared" si="97"/>
        <v>186662.84999999998</v>
      </c>
    </row>
    <row r="890" spans="1:17" ht="16.5" hidden="1" thickTop="1" x14ac:dyDescent="0.25">
      <c r="A890" s="421" t="s">
        <v>4096</v>
      </c>
      <c r="B890" s="421" t="s">
        <v>4113</v>
      </c>
      <c r="C890" s="422" t="s">
        <v>4098</v>
      </c>
      <c r="D890" s="422" t="s">
        <v>4114</v>
      </c>
      <c r="E890" s="422" t="s">
        <v>441</v>
      </c>
      <c r="F890" s="422" t="s">
        <v>230</v>
      </c>
      <c r="G890" s="423" t="s">
        <v>4114</v>
      </c>
      <c r="H890" s="421" t="s">
        <v>4115</v>
      </c>
      <c r="I890" s="424">
        <v>201321.23379771115</v>
      </c>
      <c r="J890" s="425">
        <v>1.102541178261007E-4</v>
      </c>
      <c r="K890" s="424">
        <f t="shared" si="91"/>
        <v>1495265.91</v>
      </c>
      <c r="L890" s="424">
        <f t="shared" si="92"/>
        <v>1107604.3799999999</v>
      </c>
      <c r="M890" s="424">
        <f t="shared" si="93"/>
        <v>886083.5</v>
      </c>
      <c r="N890" s="424">
        <f t="shared" si="94"/>
        <v>221520.87999999989</v>
      </c>
      <c r="O890" s="424">
        <f t="shared" si="95"/>
        <v>387661.53</v>
      </c>
      <c r="P890" s="424">
        <f t="shared" si="96"/>
        <v>310129.21999999997</v>
      </c>
      <c r="Q890" s="424">
        <f t="shared" si="97"/>
        <v>77532.310000000056</v>
      </c>
    </row>
    <row r="891" spans="1:17" ht="16.5" hidden="1" thickTop="1" x14ac:dyDescent="0.25">
      <c r="A891" s="421" t="s">
        <v>4096</v>
      </c>
      <c r="B891" s="421" t="s">
        <v>4116</v>
      </c>
      <c r="C891" s="422" t="s">
        <v>4098</v>
      </c>
      <c r="D891" s="422" t="s">
        <v>4117</v>
      </c>
      <c r="E891" s="422" t="s">
        <v>441</v>
      </c>
      <c r="F891" s="422" t="s">
        <v>230</v>
      </c>
      <c r="G891" s="423" t="s">
        <v>4117</v>
      </c>
      <c r="H891" s="421" t="s">
        <v>4118</v>
      </c>
      <c r="I891" s="424">
        <v>349538.77035123488</v>
      </c>
      <c r="J891" s="425">
        <v>1.9142585232623162E-4</v>
      </c>
      <c r="K891" s="424">
        <f t="shared" si="91"/>
        <v>2596116.66</v>
      </c>
      <c r="L891" s="424">
        <f t="shared" si="92"/>
        <v>1923049.38</v>
      </c>
      <c r="M891" s="424">
        <f t="shared" si="93"/>
        <v>1538439.5</v>
      </c>
      <c r="N891" s="424">
        <f t="shared" si="94"/>
        <v>384609.87999999989</v>
      </c>
      <c r="O891" s="424">
        <f t="shared" si="95"/>
        <v>673067.28000000026</v>
      </c>
      <c r="P891" s="424">
        <f t="shared" si="96"/>
        <v>538453.81999999995</v>
      </c>
      <c r="Q891" s="424">
        <f t="shared" si="97"/>
        <v>134613.46000000031</v>
      </c>
    </row>
    <row r="892" spans="1:17" ht="16.5" hidden="1" thickTop="1" x14ac:dyDescent="0.25">
      <c r="A892" s="421" t="s">
        <v>4096</v>
      </c>
      <c r="B892" s="421" t="s">
        <v>4119</v>
      </c>
      <c r="C892" s="422" t="s">
        <v>4098</v>
      </c>
      <c r="D892" s="422" t="s">
        <v>4120</v>
      </c>
      <c r="E892" s="422" t="s">
        <v>441</v>
      </c>
      <c r="F892" s="422" t="s">
        <v>230</v>
      </c>
      <c r="G892" s="423" t="s">
        <v>4120</v>
      </c>
      <c r="H892" s="421" t="s">
        <v>4121</v>
      </c>
      <c r="I892" s="424">
        <v>924710.9936494811</v>
      </c>
      <c r="J892" s="425">
        <v>5.0642047500743892E-4</v>
      </c>
      <c r="K892" s="424">
        <f t="shared" si="91"/>
        <v>6868072.5</v>
      </c>
      <c r="L892" s="424">
        <f t="shared" si="92"/>
        <v>5087461.1100000003</v>
      </c>
      <c r="M892" s="424">
        <f t="shared" si="93"/>
        <v>4069968.89</v>
      </c>
      <c r="N892" s="424">
        <f t="shared" si="94"/>
        <v>1017492.2200000002</v>
      </c>
      <c r="O892" s="424">
        <f t="shared" si="95"/>
        <v>1780611.3899999997</v>
      </c>
      <c r="P892" s="424">
        <f t="shared" si="96"/>
        <v>1424489.11</v>
      </c>
      <c r="Q892" s="424">
        <f t="shared" si="97"/>
        <v>356122.27999999956</v>
      </c>
    </row>
    <row r="893" spans="1:17" ht="16.5" hidden="1" thickTop="1" x14ac:dyDescent="0.25">
      <c r="A893" s="421" t="s">
        <v>4096</v>
      </c>
      <c r="B893" s="421" t="s">
        <v>4122</v>
      </c>
      <c r="C893" s="422" t="s">
        <v>4098</v>
      </c>
      <c r="D893" s="422" t="s">
        <v>4123</v>
      </c>
      <c r="E893" s="422" t="s">
        <v>441</v>
      </c>
      <c r="F893" s="422" t="s">
        <v>230</v>
      </c>
      <c r="G893" s="423" t="s">
        <v>4123</v>
      </c>
      <c r="H893" s="421" t="s">
        <v>4124</v>
      </c>
      <c r="I893" s="424">
        <v>3594333.7319970382</v>
      </c>
      <c r="J893" s="425">
        <v>1.9684465831961099E-3</v>
      </c>
      <c r="K893" s="424">
        <f t="shared" si="91"/>
        <v>26696064.870000001</v>
      </c>
      <c r="L893" s="424">
        <f t="shared" si="92"/>
        <v>19774862.870000001</v>
      </c>
      <c r="M893" s="424">
        <f t="shared" si="93"/>
        <v>15819890.300000001</v>
      </c>
      <c r="N893" s="424">
        <f t="shared" si="94"/>
        <v>3954972.5700000003</v>
      </c>
      <c r="O893" s="424">
        <f t="shared" si="95"/>
        <v>6921202</v>
      </c>
      <c r="P893" s="424">
        <f t="shared" si="96"/>
        <v>5536961.5999999996</v>
      </c>
      <c r="Q893" s="424">
        <f t="shared" si="97"/>
        <v>1384240.4000000004</v>
      </c>
    </row>
    <row r="894" spans="1:17" ht="16.5" hidden="1" thickTop="1" x14ac:dyDescent="0.25">
      <c r="A894" s="421" t="s">
        <v>4096</v>
      </c>
      <c r="B894" s="421" t="s">
        <v>4125</v>
      </c>
      <c r="C894" s="422" t="s">
        <v>4098</v>
      </c>
      <c r="D894" s="422" t="s">
        <v>4126</v>
      </c>
      <c r="E894" s="422" t="s">
        <v>441</v>
      </c>
      <c r="F894" s="422" t="s">
        <v>230</v>
      </c>
      <c r="G894" s="423" t="s">
        <v>4126</v>
      </c>
      <c r="H894" s="421" t="s">
        <v>4127</v>
      </c>
      <c r="I894" s="424">
        <v>178356.93057219707</v>
      </c>
      <c r="J894" s="425">
        <v>9.7677655096072881E-5</v>
      </c>
      <c r="K894" s="424">
        <f t="shared" si="91"/>
        <v>1324703.98</v>
      </c>
      <c r="L894" s="424">
        <f t="shared" si="92"/>
        <v>981262.21</v>
      </c>
      <c r="M894" s="424">
        <f t="shared" si="93"/>
        <v>785009.77</v>
      </c>
      <c r="N894" s="424">
        <f t="shared" si="94"/>
        <v>196252.43999999994</v>
      </c>
      <c r="O894" s="424">
        <f t="shared" si="95"/>
        <v>343441.77</v>
      </c>
      <c r="P894" s="424">
        <f t="shared" si="96"/>
        <v>274753.42</v>
      </c>
      <c r="Q894" s="424">
        <f t="shared" si="97"/>
        <v>68688.350000000035</v>
      </c>
    </row>
    <row r="895" spans="1:17" ht="16.5" hidden="1" thickTop="1" x14ac:dyDescent="0.25">
      <c r="A895" s="421" t="s">
        <v>4096</v>
      </c>
      <c r="B895" s="421" t="s">
        <v>4128</v>
      </c>
      <c r="C895" s="422" t="s">
        <v>4098</v>
      </c>
      <c r="D895" s="422" t="s">
        <v>4129</v>
      </c>
      <c r="E895" s="422" t="s">
        <v>441</v>
      </c>
      <c r="F895" s="422" t="s">
        <v>230</v>
      </c>
      <c r="G895" s="423" t="s">
        <v>4129</v>
      </c>
      <c r="H895" s="421" t="s">
        <v>4130</v>
      </c>
      <c r="I895" s="424">
        <v>6116537.4108910523</v>
      </c>
      <c r="J895" s="425">
        <v>3.3497382450266011E-3</v>
      </c>
      <c r="K895" s="424">
        <f t="shared" si="91"/>
        <v>45429136.979999997</v>
      </c>
      <c r="L895" s="424">
        <f t="shared" si="92"/>
        <v>33651212.579999998</v>
      </c>
      <c r="M895" s="424">
        <f t="shared" si="93"/>
        <v>26920970.059999999</v>
      </c>
      <c r="N895" s="424">
        <f t="shared" si="94"/>
        <v>6730242.5199999996</v>
      </c>
      <c r="O895" s="424">
        <f t="shared" si="95"/>
        <v>11777924.399999999</v>
      </c>
      <c r="P895" s="424">
        <f t="shared" si="96"/>
        <v>9422339.5199999996</v>
      </c>
      <c r="Q895" s="424">
        <f t="shared" si="97"/>
        <v>2355584.879999999</v>
      </c>
    </row>
    <row r="896" spans="1:17" ht="16.5" hidden="1" thickTop="1" x14ac:dyDescent="0.25">
      <c r="A896" s="421" t="s">
        <v>4096</v>
      </c>
      <c r="B896" s="421" t="s">
        <v>4131</v>
      </c>
      <c r="C896" s="422" t="s">
        <v>4098</v>
      </c>
      <c r="D896" s="422" t="s">
        <v>4132</v>
      </c>
      <c r="E896" s="422" t="s">
        <v>441</v>
      </c>
      <c r="F896" s="422" t="s">
        <v>230</v>
      </c>
      <c r="G896" s="423" t="s">
        <v>4132</v>
      </c>
      <c r="H896" s="421" t="s">
        <v>4133</v>
      </c>
      <c r="I896" s="424">
        <v>4184304.5888568335</v>
      </c>
      <c r="J896" s="425">
        <v>2.2915457175454695E-3</v>
      </c>
      <c r="K896" s="424">
        <f t="shared" si="91"/>
        <v>31077934.059999999</v>
      </c>
      <c r="L896" s="424">
        <f t="shared" si="92"/>
        <v>23020691.899999999</v>
      </c>
      <c r="M896" s="424">
        <f t="shared" si="93"/>
        <v>18416553.52</v>
      </c>
      <c r="N896" s="424">
        <f t="shared" si="94"/>
        <v>4604138.379999999</v>
      </c>
      <c r="O896" s="424">
        <f t="shared" si="95"/>
        <v>8057242.1600000001</v>
      </c>
      <c r="P896" s="424">
        <f t="shared" si="96"/>
        <v>6445793.7300000004</v>
      </c>
      <c r="Q896" s="424">
        <f t="shared" si="97"/>
        <v>1611448.4299999997</v>
      </c>
    </row>
    <row r="897" spans="1:17" ht="16.5" hidden="1" thickTop="1" x14ac:dyDescent="0.25">
      <c r="A897" s="421" t="s">
        <v>4096</v>
      </c>
      <c r="B897" s="421" t="s">
        <v>4134</v>
      </c>
      <c r="C897" s="422" t="s">
        <v>4098</v>
      </c>
      <c r="D897" s="422" t="s">
        <v>4135</v>
      </c>
      <c r="E897" s="422" t="s">
        <v>441</v>
      </c>
      <c r="F897" s="422" t="s">
        <v>230</v>
      </c>
      <c r="G897" s="423" t="s">
        <v>4135</v>
      </c>
      <c r="H897" s="421" t="s">
        <v>4136</v>
      </c>
      <c r="I897" s="424">
        <v>33413.089074109434</v>
      </c>
      <c r="J897" s="425">
        <v>1.8298768541288081E-5</v>
      </c>
      <c r="K897" s="424">
        <f t="shared" si="91"/>
        <v>248167.83</v>
      </c>
      <c r="L897" s="424">
        <f t="shared" si="92"/>
        <v>183828.02</v>
      </c>
      <c r="M897" s="424">
        <f t="shared" si="93"/>
        <v>147062.42000000001</v>
      </c>
      <c r="N897" s="424">
        <f t="shared" si="94"/>
        <v>36765.599999999977</v>
      </c>
      <c r="O897" s="424">
        <f t="shared" si="95"/>
        <v>64339.81</v>
      </c>
      <c r="P897" s="424">
        <f t="shared" si="96"/>
        <v>51471.85</v>
      </c>
      <c r="Q897" s="424">
        <f t="shared" si="97"/>
        <v>12867.96</v>
      </c>
    </row>
    <row r="898" spans="1:17" ht="16.5" hidden="1" thickTop="1" x14ac:dyDescent="0.25">
      <c r="A898" s="421" t="s">
        <v>4096</v>
      </c>
      <c r="B898" s="421" t="s">
        <v>4137</v>
      </c>
      <c r="C898" s="422" t="s">
        <v>4098</v>
      </c>
      <c r="D898" s="422" t="s">
        <v>4138</v>
      </c>
      <c r="E898" s="422" t="s">
        <v>441</v>
      </c>
      <c r="F898" s="422" t="s">
        <v>230</v>
      </c>
      <c r="G898" s="423" t="s">
        <v>4138</v>
      </c>
      <c r="H898" s="421" t="s">
        <v>4139</v>
      </c>
      <c r="I898" s="424">
        <v>501598.4176399525</v>
      </c>
      <c r="J898" s="425">
        <v>2.7470172915505819E-4</v>
      </c>
      <c r="K898" s="424">
        <f t="shared" si="91"/>
        <v>3725503.78</v>
      </c>
      <c r="L898" s="424">
        <f t="shared" si="92"/>
        <v>2759632.43</v>
      </c>
      <c r="M898" s="424">
        <f t="shared" si="93"/>
        <v>2207705.94</v>
      </c>
      <c r="N898" s="424">
        <f t="shared" si="94"/>
        <v>551926.49000000022</v>
      </c>
      <c r="O898" s="424">
        <f t="shared" si="95"/>
        <v>965871.34999999963</v>
      </c>
      <c r="P898" s="424">
        <f t="shared" si="96"/>
        <v>772697.08</v>
      </c>
      <c r="Q898" s="424">
        <f t="shared" si="97"/>
        <v>193174.26999999967</v>
      </c>
    </row>
    <row r="899" spans="1:17" ht="16.5" hidden="1" thickTop="1" x14ac:dyDescent="0.25">
      <c r="A899" s="421" t="s">
        <v>4096</v>
      </c>
      <c r="B899" s="435" t="s">
        <v>4140</v>
      </c>
      <c r="C899" s="422" t="s">
        <v>4098</v>
      </c>
      <c r="D899" s="422" t="s">
        <v>4141</v>
      </c>
      <c r="E899" s="422" t="s">
        <v>441</v>
      </c>
      <c r="F899" s="422" t="s">
        <v>230</v>
      </c>
      <c r="G899" s="423" t="s">
        <v>4141</v>
      </c>
      <c r="H899" s="429" t="s">
        <v>4142</v>
      </c>
      <c r="I899" s="424">
        <v>28494.268179617869</v>
      </c>
      <c r="J899" s="425">
        <v>1.5604962983690089E-5</v>
      </c>
      <c r="K899" s="424">
        <f t="shared" si="91"/>
        <v>211634.45</v>
      </c>
      <c r="L899" s="424">
        <f t="shared" si="92"/>
        <v>156766.26</v>
      </c>
      <c r="M899" s="424">
        <f t="shared" si="93"/>
        <v>125413.01</v>
      </c>
      <c r="N899" s="424">
        <f t="shared" si="94"/>
        <v>31353.250000000015</v>
      </c>
      <c r="O899" s="424">
        <f t="shared" si="95"/>
        <v>54868.19</v>
      </c>
      <c r="P899" s="424">
        <f t="shared" si="96"/>
        <v>43894.55</v>
      </c>
      <c r="Q899" s="424">
        <f t="shared" si="97"/>
        <v>10973.64</v>
      </c>
    </row>
    <row r="900" spans="1:17" ht="16.5" hidden="1" thickTop="1" x14ac:dyDescent="0.25">
      <c r="A900" s="421" t="s">
        <v>4096</v>
      </c>
      <c r="B900" s="421" t="s">
        <v>4143</v>
      </c>
      <c r="C900" s="422" t="s">
        <v>4098</v>
      </c>
      <c r="D900" s="422" t="s">
        <v>4144</v>
      </c>
      <c r="E900" s="422" t="s">
        <v>441</v>
      </c>
      <c r="F900" s="422" t="s">
        <v>230</v>
      </c>
      <c r="G900" s="423" t="s">
        <v>4144</v>
      </c>
      <c r="H900" s="421" t="s">
        <v>4145</v>
      </c>
      <c r="I900" s="424">
        <v>1362043.5507008135</v>
      </c>
      <c r="J900" s="425">
        <v>7.4592683191153472E-4</v>
      </c>
      <c r="K900" s="424">
        <f t="shared" si="91"/>
        <v>10116256.779999999</v>
      </c>
      <c r="L900" s="424">
        <f t="shared" si="92"/>
        <v>7493523.54</v>
      </c>
      <c r="M900" s="424">
        <f t="shared" si="93"/>
        <v>5994818.8300000001</v>
      </c>
      <c r="N900" s="424">
        <f t="shared" si="94"/>
        <v>1498704.71</v>
      </c>
      <c r="O900" s="424">
        <f t="shared" si="95"/>
        <v>2622733.2399999993</v>
      </c>
      <c r="P900" s="424">
        <f t="shared" si="96"/>
        <v>2098186.59</v>
      </c>
      <c r="Q900" s="424">
        <f t="shared" si="97"/>
        <v>524546.64999999944</v>
      </c>
    </row>
    <row r="901" spans="1:17" ht="16.5" hidden="1" thickTop="1" x14ac:dyDescent="0.25">
      <c r="A901" s="421" t="s">
        <v>4096</v>
      </c>
      <c r="B901" s="421" t="s">
        <v>4146</v>
      </c>
      <c r="C901" s="422" t="s">
        <v>4098</v>
      </c>
      <c r="D901" s="422" t="s">
        <v>4147</v>
      </c>
      <c r="E901" s="422" t="s">
        <v>441</v>
      </c>
      <c r="F901" s="422" t="s">
        <v>230</v>
      </c>
      <c r="G901" s="423" t="s">
        <v>4147</v>
      </c>
      <c r="H901" s="421" t="s">
        <v>4148</v>
      </c>
      <c r="I901" s="424">
        <v>758001.88814270229</v>
      </c>
      <c r="J901" s="425">
        <v>4.1512178279051683E-4</v>
      </c>
      <c r="K901" s="424">
        <f t="shared" si="91"/>
        <v>5629880</v>
      </c>
      <c r="L901" s="424">
        <f t="shared" si="92"/>
        <v>4170281.48</v>
      </c>
      <c r="M901" s="424">
        <f t="shared" si="93"/>
        <v>3336225.18</v>
      </c>
      <c r="N901" s="424">
        <f t="shared" si="94"/>
        <v>834056.29999999981</v>
      </c>
      <c r="O901" s="424">
        <f t="shared" si="95"/>
        <v>1459598.52</v>
      </c>
      <c r="P901" s="424">
        <f t="shared" si="96"/>
        <v>1167678.82</v>
      </c>
      <c r="Q901" s="424">
        <f t="shared" si="97"/>
        <v>291919.69999999995</v>
      </c>
    </row>
    <row r="902" spans="1:17" ht="16.5" hidden="1" thickTop="1" x14ac:dyDescent="0.25">
      <c r="A902" s="421" t="s">
        <v>4096</v>
      </c>
      <c r="B902" s="421" t="s">
        <v>4149</v>
      </c>
      <c r="C902" s="422" t="s">
        <v>4098</v>
      </c>
      <c r="D902" s="422" t="s">
        <v>4150</v>
      </c>
      <c r="E902" s="422" t="s">
        <v>441</v>
      </c>
      <c r="F902" s="422" t="s">
        <v>230</v>
      </c>
      <c r="G902" s="423" t="s">
        <v>4150</v>
      </c>
      <c r="H902" s="421" t="s">
        <v>4151</v>
      </c>
      <c r="I902" s="424">
        <v>788935.72340072086</v>
      </c>
      <c r="J902" s="425">
        <v>4.320627812784247E-4</v>
      </c>
      <c r="K902" s="424">
        <f t="shared" si="91"/>
        <v>5859633.75</v>
      </c>
      <c r="L902" s="424">
        <f t="shared" si="92"/>
        <v>4340469.4400000004</v>
      </c>
      <c r="M902" s="424">
        <f t="shared" si="93"/>
        <v>3472375.55</v>
      </c>
      <c r="N902" s="424">
        <f t="shared" si="94"/>
        <v>868093.8900000006</v>
      </c>
      <c r="O902" s="424">
        <f t="shared" si="95"/>
        <v>1519164.3099999996</v>
      </c>
      <c r="P902" s="424">
        <f t="shared" si="96"/>
        <v>1215331.45</v>
      </c>
      <c r="Q902" s="424">
        <f t="shared" si="97"/>
        <v>303832.85999999964</v>
      </c>
    </row>
    <row r="903" spans="1:17" ht="16.5" hidden="1" thickTop="1" x14ac:dyDescent="0.25">
      <c r="A903" s="421" t="s">
        <v>4096</v>
      </c>
      <c r="B903" s="421" t="s">
        <v>4152</v>
      </c>
      <c r="C903" s="422" t="s">
        <v>4098</v>
      </c>
      <c r="D903" s="422" t="s">
        <v>4153</v>
      </c>
      <c r="E903" s="422" t="s">
        <v>441</v>
      </c>
      <c r="F903" s="422" t="s">
        <v>230</v>
      </c>
      <c r="G903" s="423" t="s">
        <v>4153</v>
      </c>
      <c r="H903" s="421" t="s">
        <v>4154</v>
      </c>
      <c r="I903" s="424">
        <v>37883.673671090539</v>
      </c>
      <c r="J903" s="425">
        <v>2.0747096279048597E-5</v>
      </c>
      <c r="K903" s="424">
        <f t="shared" si="91"/>
        <v>281372.03999999998</v>
      </c>
      <c r="L903" s="424">
        <f t="shared" si="92"/>
        <v>208423.73</v>
      </c>
      <c r="M903" s="424">
        <f t="shared" si="93"/>
        <v>166738.98000000001</v>
      </c>
      <c r="N903" s="424">
        <f t="shared" si="94"/>
        <v>41684.75</v>
      </c>
      <c r="O903" s="424">
        <f t="shared" si="95"/>
        <v>72948.309999999969</v>
      </c>
      <c r="P903" s="424">
        <f t="shared" si="96"/>
        <v>58358.65</v>
      </c>
      <c r="Q903" s="424">
        <f t="shared" si="97"/>
        <v>14589.659999999967</v>
      </c>
    </row>
    <row r="904" spans="1:17" ht="16.5" hidden="1" thickTop="1" x14ac:dyDescent="0.25">
      <c r="A904" s="421" t="s">
        <v>4096</v>
      </c>
      <c r="B904" s="421" t="s">
        <v>4155</v>
      </c>
      <c r="C904" s="422" t="s">
        <v>4098</v>
      </c>
      <c r="D904" s="422" t="s">
        <v>4156</v>
      </c>
      <c r="E904" s="422" t="s">
        <v>441</v>
      </c>
      <c r="F904" s="422" t="s">
        <v>230</v>
      </c>
      <c r="G904" s="423" t="s">
        <v>4156</v>
      </c>
      <c r="H904" s="421" t="s">
        <v>4157</v>
      </c>
      <c r="I904" s="424">
        <v>1003370.5986417478</v>
      </c>
      <c r="J904" s="425">
        <v>5.494986202848822E-4</v>
      </c>
      <c r="K904" s="424">
        <f t="shared" si="91"/>
        <v>7452298.1399999997</v>
      </c>
      <c r="L904" s="424">
        <f t="shared" si="92"/>
        <v>5520220.8399999999</v>
      </c>
      <c r="M904" s="424">
        <f t="shared" si="93"/>
        <v>4416176.67</v>
      </c>
      <c r="N904" s="424">
        <f t="shared" si="94"/>
        <v>1104044.17</v>
      </c>
      <c r="O904" s="424">
        <f t="shared" si="95"/>
        <v>1932077.2999999998</v>
      </c>
      <c r="P904" s="424">
        <f t="shared" si="96"/>
        <v>1545661.84</v>
      </c>
      <c r="Q904" s="424">
        <f t="shared" si="97"/>
        <v>386415.45999999973</v>
      </c>
    </row>
    <row r="905" spans="1:17" ht="16.5" hidden="1" thickTop="1" x14ac:dyDescent="0.25">
      <c r="A905" s="421" t="s">
        <v>4096</v>
      </c>
      <c r="B905" s="421" t="s">
        <v>4158</v>
      </c>
      <c r="C905" s="422" t="s">
        <v>4098</v>
      </c>
      <c r="D905" s="422" t="s">
        <v>4159</v>
      </c>
      <c r="E905" s="422" t="s">
        <v>441</v>
      </c>
      <c r="F905" s="422" t="s">
        <v>230</v>
      </c>
      <c r="G905" s="423" t="s">
        <v>4159</v>
      </c>
      <c r="H905" s="421" t="s">
        <v>4160</v>
      </c>
      <c r="I905" s="424">
        <v>1090289.6579695351</v>
      </c>
      <c r="J905" s="425">
        <v>5.9710007805306243E-4</v>
      </c>
      <c r="K905" s="424">
        <f t="shared" ref="K905:K968" si="98">ROUND(J905*13561996091,2)</f>
        <v>8097868.9199999999</v>
      </c>
      <c r="L905" s="424">
        <f t="shared" ref="L905:L968" si="99">ROUND(K905*(10045923031/13561996091),2)</f>
        <v>5998421.4199999999</v>
      </c>
      <c r="M905" s="424">
        <f t="shared" ref="M905:M968" si="100">ROUND(L905*0.8,2)</f>
        <v>4798737.1399999997</v>
      </c>
      <c r="N905" s="424">
        <f t="shared" ref="N905:N968" si="101">L905-M905</f>
        <v>1199684.2800000003</v>
      </c>
      <c r="O905" s="424">
        <f t="shared" ref="O905:O968" si="102">K905-L905</f>
        <v>2099447.5</v>
      </c>
      <c r="P905" s="424">
        <f t="shared" ref="P905:P968" si="103">ROUND(O905*0.8,2)</f>
        <v>1679558</v>
      </c>
      <c r="Q905" s="424">
        <f t="shared" ref="Q905:Q968" si="104">O905-P905</f>
        <v>419889.5</v>
      </c>
    </row>
    <row r="906" spans="1:17" ht="16.5" hidden="1" thickTop="1" x14ac:dyDescent="0.25">
      <c r="A906" s="421" t="s">
        <v>4161</v>
      </c>
      <c r="B906" s="421" t="s">
        <v>4162</v>
      </c>
      <c r="C906" s="422" t="s">
        <v>4163</v>
      </c>
      <c r="D906" s="422" t="s">
        <v>4164</v>
      </c>
      <c r="E906" s="422" t="s">
        <v>441</v>
      </c>
      <c r="F906" s="422" t="s">
        <v>230</v>
      </c>
      <c r="G906" s="423" t="s">
        <v>4164</v>
      </c>
      <c r="H906" s="421" t="s">
        <v>4165</v>
      </c>
      <c r="I906" s="424">
        <v>3081.3762184675834</v>
      </c>
      <c r="J906" s="425">
        <v>1.6875240144754769E-6</v>
      </c>
      <c r="K906" s="424">
        <f t="shared" si="98"/>
        <v>22886.19</v>
      </c>
      <c r="L906" s="424">
        <f t="shared" si="99"/>
        <v>16952.73</v>
      </c>
      <c r="M906" s="424">
        <f t="shared" si="100"/>
        <v>13562.18</v>
      </c>
      <c r="N906" s="424">
        <f t="shared" si="101"/>
        <v>3390.5499999999993</v>
      </c>
      <c r="O906" s="424">
        <f t="shared" si="102"/>
        <v>5933.4599999999991</v>
      </c>
      <c r="P906" s="424">
        <f t="shared" si="103"/>
        <v>4746.7700000000004</v>
      </c>
      <c r="Q906" s="424">
        <f t="shared" si="104"/>
        <v>1186.6899999999987</v>
      </c>
    </row>
    <row r="907" spans="1:17" ht="16.5" hidden="1" thickTop="1" x14ac:dyDescent="0.25">
      <c r="A907" s="421" t="s">
        <v>4161</v>
      </c>
      <c r="B907" s="421" t="s">
        <v>4166</v>
      </c>
      <c r="C907" s="422" t="s">
        <v>4163</v>
      </c>
      <c r="D907" s="422" t="s">
        <v>4167</v>
      </c>
      <c r="E907" s="422" t="s">
        <v>441</v>
      </c>
      <c r="F907" s="422" t="s">
        <v>230</v>
      </c>
      <c r="G907" s="423" t="s">
        <v>4167</v>
      </c>
      <c r="H907" s="421" t="s">
        <v>4168</v>
      </c>
      <c r="I907" s="424">
        <v>37471.576436950156</v>
      </c>
      <c r="J907" s="425">
        <v>2.0521410114943432E-5</v>
      </c>
      <c r="K907" s="424">
        <f t="shared" si="98"/>
        <v>278311.28000000003</v>
      </c>
      <c r="L907" s="424">
        <f t="shared" si="99"/>
        <v>206156.5</v>
      </c>
      <c r="M907" s="424">
        <f t="shared" si="100"/>
        <v>164925.20000000001</v>
      </c>
      <c r="N907" s="424">
        <f t="shared" si="101"/>
        <v>41231.299999999988</v>
      </c>
      <c r="O907" s="424">
        <f t="shared" si="102"/>
        <v>72154.780000000028</v>
      </c>
      <c r="P907" s="424">
        <f t="shared" si="103"/>
        <v>57723.82</v>
      </c>
      <c r="Q907" s="424">
        <f t="shared" si="104"/>
        <v>14430.960000000028</v>
      </c>
    </row>
    <row r="908" spans="1:17" ht="16.5" hidden="1" thickTop="1" x14ac:dyDescent="0.25">
      <c r="A908" s="421" t="s">
        <v>4161</v>
      </c>
      <c r="B908" s="421" t="s">
        <v>4169</v>
      </c>
      <c r="C908" s="422" t="s">
        <v>4163</v>
      </c>
      <c r="D908" s="422" t="s">
        <v>4170</v>
      </c>
      <c r="E908" s="422" t="s">
        <v>441</v>
      </c>
      <c r="F908" s="422" t="s">
        <v>230</v>
      </c>
      <c r="G908" s="423" t="s">
        <v>4170</v>
      </c>
      <c r="H908" s="421" t="s">
        <v>4171</v>
      </c>
      <c r="I908" s="424">
        <v>320471.01466311124</v>
      </c>
      <c r="J908" s="425">
        <v>1.7550681735846994E-4</v>
      </c>
      <c r="K908" s="424">
        <f t="shared" si="98"/>
        <v>2380222.77</v>
      </c>
      <c r="L908" s="424">
        <f t="shared" si="99"/>
        <v>1763127.98</v>
      </c>
      <c r="M908" s="424">
        <f t="shared" si="100"/>
        <v>1410502.38</v>
      </c>
      <c r="N908" s="424">
        <f t="shared" si="101"/>
        <v>352625.60000000009</v>
      </c>
      <c r="O908" s="424">
        <f t="shared" si="102"/>
        <v>617094.79</v>
      </c>
      <c r="P908" s="424">
        <f t="shared" si="103"/>
        <v>493675.83</v>
      </c>
      <c r="Q908" s="424">
        <f t="shared" si="104"/>
        <v>123418.96000000002</v>
      </c>
    </row>
    <row r="909" spans="1:17" ht="16.5" hidden="1" thickTop="1" x14ac:dyDescent="0.25">
      <c r="A909" s="421" t="s">
        <v>4161</v>
      </c>
      <c r="B909" s="421" t="s">
        <v>4172</v>
      </c>
      <c r="C909" s="422" t="s">
        <v>4163</v>
      </c>
      <c r="D909" s="422" t="s">
        <v>4173</v>
      </c>
      <c r="E909" s="422" t="s">
        <v>441</v>
      </c>
      <c r="F909" s="422" t="s">
        <v>230</v>
      </c>
      <c r="G909" s="423" t="s">
        <v>4173</v>
      </c>
      <c r="H909" s="421" t="s">
        <v>4174</v>
      </c>
      <c r="I909" s="424">
        <v>208505.68391326824</v>
      </c>
      <c r="J909" s="425">
        <v>1.1418870135022263E-4</v>
      </c>
      <c r="K909" s="424">
        <f t="shared" si="98"/>
        <v>1548626.72</v>
      </c>
      <c r="L909" s="424">
        <f t="shared" si="99"/>
        <v>1147130.8999999999</v>
      </c>
      <c r="M909" s="424">
        <f t="shared" si="100"/>
        <v>917704.72</v>
      </c>
      <c r="N909" s="424">
        <f t="shared" si="101"/>
        <v>229426.17999999993</v>
      </c>
      <c r="O909" s="424">
        <f t="shared" si="102"/>
        <v>401495.82000000007</v>
      </c>
      <c r="P909" s="424">
        <f t="shared" si="103"/>
        <v>321196.65999999997</v>
      </c>
      <c r="Q909" s="424">
        <f t="shared" si="104"/>
        <v>80299.160000000091</v>
      </c>
    </row>
    <row r="910" spans="1:17" ht="16.5" hidden="1" thickTop="1" x14ac:dyDescent="0.25">
      <c r="A910" s="421" t="s">
        <v>4175</v>
      </c>
      <c r="B910" s="421" t="s">
        <v>4176</v>
      </c>
      <c r="C910" s="422" t="s">
        <v>4177</v>
      </c>
      <c r="D910" s="422" t="s">
        <v>4178</v>
      </c>
      <c r="E910" s="422" t="s">
        <v>441</v>
      </c>
      <c r="F910" s="422" t="s">
        <v>230</v>
      </c>
      <c r="G910" s="423" t="s">
        <v>4178</v>
      </c>
      <c r="H910" s="421" t="s">
        <v>4179</v>
      </c>
      <c r="I910" s="424">
        <v>0</v>
      </c>
      <c r="J910" s="425">
        <v>0</v>
      </c>
      <c r="K910" s="424">
        <f t="shared" si="98"/>
        <v>0</v>
      </c>
      <c r="L910" s="424">
        <f t="shared" si="99"/>
        <v>0</v>
      </c>
      <c r="M910" s="424">
        <f t="shared" si="100"/>
        <v>0</v>
      </c>
      <c r="N910" s="424">
        <f t="shared" si="101"/>
        <v>0</v>
      </c>
      <c r="O910" s="424">
        <f t="shared" si="102"/>
        <v>0</v>
      </c>
      <c r="P910" s="424">
        <f t="shared" si="103"/>
        <v>0</v>
      </c>
      <c r="Q910" s="424">
        <f t="shared" si="104"/>
        <v>0</v>
      </c>
    </row>
    <row r="911" spans="1:17" ht="16.5" hidden="1" thickTop="1" x14ac:dyDescent="0.25">
      <c r="A911" s="421" t="s">
        <v>4175</v>
      </c>
      <c r="B911" s="421" t="s">
        <v>4180</v>
      </c>
      <c r="C911" s="422" t="s">
        <v>4177</v>
      </c>
      <c r="D911" s="422" t="s">
        <v>4181</v>
      </c>
      <c r="E911" s="422" t="s">
        <v>441</v>
      </c>
      <c r="F911" s="422" t="s">
        <v>230</v>
      </c>
      <c r="G911" s="423" t="s">
        <v>4181</v>
      </c>
      <c r="H911" s="421" t="s">
        <v>4182</v>
      </c>
      <c r="I911" s="424">
        <v>170635.26504016964</v>
      </c>
      <c r="J911" s="425">
        <v>9.3448864097119775E-5</v>
      </c>
      <c r="K911" s="424">
        <f t="shared" si="98"/>
        <v>1267353.1299999999</v>
      </c>
      <c r="L911" s="424">
        <f t="shared" si="99"/>
        <v>938780.1</v>
      </c>
      <c r="M911" s="424">
        <f t="shared" si="100"/>
        <v>751024.08</v>
      </c>
      <c r="N911" s="424">
        <f t="shared" si="101"/>
        <v>187756.02000000002</v>
      </c>
      <c r="O911" s="424">
        <f t="shared" si="102"/>
        <v>328573.02999999991</v>
      </c>
      <c r="P911" s="424">
        <f t="shared" si="103"/>
        <v>262858.42</v>
      </c>
      <c r="Q911" s="424">
        <f t="shared" si="104"/>
        <v>65714.609999999928</v>
      </c>
    </row>
    <row r="912" spans="1:17" ht="16.5" hidden="1" thickTop="1" x14ac:dyDescent="0.25">
      <c r="A912" s="421" t="s">
        <v>4175</v>
      </c>
      <c r="B912" s="421" t="s">
        <v>4183</v>
      </c>
      <c r="C912" s="422" t="s">
        <v>4177</v>
      </c>
      <c r="D912" s="422" t="s">
        <v>4184</v>
      </c>
      <c r="E912" s="422" t="s">
        <v>441</v>
      </c>
      <c r="F912" s="422" t="s">
        <v>230</v>
      </c>
      <c r="G912" s="423" t="s">
        <v>4184</v>
      </c>
      <c r="H912" s="421" t="s">
        <v>4185</v>
      </c>
      <c r="I912" s="424">
        <v>116934.87635749766</v>
      </c>
      <c r="J912" s="425">
        <v>6.4039701092109255E-5</v>
      </c>
      <c r="K912" s="424">
        <f t="shared" si="98"/>
        <v>868506.18</v>
      </c>
      <c r="L912" s="424">
        <f t="shared" si="99"/>
        <v>643337.91</v>
      </c>
      <c r="M912" s="424">
        <f t="shared" si="100"/>
        <v>514670.33</v>
      </c>
      <c r="N912" s="424">
        <f t="shared" si="101"/>
        <v>128667.58000000002</v>
      </c>
      <c r="O912" s="424">
        <f t="shared" si="102"/>
        <v>225168.27000000002</v>
      </c>
      <c r="P912" s="424">
        <f t="shared" si="103"/>
        <v>180134.62</v>
      </c>
      <c r="Q912" s="424">
        <f t="shared" si="104"/>
        <v>45033.650000000023</v>
      </c>
    </row>
    <row r="913" spans="1:17" ht="16.5" hidden="1" thickTop="1" x14ac:dyDescent="0.25">
      <c r="A913" s="421" t="s">
        <v>4186</v>
      </c>
      <c r="B913" s="421" t="s">
        <v>4187</v>
      </c>
      <c r="C913" s="422" t="s">
        <v>4188</v>
      </c>
      <c r="D913" s="422" t="s">
        <v>4189</v>
      </c>
      <c r="E913" s="422" t="s">
        <v>441</v>
      </c>
      <c r="F913" s="422" t="s">
        <v>230</v>
      </c>
      <c r="G913" s="423" t="s">
        <v>4189</v>
      </c>
      <c r="H913" s="421" t="s">
        <v>4190</v>
      </c>
      <c r="I913" s="424">
        <v>288296.189424143</v>
      </c>
      <c r="J913" s="425">
        <v>1.5788618735331181E-4</v>
      </c>
      <c r="K913" s="424">
        <f t="shared" si="98"/>
        <v>2141251.86</v>
      </c>
      <c r="L913" s="424">
        <f t="shared" si="99"/>
        <v>1586112.49</v>
      </c>
      <c r="M913" s="424">
        <f t="shared" si="100"/>
        <v>1268889.99</v>
      </c>
      <c r="N913" s="424">
        <f t="shared" si="101"/>
        <v>317222.5</v>
      </c>
      <c r="O913" s="424">
        <f t="shared" si="102"/>
        <v>555139.36999999988</v>
      </c>
      <c r="P913" s="424">
        <f t="shared" si="103"/>
        <v>444111.5</v>
      </c>
      <c r="Q913" s="424">
        <f t="shared" si="104"/>
        <v>111027.86999999988</v>
      </c>
    </row>
    <row r="914" spans="1:17" ht="16.5" hidden="1" thickTop="1" x14ac:dyDescent="0.25">
      <c r="A914" s="421" t="s">
        <v>4186</v>
      </c>
      <c r="B914" s="421" t="s">
        <v>4191</v>
      </c>
      <c r="C914" s="422" t="s">
        <v>4188</v>
      </c>
      <c r="D914" s="422" t="s">
        <v>4192</v>
      </c>
      <c r="E914" s="422" t="s">
        <v>441</v>
      </c>
      <c r="F914" s="422" t="s">
        <v>230</v>
      </c>
      <c r="G914" s="423" t="s">
        <v>4192</v>
      </c>
      <c r="H914" s="421" t="s">
        <v>4193</v>
      </c>
      <c r="I914" s="424">
        <v>2437496.320731048</v>
      </c>
      <c r="J914" s="425">
        <v>1.3349014481830745E-3</v>
      </c>
      <c r="K914" s="424">
        <f t="shared" si="98"/>
        <v>18103928.219999999</v>
      </c>
      <c r="L914" s="424">
        <f t="shared" si="99"/>
        <v>13410317.199999999</v>
      </c>
      <c r="M914" s="424">
        <f t="shared" si="100"/>
        <v>10728253.76</v>
      </c>
      <c r="N914" s="424">
        <f t="shared" si="101"/>
        <v>2682063.4399999995</v>
      </c>
      <c r="O914" s="424">
        <f t="shared" si="102"/>
        <v>4693611.0199999996</v>
      </c>
      <c r="P914" s="424">
        <f t="shared" si="103"/>
        <v>3754888.82</v>
      </c>
      <c r="Q914" s="424">
        <f t="shared" si="104"/>
        <v>938722.19999999972</v>
      </c>
    </row>
    <row r="915" spans="1:17" ht="16.5" hidden="1" thickTop="1" x14ac:dyDescent="0.25">
      <c r="A915" s="421" t="s">
        <v>4186</v>
      </c>
      <c r="B915" s="421" t="s">
        <v>4194</v>
      </c>
      <c r="C915" s="422" t="s">
        <v>4188</v>
      </c>
      <c r="D915" s="422" t="s">
        <v>4195</v>
      </c>
      <c r="E915" s="422" t="s">
        <v>441</v>
      </c>
      <c r="F915" s="422" t="s">
        <v>230</v>
      </c>
      <c r="G915" s="423" t="s">
        <v>4195</v>
      </c>
      <c r="H915" s="421" t="s">
        <v>4196</v>
      </c>
      <c r="I915" s="424">
        <v>0</v>
      </c>
      <c r="J915" s="425">
        <v>0</v>
      </c>
      <c r="K915" s="424">
        <f t="shared" si="98"/>
        <v>0</v>
      </c>
      <c r="L915" s="424">
        <f t="shared" si="99"/>
        <v>0</v>
      </c>
      <c r="M915" s="424">
        <f t="shared" si="100"/>
        <v>0</v>
      </c>
      <c r="N915" s="424">
        <f t="shared" si="101"/>
        <v>0</v>
      </c>
      <c r="O915" s="424">
        <f t="shared" si="102"/>
        <v>0</v>
      </c>
      <c r="P915" s="424">
        <f t="shared" si="103"/>
        <v>0</v>
      </c>
      <c r="Q915" s="424">
        <f t="shared" si="104"/>
        <v>0</v>
      </c>
    </row>
    <row r="916" spans="1:17" ht="16.5" hidden="1" thickTop="1" x14ac:dyDescent="0.25">
      <c r="A916" s="421" t="s">
        <v>4186</v>
      </c>
      <c r="B916" s="421" t="s">
        <v>4197</v>
      </c>
      <c r="C916" s="422" t="s">
        <v>4188</v>
      </c>
      <c r="D916" s="422" t="s">
        <v>4198</v>
      </c>
      <c r="E916" s="422" t="s">
        <v>441</v>
      </c>
      <c r="F916" s="422" t="s">
        <v>230</v>
      </c>
      <c r="G916" s="423" t="s">
        <v>4198</v>
      </c>
      <c r="H916" s="421" t="s">
        <v>4199</v>
      </c>
      <c r="I916" s="424">
        <v>325167.29926941486</v>
      </c>
      <c r="J916" s="425">
        <v>1.7807875031636435E-4</v>
      </c>
      <c r="K916" s="424">
        <f t="shared" si="98"/>
        <v>2415103.3199999998</v>
      </c>
      <c r="L916" s="424">
        <f t="shared" si="99"/>
        <v>1788965.42</v>
      </c>
      <c r="M916" s="424">
        <f t="shared" si="100"/>
        <v>1431172.34</v>
      </c>
      <c r="N916" s="424">
        <f t="shared" si="101"/>
        <v>357793.07999999984</v>
      </c>
      <c r="O916" s="424">
        <f t="shared" si="102"/>
        <v>626137.89999999991</v>
      </c>
      <c r="P916" s="424">
        <f t="shared" si="103"/>
        <v>500910.32</v>
      </c>
      <c r="Q916" s="424">
        <f t="shared" si="104"/>
        <v>125227.5799999999</v>
      </c>
    </row>
    <row r="917" spans="1:17" ht="16.5" hidden="1" thickTop="1" x14ac:dyDescent="0.25">
      <c r="A917" s="421" t="s">
        <v>4186</v>
      </c>
      <c r="B917" s="421" t="s">
        <v>4200</v>
      </c>
      <c r="C917" s="422" t="s">
        <v>4188</v>
      </c>
      <c r="D917" s="422" t="s">
        <v>4201</v>
      </c>
      <c r="E917" s="422" t="s">
        <v>441</v>
      </c>
      <c r="F917" s="422" t="s">
        <v>230</v>
      </c>
      <c r="G917" s="423" t="s">
        <v>4201</v>
      </c>
      <c r="H917" s="421" t="s">
        <v>4202</v>
      </c>
      <c r="I917" s="424">
        <v>99007.682566172181</v>
      </c>
      <c r="J917" s="425">
        <v>5.4221824958158143E-5</v>
      </c>
      <c r="K917" s="424">
        <f t="shared" si="98"/>
        <v>735356.18</v>
      </c>
      <c r="L917" s="424">
        <f t="shared" si="99"/>
        <v>544708.28</v>
      </c>
      <c r="M917" s="424">
        <f t="shared" si="100"/>
        <v>435766.62</v>
      </c>
      <c r="N917" s="424">
        <f t="shared" si="101"/>
        <v>108941.66000000003</v>
      </c>
      <c r="O917" s="424">
        <f t="shared" si="102"/>
        <v>190647.90000000002</v>
      </c>
      <c r="P917" s="424">
        <f t="shared" si="103"/>
        <v>152518.32</v>
      </c>
      <c r="Q917" s="424">
        <f t="shared" si="104"/>
        <v>38129.580000000016</v>
      </c>
    </row>
    <row r="918" spans="1:17" ht="16.5" hidden="1" thickTop="1" x14ac:dyDescent="0.25">
      <c r="A918" s="421" t="s">
        <v>4186</v>
      </c>
      <c r="B918" s="421" t="s">
        <v>4203</v>
      </c>
      <c r="C918" s="422" t="s">
        <v>4188</v>
      </c>
      <c r="D918" s="422" t="s">
        <v>4204</v>
      </c>
      <c r="E918" s="422" t="s">
        <v>441</v>
      </c>
      <c r="F918" s="422" t="s">
        <v>230</v>
      </c>
      <c r="G918" s="423" t="s">
        <v>4204</v>
      </c>
      <c r="H918" s="421" t="s">
        <v>4205</v>
      </c>
      <c r="I918" s="424">
        <v>0</v>
      </c>
      <c r="J918" s="425">
        <v>0</v>
      </c>
      <c r="K918" s="424">
        <f t="shared" si="98"/>
        <v>0</v>
      </c>
      <c r="L918" s="424">
        <f t="shared" si="99"/>
        <v>0</v>
      </c>
      <c r="M918" s="424">
        <f t="shared" si="100"/>
        <v>0</v>
      </c>
      <c r="N918" s="424">
        <f t="shared" si="101"/>
        <v>0</v>
      </c>
      <c r="O918" s="424">
        <f t="shared" si="102"/>
        <v>0</v>
      </c>
      <c r="P918" s="424">
        <f t="shared" si="103"/>
        <v>0</v>
      </c>
      <c r="Q918" s="424">
        <f t="shared" si="104"/>
        <v>0</v>
      </c>
    </row>
    <row r="919" spans="1:17" ht="16.5" hidden="1" thickTop="1" x14ac:dyDescent="0.25">
      <c r="A919" s="421" t="s">
        <v>4186</v>
      </c>
      <c r="B919" s="421" t="s">
        <v>4206</v>
      </c>
      <c r="C919" s="422" t="s">
        <v>4188</v>
      </c>
      <c r="D919" s="422" t="s">
        <v>4207</v>
      </c>
      <c r="E919" s="422" t="s">
        <v>441</v>
      </c>
      <c r="F919" s="422" t="s">
        <v>230</v>
      </c>
      <c r="G919" s="423" t="s">
        <v>4207</v>
      </c>
      <c r="H919" s="421" t="s">
        <v>4208</v>
      </c>
      <c r="I919" s="424">
        <v>988966.5399846572</v>
      </c>
      <c r="J919" s="425">
        <v>5.416101986296251E-4</v>
      </c>
      <c r="K919" s="424">
        <f t="shared" si="98"/>
        <v>7345315.4000000004</v>
      </c>
      <c r="L919" s="424">
        <f t="shared" si="99"/>
        <v>5440974.3700000001</v>
      </c>
      <c r="M919" s="424">
        <f t="shared" si="100"/>
        <v>4352779.5</v>
      </c>
      <c r="N919" s="424">
        <f t="shared" si="101"/>
        <v>1088194.8700000001</v>
      </c>
      <c r="O919" s="424">
        <f t="shared" si="102"/>
        <v>1904341.0300000003</v>
      </c>
      <c r="P919" s="424">
        <f t="shared" si="103"/>
        <v>1523472.82</v>
      </c>
      <c r="Q919" s="424">
        <f t="shared" si="104"/>
        <v>380868.2100000002</v>
      </c>
    </row>
    <row r="920" spans="1:17" ht="16.5" hidden="1" thickTop="1" x14ac:dyDescent="0.25">
      <c r="A920" s="421" t="s">
        <v>4186</v>
      </c>
      <c r="B920" s="421" t="s">
        <v>4209</v>
      </c>
      <c r="C920" s="422" t="s">
        <v>4188</v>
      </c>
      <c r="D920" s="422" t="s">
        <v>4210</v>
      </c>
      <c r="E920" s="422" t="s">
        <v>441</v>
      </c>
      <c r="F920" s="422" t="s">
        <v>230</v>
      </c>
      <c r="G920" s="423" t="s">
        <v>4210</v>
      </c>
      <c r="H920" s="421" t="s">
        <v>4211</v>
      </c>
      <c r="I920" s="424">
        <v>967605.55885440717</v>
      </c>
      <c r="J920" s="425">
        <v>5.2991179957857337E-4</v>
      </c>
      <c r="K920" s="424">
        <f t="shared" si="98"/>
        <v>7186661.75</v>
      </c>
      <c r="L920" s="424">
        <f t="shared" si="99"/>
        <v>5323453.1500000004</v>
      </c>
      <c r="M920" s="424">
        <f t="shared" si="100"/>
        <v>4258762.5199999996</v>
      </c>
      <c r="N920" s="424">
        <f t="shared" si="101"/>
        <v>1064690.6300000008</v>
      </c>
      <c r="O920" s="424">
        <f t="shared" si="102"/>
        <v>1863208.5999999996</v>
      </c>
      <c r="P920" s="424">
        <f t="shared" si="103"/>
        <v>1490566.88</v>
      </c>
      <c r="Q920" s="424">
        <f t="shared" si="104"/>
        <v>372641.71999999974</v>
      </c>
    </row>
    <row r="921" spans="1:17" ht="16.5" hidden="1" thickTop="1" x14ac:dyDescent="0.25">
      <c r="A921" s="421" t="s">
        <v>4186</v>
      </c>
      <c r="B921" s="421" t="s">
        <v>4212</v>
      </c>
      <c r="C921" s="422" t="s">
        <v>4188</v>
      </c>
      <c r="D921" s="422" t="s">
        <v>4213</v>
      </c>
      <c r="E921" s="422" t="s">
        <v>441</v>
      </c>
      <c r="F921" s="422" t="s">
        <v>230</v>
      </c>
      <c r="G921" s="423" t="s">
        <v>4213</v>
      </c>
      <c r="H921" s="421" t="s">
        <v>4214</v>
      </c>
      <c r="I921" s="424">
        <v>649129.87910045974</v>
      </c>
      <c r="J921" s="425">
        <v>3.5549773277615527E-4</v>
      </c>
      <c r="K921" s="424">
        <f t="shared" si="98"/>
        <v>4821258.8600000003</v>
      </c>
      <c r="L921" s="424">
        <f t="shared" si="99"/>
        <v>3571302.86</v>
      </c>
      <c r="M921" s="424">
        <f t="shared" si="100"/>
        <v>2857042.29</v>
      </c>
      <c r="N921" s="424">
        <f t="shared" si="101"/>
        <v>714260.56999999983</v>
      </c>
      <c r="O921" s="424">
        <f t="shared" si="102"/>
        <v>1249956.0000000005</v>
      </c>
      <c r="P921" s="424">
        <f t="shared" si="103"/>
        <v>999964.8</v>
      </c>
      <c r="Q921" s="424">
        <f t="shared" si="104"/>
        <v>249991.20000000042</v>
      </c>
    </row>
    <row r="922" spans="1:17" ht="16.5" hidden="1" thickTop="1" x14ac:dyDescent="0.25">
      <c r="A922" s="421" t="s">
        <v>4186</v>
      </c>
      <c r="B922" s="421" t="s">
        <v>4215</v>
      </c>
      <c r="C922" s="422" t="s">
        <v>4188</v>
      </c>
      <c r="D922" s="422" t="s">
        <v>4216</v>
      </c>
      <c r="E922" s="422" t="s">
        <v>441</v>
      </c>
      <c r="F922" s="422" t="s">
        <v>230</v>
      </c>
      <c r="G922" s="423" t="s">
        <v>4216</v>
      </c>
      <c r="H922" s="421" t="s">
        <v>4217</v>
      </c>
      <c r="I922" s="424">
        <v>0</v>
      </c>
      <c r="J922" s="425">
        <v>0</v>
      </c>
      <c r="K922" s="424">
        <f t="shared" si="98"/>
        <v>0</v>
      </c>
      <c r="L922" s="424">
        <f t="shared" si="99"/>
        <v>0</v>
      </c>
      <c r="M922" s="424">
        <f t="shared" si="100"/>
        <v>0</v>
      </c>
      <c r="N922" s="424">
        <f t="shared" si="101"/>
        <v>0</v>
      </c>
      <c r="O922" s="424">
        <f t="shared" si="102"/>
        <v>0</v>
      </c>
      <c r="P922" s="424">
        <f t="shared" si="103"/>
        <v>0</v>
      </c>
      <c r="Q922" s="424">
        <f t="shared" si="104"/>
        <v>0</v>
      </c>
    </row>
    <row r="923" spans="1:17" ht="16.5" hidden="1" thickTop="1" x14ac:dyDescent="0.25">
      <c r="A923" s="421" t="s">
        <v>4186</v>
      </c>
      <c r="B923" s="421" t="s">
        <v>4218</v>
      </c>
      <c r="C923" s="422" t="s">
        <v>4188</v>
      </c>
      <c r="D923" s="422" t="s">
        <v>4219</v>
      </c>
      <c r="E923" s="422" t="s">
        <v>441</v>
      </c>
      <c r="F923" s="422" t="s">
        <v>230</v>
      </c>
      <c r="G923" s="423" t="s">
        <v>4219</v>
      </c>
      <c r="H923" s="421" t="s">
        <v>4220</v>
      </c>
      <c r="I923" s="424">
        <v>0</v>
      </c>
      <c r="J923" s="425">
        <v>0</v>
      </c>
      <c r="K923" s="424">
        <f t="shared" si="98"/>
        <v>0</v>
      </c>
      <c r="L923" s="424">
        <f t="shared" si="99"/>
        <v>0</v>
      </c>
      <c r="M923" s="424">
        <f t="shared" si="100"/>
        <v>0</v>
      </c>
      <c r="N923" s="424">
        <f t="shared" si="101"/>
        <v>0</v>
      </c>
      <c r="O923" s="424">
        <f t="shared" si="102"/>
        <v>0</v>
      </c>
      <c r="P923" s="424">
        <f t="shared" si="103"/>
        <v>0</v>
      </c>
      <c r="Q923" s="424">
        <f t="shared" si="104"/>
        <v>0</v>
      </c>
    </row>
    <row r="924" spans="1:17" ht="16.5" hidden="1" thickTop="1" x14ac:dyDescent="0.25">
      <c r="A924" s="421" t="s">
        <v>4186</v>
      </c>
      <c r="B924" s="421" t="s">
        <v>4221</v>
      </c>
      <c r="C924" s="422" t="s">
        <v>4188</v>
      </c>
      <c r="D924" s="422" t="s">
        <v>4222</v>
      </c>
      <c r="E924" s="422" t="s">
        <v>441</v>
      </c>
      <c r="F924" s="422" t="s">
        <v>230</v>
      </c>
      <c r="G924" s="423" t="s">
        <v>4222</v>
      </c>
      <c r="H924" s="421" t="s">
        <v>4223</v>
      </c>
      <c r="I924" s="424">
        <v>2356847.7573582265</v>
      </c>
      <c r="J924" s="425">
        <v>1.2907340444727067E-3</v>
      </c>
      <c r="K924" s="424">
        <f t="shared" si="98"/>
        <v>17504930.07</v>
      </c>
      <c r="L924" s="424">
        <f t="shared" si="99"/>
        <v>12966614.869999999</v>
      </c>
      <c r="M924" s="424">
        <f t="shared" si="100"/>
        <v>10373291.9</v>
      </c>
      <c r="N924" s="424">
        <f t="shared" si="101"/>
        <v>2593322.9699999988</v>
      </c>
      <c r="O924" s="424">
        <f t="shared" si="102"/>
        <v>4538315.2000000011</v>
      </c>
      <c r="P924" s="424">
        <f t="shared" si="103"/>
        <v>3630652.16</v>
      </c>
      <c r="Q924" s="424">
        <f t="shared" si="104"/>
        <v>907663.04000000097</v>
      </c>
    </row>
    <row r="925" spans="1:17" ht="16.5" hidden="1" thickTop="1" x14ac:dyDescent="0.25">
      <c r="A925" s="421" t="s">
        <v>4186</v>
      </c>
      <c r="B925" s="421" t="s">
        <v>4224</v>
      </c>
      <c r="C925" s="422" t="s">
        <v>4188</v>
      </c>
      <c r="D925" s="422" t="s">
        <v>4225</v>
      </c>
      <c r="E925" s="422" t="s">
        <v>441</v>
      </c>
      <c r="F925" s="422" t="s">
        <v>230</v>
      </c>
      <c r="G925" s="423" t="s">
        <v>4225</v>
      </c>
      <c r="H925" s="421" t="s">
        <v>4226</v>
      </c>
      <c r="I925" s="424">
        <v>168709.99005572542</v>
      </c>
      <c r="J925" s="425">
        <v>9.2394482048200642E-5</v>
      </c>
      <c r="K925" s="424">
        <f t="shared" si="98"/>
        <v>1253053.6000000001</v>
      </c>
      <c r="L925" s="424">
        <f t="shared" si="99"/>
        <v>928187.85</v>
      </c>
      <c r="M925" s="424">
        <f t="shared" si="100"/>
        <v>742550.28</v>
      </c>
      <c r="N925" s="424">
        <f t="shared" si="101"/>
        <v>185637.56999999995</v>
      </c>
      <c r="O925" s="424">
        <f t="shared" si="102"/>
        <v>324865.75000000012</v>
      </c>
      <c r="P925" s="424">
        <f t="shared" si="103"/>
        <v>259892.6</v>
      </c>
      <c r="Q925" s="424">
        <f t="shared" si="104"/>
        <v>64973.150000000111</v>
      </c>
    </row>
    <row r="926" spans="1:17" ht="16.5" hidden="1" thickTop="1" x14ac:dyDescent="0.25">
      <c r="A926" s="421" t="s">
        <v>4186</v>
      </c>
      <c r="B926" s="421" t="s">
        <v>4227</v>
      </c>
      <c r="C926" s="422" t="s">
        <v>4188</v>
      </c>
      <c r="D926" s="422" t="s">
        <v>4228</v>
      </c>
      <c r="E926" s="422" t="s">
        <v>441</v>
      </c>
      <c r="F926" s="422" t="s">
        <v>230</v>
      </c>
      <c r="G926" s="423" t="s">
        <v>4228</v>
      </c>
      <c r="H926" s="421" t="s">
        <v>4229</v>
      </c>
      <c r="I926" s="424">
        <v>2735472.1183223049</v>
      </c>
      <c r="J926" s="425">
        <v>1.4980886991114277E-3</v>
      </c>
      <c r="K926" s="424">
        <f t="shared" si="98"/>
        <v>20317073.079999998</v>
      </c>
      <c r="L926" s="424">
        <f t="shared" si="99"/>
        <v>15049683.76</v>
      </c>
      <c r="M926" s="424">
        <f t="shared" si="100"/>
        <v>12039747.01</v>
      </c>
      <c r="N926" s="424">
        <f t="shared" si="101"/>
        <v>3009936.75</v>
      </c>
      <c r="O926" s="424">
        <f t="shared" si="102"/>
        <v>5267389.3199999984</v>
      </c>
      <c r="P926" s="424">
        <f t="shared" si="103"/>
        <v>4213911.46</v>
      </c>
      <c r="Q926" s="424">
        <f t="shared" si="104"/>
        <v>1053477.8599999985</v>
      </c>
    </row>
    <row r="927" spans="1:17" ht="16.5" hidden="1" thickTop="1" x14ac:dyDescent="0.25">
      <c r="A927" s="421" t="s">
        <v>4186</v>
      </c>
      <c r="B927" s="421" t="s">
        <v>4230</v>
      </c>
      <c r="C927" s="422" t="s">
        <v>4188</v>
      </c>
      <c r="D927" s="422" t="s">
        <v>4231</v>
      </c>
      <c r="E927" s="422" t="s">
        <v>441</v>
      </c>
      <c r="F927" s="422" t="s">
        <v>230</v>
      </c>
      <c r="G927" s="423" t="s">
        <v>4231</v>
      </c>
      <c r="H927" s="421" t="s">
        <v>4232</v>
      </c>
      <c r="I927" s="424">
        <v>4275022.7578460304</v>
      </c>
      <c r="J927" s="425">
        <v>2.3412277679880629E-3</v>
      </c>
      <c r="K927" s="424">
        <f t="shared" si="98"/>
        <v>31751721.84</v>
      </c>
      <c r="L927" s="424">
        <f t="shared" si="99"/>
        <v>23519793.960000001</v>
      </c>
      <c r="M927" s="424">
        <f t="shared" si="100"/>
        <v>18815835.170000002</v>
      </c>
      <c r="N927" s="424">
        <f t="shared" si="101"/>
        <v>4703958.7899999991</v>
      </c>
      <c r="O927" s="424">
        <f t="shared" si="102"/>
        <v>8231927.879999999</v>
      </c>
      <c r="P927" s="424">
        <f t="shared" si="103"/>
        <v>6585542.2999999998</v>
      </c>
      <c r="Q927" s="424">
        <f t="shared" si="104"/>
        <v>1646385.5799999991</v>
      </c>
    </row>
    <row r="928" spans="1:17" ht="16.5" hidden="1" thickTop="1" x14ac:dyDescent="0.25">
      <c r="A928" s="421" t="s">
        <v>4186</v>
      </c>
      <c r="B928" s="421" t="s">
        <v>4233</v>
      </c>
      <c r="C928" s="422" t="s">
        <v>4188</v>
      </c>
      <c r="D928" s="422" t="s">
        <v>4234</v>
      </c>
      <c r="E928" s="422" t="s">
        <v>441</v>
      </c>
      <c r="F928" s="422" t="s">
        <v>230</v>
      </c>
      <c r="G928" s="423" t="s">
        <v>4234</v>
      </c>
      <c r="H928" s="421" t="s">
        <v>4235</v>
      </c>
      <c r="I928" s="424">
        <v>44908.184420876132</v>
      </c>
      <c r="J928" s="425">
        <v>2.4594088577217083E-5</v>
      </c>
      <c r="K928" s="424">
        <f t="shared" si="98"/>
        <v>333544.93</v>
      </c>
      <c r="L928" s="424">
        <f t="shared" si="99"/>
        <v>247070.32</v>
      </c>
      <c r="M928" s="424">
        <f t="shared" si="100"/>
        <v>197656.26</v>
      </c>
      <c r="N928" s="424">
        <f t="shared" si="101"/>
        <v>49414.06</v>
      </c>
      <c r="O928" s="424">
        <f t="shared" si="102"/>
        <v>86474.609999999986</v>
      </c>
      <c r="P928" s="424">
        <f t="shared" si="103"/>
        <v>69179.69</v>
      </c>
      <c r="Q928" s="424">
        <f t="shared" si="104"/>
        <v>17294.919999999984</v>
      </c>
    </row>
    <row r="929" spans="1:17" ht="16.5" hidden="1" thickTop="1" x14ac:dyDescent="0.25">
      <c r="A929" s="421" t="s">
        <v>4186</v>
      </c>
      <c r="B929" s="421" t="s">
        <v>4236</v>
      </c>
      <c r="C929" s="422" t="s">
        <v>4188</v>
      </c>
      <c r="D929" s="422" t="s">
        <v>4237</v>
      </c>
      <c r="E929" s="422" t="s">
        <v>441</v>
      </c>
      <c r="F929" s="422" t="s">
        <v>230</v>
      </c>
      <c r="G929" s="423" t="s">
        <v>4237</v>
      </c>
      <c r="H929" s="421" t="s">
        <v>4238</v>
      </c>
      <c r="I929" s="424">
        <v>109037.92885957092</v>
      </c>
      <c r="J929" s="425">
        <v>5.9714916450774296E-5</v>
      </c>
      <c r="K929" s="424">
        <f t="shared" si="98"/>
        <v>809853.46</v>
      </c>
      <c r="L929" s="424">
        <f t="shared" si="99"/>
        <v>599891.44999999995</v>
      </c>
      <c r="M929" s="424">
        <f t="shared" si="100"/>
        <v>479913.16</v>
      </c>
      <c r="N929" s="424">
        <f t="shared" si="101"/>
        <v>119978.28999999998</v>
      </c>
      <c r="O929" s="424">
        <f t="shared" si="102"/>
        <v>209962.01</v>
      </c>
      <c r="P929" s="424">
        <f t="shared" si="103"/>
        <v>167969.61</v>
      </c>
      <c r="Q929" s="424">
        <f t="shared" si="104"/>
        <v>41992.400000000023</v>
      </c>
    </row>
    <row r="930" spans="1:17" ht="16.5" hidden="1" thickTop="1" x14ac:dyDescent="0.25">
      <c r="A930" s="421" t="s">
        <v>4186</v>
      </c>
      <c r="B930" s="421" t="s">
        <v>4239</v>
      </c>
      <c r="C930" s="422" t="s">
        <v>4188</v>
      </c>
      <c r="D930" s="422" t="s">
        <v>4240</v>
      </c>
      <c r="E930" s="422" t="s">
        <v>441</v>
      </c>
      <c r="F930" s="422" t="s">
        <v>230</v>
      </c>
      <c r="G930" s="423" t="s">
        <v>4240</v>
      </c>
      <c r="H930" s="421" t="s">
        <v>4241</v>
      </c>
      <c r="I930" s="424">
        <v>97001.800818526375</v>
      </c>
      <c r="J930" s="425">
        <v>5.3123298397505401E-5</v>
      </c>
      <c r="K930" s="424">
        <f t="shared" si="98"/>
        <v>720457.97</v>
      </c>
      <c r="L930" s="424">
        <f t="shared" si="99"/>
        <v>533672.56999999995</v>
      </c>
      <c r="M930" s="424">
        <f t="shared" si="100"/>
        <v>426938.06</v>
      </c>
      <c r="N930" s="424">
        <f t="shared" si="101"/>
        <v>106734.50999999995</v>
      </c>
      <c r="O930" s="424">
        <f t="shared" si="102"/>
        <v>186785.40000000002</v>
      </c>
      <c r="P930" s="424">
        <f t="shared" si="103"/>
        <v>149428.32</v>
      </c>
      <c r="Q930" s="424">
        <f t="shared" si="104"/>
        <v>37357.080000000016</v>
      </c>
    </row>
    <row r="931" spans="1:17" ht="16.5" hidden="1" thickTop="1" x14ac:dyDescent="0.25">
      <c r="A931" s="421" t="s">
        <v>4186</v>
      </c>
      <c r="B931" s="421" t="s">
        <v>4242</v>
      </c>
      <c r="C931" s="422" t="s">
        <v>4188</v>
      </c>
      <c r="D931" s="422" t="s">
        <v>4243</v>
      </c>
      <c r="E931" s="422" t="s">
        <v>441</v>
      </c>
      <c r="F931" s="422" t="s">
        <v>230</v>
      </c>
      <c r="G931" s="423" t="s">
        <v>4243</v>
      </c>
      <c r="H931" s="421" t="s">
        <v>4244</v>
      </c>
      <c r="I931" s="424">
        <v>621703.80851746956</v>
      </c>
      <c r="J931" s="425">
        <v>3.404777710934133E-4</v>
      </c>
      <c r="K931" s="424">
        <f t="shared" si="98"/>
        <v>4617558.2</v>
      </c>
      <c r="L931" s="424">
        <f t="shared" si="99"/>
        <v>3420413.48</v>
      </c>
      <c r="M931" s="424">
        <f t="shared" si="100"/>
        <v>2736330.78</v>
      </c>
      <c r="N931" s="424">
        <f t="shared" si="101"/>
        <v>684082.70000000019</v>
      </c>
      <c r="O931" s="424">
        <f t="shared" si="102"/>
        <v>1197144.7200000002</v>
      </c>
      <c r="P931" s="424">
        <f t="shared" si="103"/>
        <v>957715.78</v>
      </c>
      <c r="Q931" s="424">
        <f t="shared" si="104"/>
        <v>239428.94000000018</v>
      </c>
    </row>
    <row r="932" spans="1:17" ht="16.5" hidden="1" thickTop="1" x14ac:dyDescent="0.25">
      <c r="A932" s="421" t="s">
        <v>4186</v>
      </c>
      <c r="B932" s="421" t="s">
        <v>4245</v>
      </c>
      <c r="C932" s="422" t="s">
        <v>4188</v>
      </c>
      <c r="D932" s="422" t="s">
        <v>4246</v>
      </c>
      <c r="E932" s="422" t="s">
        <v>441</v>
      </c>
      <c r="F932" s="422" t="s">
        <v>230</v>
      </c>
      <c r="G932" s="423" t="s">
        <v>4246</v>
      </c>
      <c r="H932" s="421" t="s">
        <v>4247</v>
      </c>
      <c r="I932" s="424">
        <v>59796.683489238974</v>
      </c>
      <c r="J932" s="425">
        <v>3.2747815333066765E-5</v>
      </c>
      <c r="K932" s="424">
        <f t="shared" si="98"/>
        <v>444125.74</v>
      </c>
      <c r="L932" s="424">
        <f t="shared" si="99"/>
        <v>328982.03000000003</v>
      </c>
      <c r="M932" s="424">
        <f t="shared" si="100"/>
        <v>263185.62</v>
      </c>
      <c r="N932" s="424">
        <f t="shared" si="101"/>
        <v>65796.410000000033</v>
      </c>
      <c r="O932" s="424">
        <f t="shared" si="102"/>
        <v>115143.70999999996</v>
      </c>
      <c r="P932" s="424">
        <f t="shared" si="103"/>
        <v>92114.97</v>
      </c>
      <c r="Q932" s="424">
        <f t="shared" si="104"/>
        <v>23028.739999999962</v>
      </c>
    </row>
    <row r="933" spans="1:17" ht="16.5" hidden="1" thickTop="1" x14ac:dyDescent="0.25">
      <c r="A933" s="421" t="s">
        <v>4186</v>
      </c>
      <c r="B933" s="421" t="s">
        <v>4248</v>
      </c>
      <c r="C933" s="422" t="s">
        <v>4188</v>
      </c>
      <c r="D933" s="422" t="s">
        <v>4249</v>
      </c>
      <c r="E933" s="422" t="s">
        <v>441</v>
      </c>
      <c r="F933" s="422" t="s">
        <v>230</v>
      </c>
      <c r="G933" s="423" t="s">
        <v>4249</v>
      </c>
      <c r="H933" s="421" t="s">
        <v>4250</v>
      </c>
      <c r="I933" s="424">
        <v>49953.237279069523</v>
      </c>
      <c r="J933" s="425">
        <v>2.7357025410919736E-5</v>
      </c>
      <c r="K933" s="424">
        <f t="shared" si="98"/>
        <v>371015.87</v>
      </c>
      <c r="L933" s="424">
        <f t="shared" si="99"/>
        <v>274826.57</v>
      </c>
      <c r="M933" s="424">
        <f t="shared" si="100"/>
        <v>219861.26</v>
      </c>
      <c r="N933" s="424">
        <f t="shared" si="101"/>
        <v>54965.31</v>
      </c>
      <c r="O933" s="424">
        <f t="shared" si="102"/>
        <v>96189.299999999988</v>
      </c>
      <c r="P933" s="424">
        <f t="shared" si="103"/>
        <v>76951.44</v>
      </c>
      <c r="Q933" s="424">
        <f t="shared" si="104"/>
        <v>19237.859999999986</v>
      </c>
    </row>
    <row r="934" spans="1:17" ht="16.5" hidden="1" thickTop="1" x14ac:dyDescent="0.25">
      <c r="A934" s="421" t="s">
        <v>4186</v>
      </c>
      <c r="B934" s="421" t="s">
        <v>4251</v>
      </c>
      <c r="C934" s="422" t="s">
        <v>4188</v>
      </c>
      <c r="D934" s="422" t="s">
        <v>4252</v>
      </c>
      <c r="E934" s="422" t="s">
        <v>441</v>
      </c>
      <c r="F934" s="422" t="s">
        <v>230</v>
      </c>
      <c r="G934" s="423" t="s">
        <v>4252</v>
      </c>
      <c r="H934" s="421" t="s">
        <v>4253</v>
      </c>
      <c r="I934" s="424">
        <v>1052367.4351965683</v>
      </c>
      <c r="J934" s="425">
        <v>5.7633187025417972E-4</v>
      </c>
      <c r="K934" s="424">
        <f t="shared" si="98"/>
        <v>7816210.5700000003</v>
      </c>
      <c r="L934" s="424">
        <f t="shared" si="99"/>
        <v>5789785.6100000003</v>
      </c>
      <c r="M934" s="424">
        <f t="shared" si="100"/>
        <v>4631828.49</v>
      </c>
      <c r="N934" s="424">
        <f t="shared" si="101"/>
        <v>1157957.1200000001</v>
      </c>
      <c r="O934" s="424">
        <f t="shared" si="102"/>
        <v>2026424.96</v>
      </c>
      <c r="P934" s="424">
        <f t="shared" si="103"/>
        <v>1621139.97</v>
      </c>
      <c r="Q934" s="424">
        <f t="shared" si="104"/>
        <v>405284.99</v>
      </c>
    </row>
    <row r="935" spans="1:17" ht="16.5" hidden="1" thickTop="1" x14ac:dyDescent="0.25">
      <c r="A935" s="421" t="s">
        <v>4186</v>
      </c>
      <c r="B935" s="421" t="s">
        <v>4254</v>
      </c>
      <c r="C935" s="422" t="s">
        <v>4188</v>
      </c>
      <c r="D935" s="422" t="s">
        <v>4255</v>
      </c>
      <c r="E935" s="422" t="s">
        <v>441</v>
      </c>
      <c r="F935" s="422" t="s">
        <v>230</v>
      </c>
      <c r="G935" s="423" t="s">
        <v>4255</v>
      </c>
      <c r="H935" s="421" t="s">
        <v>4256</v>
      </c>
      <c r="I935" s="424">
        <v>0</v>
      </c>
      <c r="J935" s="425">
        <v>0</v>
      </c>
      <c r="K935" s="424">
        <f t="shared" si="98"/>
        <v>0</v>
      </c>
      <c r="L935" s="424">
        <f t="shared" si="99"/>
        <v>0</v>
      </c>
      <c r="M935" s="424">
        <f t="shared" si="100"/>
        <v>0</v>
      </c>
      <c r="N935" s="424">
        <f t="shared" si="101"/>
        <v>0</v>
      </c>
      <c r="O935" s="424">
        <f t="shared" si="102"/>
        <v>0</v>
      </c>
      <c r="P935" s="424">
        <f t="shared" si="103"/>
        <v>0</v>
      </c>
      <c r="Q935" s="424">
        <f t="shared" si="104"/>
        <v>0</v>
      </c>
    </row>
    <row r="936" spans="1:17" ht="16.5" hidden="1" thickTop="1" x14ac:dyDescent="0.25">
      <c r="A936" s="421" t="s">
        <v>4186</v>
      </c>
      <c r="B936" s="421" t="s">
        <v>4257</v>
      </c>
      <c r="C936" s="422" t="s">
        <v>4188</v>
      </c>
      <c r="D936" s="422" t="s">
        <v>4258</v>
      </c>
      <c r="E936" s="422" t="s">
        <v>441</v>
      </c>
      <c r="F936" s="422" t="s">
        <v>230</v>
      </c>
      <c r="G936" s="423" t="s">
        <v>4258</v>
      </c>
      <c r="H936" s="421" t="s">
        <v>4259</v>
      </c>
      <c r="I936" s="424">
        <v>846310.60079182405</v>
      </c>
      <c r="J936" s="425">
        <v>4.6348428795612065E-4</v>
      </c>
      <c r="K936" s="424">
        <f t="shared" si="98"/>
        <v>6285772.0999999996</v>
      </c>
      <c r="L936" s="424">
        <f t="shared" si="99"/>
        <v>4656127.4800000004</v>
      </c>
      <c r="M936" s="424">
        <f t="shared" si="100"/>
        <v>3724901.98</v>
      </c>
      <c r="N936" s="424">
        <f t="shared" si="101"/>
        <v>931225.50000000047</v>
      </c>
      <c r="O936" s="424">
        <f t="shared" si="102"/>
        <v>1629644.6199999992</v>
      </c>
      <c r="P936" s="424">
        <f t="shared" si="103"/>
        <v>1303715.7</v>
      </c>
      <c r="Q936" s="424">
        <f t="shared" si="104"/>
        <v>325928.91999999923</v>
      </c>
    </row>
    <row r="937" spans="1:17" ht="16.5" hidden="1" thickTop="1" x14ac:dyDescent="0.25">
      <c r="A937" s="421" t="s">
        <v>4186</v>
      </c>
      <c r="B937" s="421" t="s">
        <v>4260</v>
      </c>
      <c r="C937" s="422" t="s">
        <v>4188</v>
      </c>
      <c r="D937" s="422" t="s">
        <v>4261</v>
      </c>
      <c r="E937" s="422" t="s">
        <v>441</v>
      </c>
      <c r="F937" s="422" t="s">
        <v>230</v>
      </c>
      <c r="G937" s="423" t="s">
        <v>4261</v>
      </c>
      <c r="H937" s="421" t="s">
        <v>4262</v>
      </c>
      <c r="I937" s="424">
        <v>512554.50714757526</v>
      </c>
      <c r="J937" s="425">
        <v>2.8070186118633964E-4</v>
      </c>
      <c r="K937" s="424">
        <f t="shared" si="98"/>
        <v>3806877.54</v>
      </c>
      <c r="L937" s="424">
        <f t="shared" si="99"/>
        <v>2819909.29</v>
      </c>
      <c r="M937" s="424">
        <f t="shared" si="100"/>
        <v>2255927.4300000002</v>
      </c>
      <c r="N937" s="424">
        <f t="shared" si="101"/>
        <v>563981.85999999987</v>
      </c>
      <c r="O937" s="424">
        <f t="shared" si="102"/>
        <v>986968.25</v>
      </c>
      <c r="P937" s="424">
        <f t="shared" si="103"/>
        <v>789574.6</v>
      </c>
      <c r="Q937" s="424">
        <f t="shared" si="104"/>
        <v>197393.65000000002</v>
      </c>
    </row>
    <row r="938" spans="1:17" ht="16.5" hidden="1" thickTop="1" x14ac:dyDescent="0.25">
      <c r="A938" s="421" t="s">
        <v>4186</v>
      </c>
      <c r="B938" s="421" t="s">
        <v>4263</v>
      </c>
      <c r="C938" s="422" t="s">
        <v>4188</v>
      </c>
      <c r="D938" s="422" t="s">
        <v>4222</v>
      </c>
      <c r="E938" s="422" t="s">
        <v>4264</v>
      </c>
      <c r="F938" s="422" t="s">
        <v>4265</v>
      </c>
      <c r="G938" s="423" t="s">
        <v>4266</v>
      </c>
      <c r="H938" s="421" t="s">
        <v>4267</v>
      </c>
      <c r="I938" s="424">
        <v>27661.872563504276</v>
      </c>
      <c r="J938" s="425">
        <v>1.514909927470282E-5</v>
      </c>
      <c r="K938" s="424">
        <f t="shared" si="98"/>
        <v>205452.03</v>
      </c>
      <c r="L938" s="424">
        <f t="shared" si="99"/>
        <v>152186.69</v>
      </c>
      <c r="M938" s="424">
        <f t="shared" si="100"/>
        <v>121749.35</v>
      </c>
      <c r="N938" s="424">
        <f t="shared" si="101"/>
        <v>30437.339999999997</v>
      </c>
      <c r="O938" s="424">
        <f t="shared" si="102"/>
        <v>53265.34</v>
      </c>
      <c r="P938" s="424">
        <f t="shared" si="103"/>
        <v>42612.27</v>
      </c>
      <c r="Q938" s="424">
        <f t="shared" si="104"/>
        <v>10653.07</v>
      </c>
    </row>
    <row r="939" spans="1:17" ht="16.5" hidden="1" thickTop="1" x14ac:dyDescent="0.25">
      <c r="A939" s="421" t="s">
        <v>4186</v>
      </c>
      <c r="B939" s="427" t="s">
        <v>4268</v>
      </c>
      <c r="C939" s="422" t="s">
        <v>4188</v>
      </c>
      <c r="D939" s="422" t="s">
        <v>4192</v>
      </c>
      <c r="E939" s="422" t="s">
        <v>4269</v>
      </c>
      <c r="F939" s="428" t="s">
        <v>4270</v>
      </c>
      <c r="G939" s="423" t="s">
        <v>4271</v>
      </c>
      <c r="H939" s="429" t="s">
        <v>4272</v>
      </c>
      <c r="I939" s="424">
        <v>54950.758204158381</v>
      </c>
      <c r="J939" s="425">
        <v>3.0093931252987028E-5</v>
      </c>
      <c r="K939" s="424">
        <f t="shared" si="98"/>
        <v>408133.78</v>
      </c>
      <c r="L939" s="424">
        <f t="shared" si="99"/>
        <v>302321.32</v>
      </c>
      <c r="M939" s="424">
        <f t="shared" si="100"/>
        <v>241857.06</v>
      </c>
      <c r="N939" s="424">
        <f t="shared" si="101"/>
        <v>60464.260000000009</v>
      </c>
      <c r="O939" s="424">
        <f t="shared" si="102"/>
        <v>105812.46000000002</v>
      </c>
      <c r="P939" s="424">
        <f t="shared" si="103"/>
        <v>84649.97</v>
      </c>
      <c r="Q939" s="424">
        <f t="shared" si="104"/>
        <v>21162.49000000002</v>
      </c>
    </row>
    <row r="940" spans="1:17" ht="16.5" hidden="1" thickTop="1" x14ac:dyDescent="0.25">
      <c r="A940" s="421" t="s">
        <v>4186</v>
      </c>
      <c r="B940" s="421" t="s">
        <v>4273</v>
      </c>
      <c r="C940" s="422" t="s">
        <v>4188</v>
      </c>
      <c r="D940" s="422" t="s">
        <v>4222</v>
      </c>
      <c r="E940" s="422" t="s">
        <v>4274</v>
      </c>
      <c r="F940" s="422" t="s">
        <v>4275</v>
      </c>
      <c r="G940" s="423" t="s">
        <v>4276</v>
      </c>
      <c r="H940" s="421" t="s">
        <v>4277</v>
      </c>
      <c r="I940" s="424">
        <v>32596.494213302463</v>
      </c>
      <c r="J940" s="425">
        <v>1.7851558158651218E-5</v>
      </c>
      <c r="K940" s="424">
        <f t="shared" si="98"/>
        <v>242102.76</v>
      </c>
      <c r="L940" s="424">
        <f t="shared" si="99"/>
        <v>179335.38</v>
      </c>
      <c r="M940" s="424">
        <f t="shared" si="100"/>
        <v>143468.29999999999</v>
      </c>
      <c r="N940" s="424">
        <f t="shared" si="101"/>
        <v>35867.080000000016</v>
      </c>
      <c r="O940" s="424">
        <f t="shared" si="102"/>
        <v>62767.380000000005</v>
      </c>
      <c r="P940" s="424">
        <f t="shared" si="103"/>
        <v>50213.9</v>
      </c>
      <c r="Q940" s="424">
        <f t="shared" si="104"/>
        <v>12553.480000000003</v>
      </c>
    </row>
    <row r="941" spans="1:17" ht="16.5" hidden="1" thickTop="1" x14ac:dyDescent="0.25">
      <c r="A941" s="421" t="s">
        <v>4186</v>
      </c>
      <c r="B941" s="421" t="s">
        <v>4278</v>
      </c>
      <c r="C941" s="422" t="s">
        <v>4188</v>
      </c>
      <c r="D941" s="422" t="s">
        <v>4189</v>
      </c>
      <c r="E941" s="422" t="s">
        <v>4279</v>
      </c>
      <c r="F941" s="422" t="s">
        <v>4280</v>
      </c>
      <c r="G941" s="423" t="s">
        <v>4281</v>
      </c>
      <c r="H941" s="421" t="s">
        <v>4282</v>
      </c>
      <c r="I941" s="424">
        <v>31637.773795264147</v>
      </c>
      <c r="J941" s="425">
        <v>1.732651233045559E-5</v>
      </c>
      <c r="K941" s="424">
        <f t="shared" si="98"/>
        <v>234982.09</v>
      </c>
      <c r="L941" s="424">
        <f t="shared" si="99"/>
        <v>174060.81</v>
      </c>
      <c r="M941" s="424">
        <f t="shared" si="100"/>
        <v>139248.65</v>
      </c>
      <c r="N941" s="424">
        <f t="shared" si="101"/>
        <v>34812.160000000003</v>
      </c>
      <c r="O941" s="424">
        <f t="shared" si="102"/>
        <v>60921.279999999999</v>
      </c>
      <c r="P941" s="424">
        <f t="shared" si="103"/>
        <v>48737.02</v>
      </c>
      <c r="Q941" s="424">
        <f t="shared" si="104"/>
        <v>12184.260000000002</v>
      </c>
    </row>
    <row r="942" spans="1:17" ht="16.5" hidden="1" thickTop="1" x14ac:dyDescent="0.25">
      <c r="A942" s="421" t="s">
        <v>4186</v>
      </c>
      <c r="B942" s="421" t="s">
        <v>4283</v>
      </c>
      <c r="C942" s="422" t="s">
        <v>4188</v>
      </c>
      <c r="D942" s="422" t="s">
        <v>4255</v>
      </c>
      <c r="E942" s="422" t="s">
        <v>4284</v>
      </c>
      <c r="F942" s="422" t="s">
        <v>4285</v>
      </c>
      <c r="G942" s="423" t="s">
        <v>4286</v>
      </c>
      <c r="H942" s="421" t="s">
        <v>4287</v>
      </c>
      <c r="I942" s="424">
        <v>0</v>
      </c>
      <c r="J942" s="425">
        <v>0</v>
      </c>
      <c r="K942" s="424">
        <f t="shared" si="98"/>
        <v>0</v>
      </c>
      <c r="L942" s="424">
        <f t="shared" si="99"/>
        <v>0</v>
      </c>
      <c r="M942" s="424">
        <f t="shared" si="100"/>
        <v>0</v>
      </c>
      <c r="N942" s="424">
        <f t="shared" si="101"/>
        <v>0</v>
      </c>
      <c r="O942" s="424">
        <f t="shared" si="102"/>
        <v>0</v>
      </c>
      <c r="P942" s="424">
        <f t="shared" si="103"/>
        <v>0</v>
      </c>
      <c r="Q942" s="424">
        <f t="shared" si="104"/>
        <v>0</v>
      </c>
    </row>
    <row r="943" spans="1:17" ht="16.5" hidden="1" thickTop="1" x14ac:dyDescent="0.25">
      <c r="A943" s="421" t="s">
        <v>4186</v>
      </c>
      <c r="B943" s="421" t="s">
        <v>4288</v>
      </c>
      <c r="C943" s="422" t="s">
        <v>4188</v>
      </c>
      <c r="D943" s="422" t="s">
        <v>4189</v>
      </c>
      <c r="E943" s="422" t="s">
        <v>4289</v>
      </c>
      <c r="F943" s="422" t="s">
        <v>4290</v>
      </c>
      <c r="G943" s="423" t="s">
        <v>4291</v>
      </c>
      <c r="H943" s="421" t="s">
        <v>4292</v>
      </c>
      <c r="I943" s="424">
        <v>61358.106754451692</v>
      </c>
      <c r="J943" s="425">
        <v>3.3602933004519937E-5</v>
      </c>
      <c r="K943" s="424">
        <f t="shared" si="98"/>
        <v>455722.85</v>
      </c>
      <c r="L943" s="424">
        <f t="shared" si="99"/>
        <v>337572.48</v>
      </c>
      <c r="M943" s="424">
        <f t="shared" si="100"/>
        <v>270057.98</v>
      </c>
      <c r="N943" s="424">
        <f t="shared" si="101"/>
        <v>67514.5</v>
      </c>
      <c r="O943" s="424">
        <f t="shared" si="102"/>
        <v>118150.37</v>
      </c>
      <c r="P943" s="424">
        <f t="shared" si="103"/>
        <v>94520.3</v>
      </c>
      <c r="Q943" s="424">
        <f t="shared" si="104"/>
        <v>23630.069999999992</v>
      </c>
    </row>
    <row r="944" spans="1:17" ht="16.5" hidden="1" thickTop="1" x14ac:dyDescent="0.25">
      <c r="A944" s="421" t="s">
        <v>4186</v>
      </c>
      <c r="B944" s="427" t="s">
        <v>4293</v>
      </c>
      <c r="C944" s="430" t="s">
        <v>4188</v>
      </c>
      <c r="D944" s="430" t="s">
        <v>4189</v>
      </c>
      <c r="E944" s="430" t="s">
        <v>4294</v>
      </c>
      <c r="F944" s="428" t="s">
        <v>4295</v>
      </c>
      <c r="G944" s="423" t="s">
        <v>4296</v>
      </c>
      <c r="H944" s="429" t="s">
        <v>4297</v>
      </c>
      <c r="I944" s="424">
        <v>0</v>
      </c>
      <c r="J944" s="425">
        <v>0</v>
      </c>
      <c r="K944" s="424">
        <f t="shared" si="98"/>
        <v>0</v>
      </c>
      <c r="L944" s="424">
        <f t="shared" si="99"/>
        <v>0</v>
      </c>
      <c r="M944" s="424">
        <f t="shared" si="100"/>
        <v>0</v>
      </c>
      <c r="N944" s="424">
        <f t="shared" si="101"/>
        <v>0</v>
      </c>
      <c r="O944" s="424">
        <f t="shared" si="102"/>
        <v>0</v>
      </c>
      <c r="P944" s="424">
        <f t="shared" si="103"/>
        <v>0</v>
      </c>
      <c r="Q944" s="424">
        <f t="shared" si="104"/>
        <v>0</v>
      </c>
    </row>
    <row r="945" spans="1:17" ht="16.5" hidden="1" thickTop="1" x14ac:dyDescent="0.25">
      <c r="A945" s="421" t="s">
        <v>4186</v>
      </c>
      <c r="B945" s="427" t="s">
        <v>4298</v>
      </c>
      <c r="C945" s="430" t="s">
        <v>4188</v>
      </c>
      <c r="D945" s="430" t="s">
        <v>4195</v>
      </c>
      <c r="E945" s="430" t="s">
        <v>4299</v>
      </c>
      <c r="F945" s="428" t="s">
        <v>4300</v>
      </c>
      <c r="G945" s="423" t="s">
        <v>4301</v>
      </c>
      <c r="H945" s="429" t="s">
        <v>4302</v>
      </c>
      <c r="I945" s="424">
        <v>0</v>
      </c>
      <c r="J945" s="425">
        <v>0</v>
      </c>
      <c r="K945" s="424">
        <f t="shared" si="98"/>
        <v>0</v>
      </c>
      <c r="L945" s="424">
        <f t="shared" si="99"/>
        <v>0</v>
      </c>
      <c r="M945" s="424">
        <f t="shared" si="100"/>
        <v>0</v>
      </c>
      <c r="N945" s="424">
        <f t="shared" si="101"/>
        <v>0</v>
      </c>
      <c r="O945" s="424">
        <f t="shared" si="102"/>
        <v>0</v>
      </c>
      <c r="P945" s="424">
        <f t="shared" si="103"/>
        <v>0</v>
      </c>
      <c r="Q945" s="424">
        <f t="shared" si="104"/>
        <v>0</v>
      </c>
    </row>
    <row r="946" spans="1:17" ht="16.5" hidden="1" thickTop="1" x14ac:dyDescent="0.25">
      <c r="A946" s="421" t="s">
        <v>4303</v>
      </c>
      <c r="B946" s="421" t="s">
        <v>4304</v>
      </c>
      <c r="C946" s="422" t="s">
        <v>4305</v>
      </c>
      <c r="D946" s="422" t="s">
        <v>4306</v>
      </c>
      <c r="E946" s="422" t="s">
        <v>441</v>
      </c>
      <c r="F946" s="422" t="s">
        <v>230</v>
      </c>
      <c r="G946" s="423" t="s">
        <v>4306</v>
      </c>
      <c r="H946" s="421" t="s">
        <v>4307</v>
      </c>
      <c r="I946" s="424">
        <v>54299.691458850597</v>
      </c>
      <c r="J946" s="425">
        <v>2.9737372790197417E-5</v>
      </c>
      <c r="K946" s="424">
        <f t="shared" si="98"/>
        <v>403298.13</v>
      </c>
      <c r="L946" s="424">
        <f t="shared" si="99"/>
        <v>298739.36</v>
      </c>
      <c r="M946" s="424">
        <f t="shared" si="100"/>
        <v>238991.49</v>
      </c>
      <c r="N946" s="424">
        <f t="shared" si="101"/>
        <v>59747.869999999995</v>
      </c>
      <c r="O946" s="424">
        <f t="shared" si="102"/>
        <v>104558.77000000002</v>
      </c>
      <c r="P946" s="424">
        <f t="shared" si="103"/>
        <v>83647.02</v>
      </c>
      <c r="Q946" s="424">
        <f t="shared" si="104"/>
        <v>20911.750000000015</v>
      </c>
    </row>
    <row r="947" spans="1:17" ht="16.5" hidden="1" thickTop="1" x14ac:dyDescent="0.25">
      <c r="A947" s="421" t="s">
        <v>4303</v>
      </c>
      <c r="B947" s="421" t="s">
        <v>4308</v>
      </c>
      <c r="C947" s="422" t="s">
        <v>4305</v>
      </c>
      <c r="D947" s="422" t="s">
        <v>4309</v>
      </c>
      <c r="E947" s="422" t="s">
        <v>441</v>
      </c>
      <c r="F947" s="422" t="s">
        <v>230</v>
      </c>
      <c r="G947" s="423" t="s">
        <v>4309</v>
      </c>
      <c r="H947" s="421" t="s">
        <v>4310</v>
      </c>
      <c r="I947" s="424">
        <v>98182.980916724729</v>
      </c>
      <c r="J947" s="425">
        <v>5.3770174870811057E-5</v>
      </c>
      <c r="K947" s="424">
        <f t="shared" si="98"/>
        <v>729230.9</v>
      </c>
      <c r="L947" s="424">
        <f t="shared" si="99"/>
        <v>540171.04</v>
      </c>
      <c r="M947" s="424">
        <f t="shared" si="100"/>
        <v>432136.83</v>
      </c>
      <c r="N947" s="424">
        <f t="shared" si="101"/>
        <v>108034.21000000002</v>
      </c>
      <c r="O947" s="424">
        <f t="shared" si="102"/>
        <v>189059.86</v>
      </c>
      <c r="P947" s="424">
        <f t="shared" si="103"/>
        <v>151247.89000000001</v>
      </c>
      <c r="Q947" s="424">
        <f t="shared" si="104"/>
        <v>37811.969999999972</v>
      </c>
    </row>
    <row r="948" spans="1:17" ht="16.5" hidden="1" thickTop="1" x14ac:dyDescent="0.25">
      <c r="A948" s="421" t="s">
        <v>4303</v>
      </c>
      <c r="B948" s="421" t="s">
        <v>4311</v>
      </c>
      <c r="C948" s="422" t="s">
        <v>4305</v>
      </c>
      <c r="D948" s="422" t="s">
        <v>4312</v>
      </c>
      <c r="E948" s="422" t="s">
        <v>441</v>
      </c>
      <c r="F948" s="422" t="s">
        <v>230</v>
      </c>
      <c r="G948" s="423" t="s">
        <v>4312</v>
      </c>
      <c r="H948" s="421" t="s">
        <v>4313</v>
      </c>
      <c r="I948" s="424">
        <v>21677.819951294328</v>
      </c>
      <c r="J948" s="425">
        <v>1.1871916687757625E-5</v>
      </c>
      <c r="K948" s="424">
        <f t="shared" si="98"/>
        <v>161006.89000000001</v>
      </c>
      <c r="L948" s="424">
        <f t="shared" si="99"/>
        <v>119264.36</v>
      </c>
      <c r="M948" s="424">
        <f t="shared" si="100"/>
        <v>95411.49</v>
      </c>
      <c r="N948" s="424">
        <f t="shared" si="101"/>
        <v>23852.869999999995</v>
      </c>
      <c r="O948" s="424">
        <f t="shared" si="102"/>
        <v>41742.530000000013</v>
      </c>
      <c r="P948" s="424">
        <f t="shared" si="103"/>
        <v>33394.019999999997</v>
      </c>
      <c r="Q948" s="424">
        <f t="shared" si="104"/>
        <v>8348.5100000000166</v>
      </c>
    </row>
    <row r="949" spans="1:17" ht="16.5" hidden="1" thickTop="1" x14ac:dyDescent="0.25">
      <c r="A949" s="421" t="s">
        <v>4303</v>
      </c>
      <c r="B949" s="421" t="s">
        <v>4314</v>
      </c>
      <c r="C949" s="422" t="s">
        <v>4305</v>
      </c>
      <c r="D949" s="422" t="s">
        <v>4315</v>
      </c>
      <c r="E949" s="422" t="s">
        <v>441</v>
      </c>
      <c r="F949" s="422" t="s">
        <v>230</v>
      </c>
      <c r="G949" s="423" t="s">
        <v>4315</v>
      </c>
      <c r="H949" s="421" t="s">
        <v>4316</v>
      </c>
      <c r="I949" s="424">
        <v>1655719.7585180439</v>
      </c>
      <c r="J949" s="425">
        <v>9.0675940087908832E-4</v>
      </c>
      <c r="K949" s="424">
        <f t="shared" si="98"/>
        <v>12297467.449999999</v>
      </c>
      <c r="L949" s="424">
        <f t="shared" si="99"/>
        <v>9109235.1500000004</v>
      </c>
      <c r="M949" s="424">
        <f t="shared" si="100"/>
        <v>7287388.1200000001</v>
      </c>
      <c r="N949" s="424">
        <f t="shared" si="101"/>
        <v>1821847.0300000003</v>
      </c>
      <c r="O949" s="424">
        <f t="shared" si="102"/>
        <v>3188232.2999999989</v>
      </c>
      <c r="P949" s="424">
        <f t="shared" si="103"/>
        <v>2550585.84</v>
      </c>
      <c r="Q949" s="424">
        <f t="shared" si="104"/>
        <v>637646.45999999903</v>
      </c>
    </row>
    <row r="950" spans="1:17" ht="16.5" hidden="1" thickTop="1" x14ac:dyDescent="0.25">
      <c r="A950" s="421" t="s">
        <v>4303</v>
      </c>
      <c r="B950" s="421" t="s">
        <v>4317</v>
      </c>
      <c r="C950" s="422" t="s">
        <v>4305</v>
      </c>
      <c r="D950" s="422" t="s">
        <v>4318</v>
      </c>
      <c r="E950" s="422" t="s">
        <v>441</v>
      </c>
      <c r="F950" s="422" t="s">
        <v>230</v>
      </c>
      <c r="G950" s="423" t="s">
        <v>4318</v>
      </c>
      <c r="H950" s="421" t="s">
        <v>4319</v>
      </c>
      <c r="I950" s="424">
        <v>0</v>
      </c>
      <c r="J950" s="425">
        <v>0</v>
      </c>
      <c r="K950" s="424">
        <f t="shared" si="98"/>
        <v>0</v>
      </c>
      <c r="L950" s="424">
        <f t="shared" si="99"/>
        <v>0</v>
      </c>
      <c r="M950" s="424">
        <f t="shared" si="100"/>
        <v>0</v>
      </c>
      <c r="N950" s="424">
        <f t="shared" si="101"/>
        <v>0</v>
      </c>
      <c r="O950" s="424">
        <f t="shared" si="102"/>
        <v>0</v>
      </c>
      <c r="P950" s="424">
        <f t="shared" si="103"/>
        <v>0</v>
      </c>
      <c r="Q950" s="424">
        <f t="shared" si="104"/>
        <v>0</v>
      </c>
    </row>
    <row r="951" spans="1:17" ht="16.5" hidden="1" thickTop="1" x14ac:dyDescent="0.25">
      <c r="A951" s="421" t="s">
        <v>4303</v>
      </c>
      <c r="B951" s="421" t="s">
        <v>4320</v>
      </c>
      <c r="C951" s="422" t="s">
        <v>4305</v>
      </c>
      <c r="D951" s="422" t="s">
        <v>4321</v>
      </c>
      <c r="E951" s="422" t="s">
        <v>441</v>
      </c>
      <c r="F951" s="422" t="s">
        <v>230</v>
      </c>
      <c r="G951" s="423" t="s">
        <v>4321</v>
      </c>
      <c r="H951" s="421" t="s">
        <v>4322</v>
      </c>
      <c r="I951" s="424">
        <v>260374.33083895521</v>
      </c>
      <c r="J951" s="425">
        <v>1.4259470603113637E-4</v>
      </c>
      <c r="K951" s="424">
        <f t="shared" si="98"/>
        <v>1933868.85</v>
      </c>
      <c r="L951" s="424">
        <f t="shared" si="99"/>
        <v>1432495.44</v>
      </c>
      <c r="M951" s="424">
        <f t="shared" si="100"/>
        <v>1145996.3500000001</v>
      </c>
      <c r="N951" s="424">
        <f t="shared" si="101"/>
        <v>286499.08999999985</v>
      </c>
      <c r="O951" s="424">
        <f t="shared" si="102"/>
        <v>501373.41000000015</v>
      </c>
      <c r="P951" s="424">
        <f t="shared" si="103"/>
        <v>401098.73</v>
      </c>
      <c r="Q951" s="424">
        <f t="shared" si="104"/>
        <v>100274.68000000017</v>
      </c>
    </row>
    <row r="952" spans="1:17" ht="16.5" hidden="1" thickTop="1" x14ac:dyDescent="0.25">
      <c r="A952" s="421" t="s">
        <v>4303</v>
      </c>
      <c r="B952" s="421" t="s">
        <v>4323</v>
      </c>
      <c r="C952" s="422" t="s">
        <v>4305</v>
      </c>
      <c r="D952" s="422" t="s">
        <v>4315</v>
      </c>
      <c r="E952" s="422" t="s">
        <v>4324</v>
      </c>
      <c r="F952" s="422" t="s">
        <v>4325</v>
      </c>
      <c r="G952" s="423" t="s">
        <v>4326</v>
      </c>
      <c r="H952" s="421" t="s">
        <v>4327</v>
      </c>
      <c r="I952" s="424">
        <v>0</v>
      </c>
      <c r="J952" s="425">
        <v>0</v>
      </c>
      <c r="K952" s="424">
        <f t="shared" si="98"/>
        <v>0</v>
      </c>
      <c r="L952" s="424">
        <f t="shared" si="99"/>
        <v>0</v>
      </c>
      <c r="M952" s="424">
        <f t="shared" si="100"/>
        <v>0</v>
      </c>
      <c r="N952" s="424">
        <f t="shared" si="101"/>
        <v>0</v>
      </c>
      <c r="O952" s="424">
        <f t="shared" si="102"/>
        <v>0</v>
      </c>
      <c r="P952" s="424">
        <f t="shared" si="103"/>
        <v>0</v>
      </c>
      <c r="Q952" s="424">
        <f t="shared" si="104"/>
        <v>0</v>
      </c>
    </row>
    <row r="953" spans="1:17" ht="16.5" hidden="1" thickTop="1" x14ac:dyDescent="0.25">
      <c r="A953" s="421" t="s">
        <v>4328</v>
      </c>
      <c r="B953" s="421" t="s">
        <v>4329</v>
      </c>
      <c r="C953" s="422" t="s">
        <v>4330</v>
      </c>
      <c r="D953" s="422" t="s">
        <v>4331</v>
      </c>
      <c r="E953" s="422" t="s">
        <v>441</v>
      </c>
      <c r="F953" s="422" t="s">
        <v>230</v>
      </c>
      <c r="G953" s="423" t="s">
        <v>4331</v>
      </c>
      <c r="H953" s="421" t="s">
        <v>4332</v>
      </c>
      <c r="I953" s="424">
        <v>327585.97030004126</v>
      </c>
      <c r="J953" s="425">
        <v>1.7940334204354007E-4</v>
      </c>
      <c r="K953" s="424">
        <f t="shared" si="98"/>
        <v>2433067.42</v>
      </c>
      <c r="L953" s="424">
        <f t="shared" si="99"/>
        <v>1802272.16</v>
      </c>
      <c r="M953" s="424">
        <f t="shared" si="100"/>
        <v>1441817.73</v>
      </c>
      <c r="N953" s="424">
        <f t="shared" si="101"/>
        <v>360454.42999999993</v>
      </c>
      <c r="O953" s="424">
        <f t="shared" si="102"/>
        <v>630795.26</v>
      </c>
      <c r="P953" s="424">
        <f t="shared" si="103"/>
        <v>504636.21</v>
      </c>
      <c r="Q953" s="424">
        <f t="shared" si="104"/>
        <v>126159.04999999999</v>
      </c>
    </row>
    <row r="954" spans="1:17" ht="16.5" hidden="1" thickTop="1" x14ac:dyDescent="0.25">
      <c r="A954" s="421" t="s">
        <v>4328</v>
      </c>
      <c r="B954" s="421" t="s">
        <v>4333</v>
      </c>
      <c r="C954" s="422" t="s">
        <v>4330</v>
      </c>
      <c r="D954" s="422" t="s">
        <v>4334</v>
      </c>
      <c r="E954" s="422" t="s">
        <v>441</v>
      </c>
      <c r="F954" s="422" t="s">
        <v>230</v>
      </c>
      <c r="G954" s="423" t="s">
        <v>4334</v>
      </c>
      <c r="H954" s="421" t="s">
        <v>4335</v>
      </c>
      <c r="I954" s="424">
        <v>0</v>
      </c>
      <c r="J954" s="425">
        <v>0</v>
      </c>
      <c r="K954" s="424">
        <f t="shared" si="98"/>
        <v>0</v>
      </c>
      <c r="L954" s="424">
        <f t="shared" si="99"/>
        <v>0</v>
      </c>
      <c r="M954" s="424">
        <f t="shared" si="100"/>
        <v>0</v>
      </c>
      <c r="N954" s="424">
        <f t="shared" si="101"/>
        <v>0</v>
      </c>
      <c r="O954" s="424">
        <f t="shared" si="102"/>
        <v>0</v>
      </c>
      <c r="P954" s="424">
        <f t="shared" si="103"/>
        <v>0</v>
      </c>
      <c r="Q954" s="424">
        <f t="shared" si="104"/>
        <v>0</v>
      </c>
    </row>
    <row r="955" spans="1:17" ht="16.5" hidden="1" thickTop="1" x14ac:dyDescent="0.25">
      <c r="A955" s="421" t="s">
        <v>4328</v>
      </c>
      <c r="B955" s="421" t="s">
        <v>4336</v>
      </c>
      <c r="C955" s="422" t="s">
        <v>4330</v>
      </c>
      <c r="D955" s="422" t="s">
        <v>4337</v>
      </c>
      <c r="E955" s="422" t="s">
        <v>441</v>
      </c>
      <c r="F955" s="422" t="s">
        <v>230</v>
      </c>
      <c r="G955" s="423" t="s">
        <v>4337</v>
      </c>
      <c r="H955" s="421" t="s">
        <v>4338</v>
      </c>
      <c r="I955" s="424">
        <v>34364.275958369835</v>
      </c>
      <c r="J955" s="425">
        <v>1.8819688609348386E-5</v>
      </c>
      <c r="K955" s="424">
        <f t="shared" si="98"/>
        <v>255232.54</v>
      </c>
      <c r="L955" s="424">
        <f t="shared" si="99"/>
        <v>189061.14</v>
      </c>
      <c r="M955" s="424">
        <f t="shared" si="100"/>
        <v>151248.91</v>
      </c>
      <c r="N955" s="424">
        <f t="shared" si="101"/>
        <v>37812.23000000001</v>
      </c>
      <c r="O955" s="424">
        <f t="shared" si="102"/>
        <v>66171.399999999994</v>
      </c>
      <c r="P955" s="424">
        <f t="shared" si="103"/>
        <v>52937.120000000003</v>
      </c>
      <c r="Q955" s="424">
        <f t="shared" si="104"/>
        <v>13234.279999999992</v>
      </c>
    </row>
    <row r="956" spans="1:17" ht="16.5" hidden="1" thickTop="1" x14ac:dyDescent="0.25">
      <c r="A956" s="421" t="s">
        <v>4328</v>
      </c>
      <c r="B956" s="421" t="s">
        <v>4339</v>
      </c>
      <c r="C956" s="422" t="s">
        <v>4330</v>
      </c>
      <c r="D956" s="422" t="s">
        <v>4340</v>
      </c>
      <c r="E956" s="422" t="s">
        <v>441</v>
      </c>
      <c r="F956" s="422" t="s">
        <v>230</v>
      </c>
      <c r="G956" s="423" t="s">
        <v>4340</v>
      </c>
      <c r="H956" s="421" t="s">
        <v>4341</v>
      </c>
      <c r="I956" s="424">
        <v>602518.99355779507</v>
      </c>
      <c r="J956" s="425">
        <v>3.2997115532748143E-4</v>
      </c>
      <c r="K956" s="424">
        <f t="shared" si="98"/>
        <v>4475067.5199999996</v>
      </c>
      <c r="L956" s="424">
        <f t="shared" si="99"/>
        <v>3314864.83</v>
      </c>
      <c r="M956" s="424">
        <f t="shared" si="100"/>
        <v>2651891.86</v>
      </c>
      <c r="N956" s="424">
        <f t="shared" si="101"/>
        <v>662972.9700000002</v>
      </c>
      <c r="O956" s="424">
        <f t="shared" si="102"/>
        <v>1160202.6899999995</v>
      </c>
      <c r="P956" s="424">
        <f t="shared" si="103"/>
        <v>928162.15</v>
      </c>
      <c r="Q956" s="424">
        <f t="shared" si="104"/>
        <v>232040.53999999946</v>
      </c>
    </row>
    <row r="957" spans="1:17" ht="16.5" hidden="1" thickTop="1" x14ac:dyDescent="0.25">
      <c r="A957" s="421" t="s">
        <v>4328</v>
      </c>
      <c r="B957" s="421" t="s">
        <v>4342</v>
      </c>
      <c r="C957" s="422" t="s">
        <v>4330</v>
      </c>
      <c r="D957" s="422" t="s">
        <v>4343</v>
      </c>
      <c r="E957" s="422" t="s">
        <v>441</v>
      </c>
      <c r="F957" s="422" t="s">
        <v>230</v>
      </c>
      <c r="G957" s="423" t="s">
        <v>4343</v>
      </c>
      <c r="H957" s="421" t="s">
        <v>4344</v>
      </c>
      <c r="I957" s="424">
        <v>123469.3223312851</v>
      </c>
      <c r="J957" s="425">
        <v>6.7618308091141265E-5</v>
      </c>
      <c r="K957" s="424">
        <f t="shared" si="98"/>
        <v>917039.23</v>
      </c>
      <c r="L957" s="424">
        <f t="shared" si="99"/>
        <v>679288.31999999995</v>
      </c>
      <c r="M957" s="424">
        <f t="shared" si="100"/>
        <v>543430.66</v>
      </c>
      <c r="N957" s="424">
        <f t="shared" si="101"/>
        <v>135857.65999999992</v>
      </c>
      <c r="O957" s="424">
        <f t="shared" si="102"/>
        <v>237750.91000000003</v>
      </c>
      <c r="P957" s="424">
        <f t="shared" si="103"/>
        <v>190200.73</v>
      </c>
      <c r="Q957" s="424">
        <f t="shared" si="104"/>
        <v>47550.180000000022</v>
      </c>
    </row>
    <row r="958" spans="1:17" ht="16.5" hidden="1" thickTop="1" x14ac:dyDescent="0.25">
      <c r="A958" s="421" t="s">
        <v>4328</v>
      </c>
      <c r="B958" s="421" t="s">
        <v>4345</v>
      </c>
      <c r="C958" s="422" t="s">
        <v>4330</v>
      </c>
      <c r="D958" s="422" t="s">
        <v>4346</v>
      </c>
      <c r="E958" s="422" t="s">
        <v>441</v>
      </c>
      <c r="F958" s="422" t="s">
        <v>230</v>
      </c>
      <c r="G958" s="423" t="s">
        <v>4346</v>
      </c>
      <c r="H958" s="421" t="s">
        <v>4347</v>
      </c>
      <c r="I958" s="424">
        <v>352500.2026862643</v>
      </c>
      <c r="J958" s="425">
        <v>1.9304768874875444E-4</v>
      </c>
      <c r="K958" s="424">
        <f t="shared" si="98"/>
        <v>2618112</v>
      </c>
      <c r="L958" s="424">
        <f t="shared" si="99"/>
        <v>1939342.22</v>
      </c>
      <c r="M958" s="424">
        <f t="shared" si="100"/>
        <v>1551473.78</v>
      </c>
      <c r="N958" s="424">
        <f t="shared" si="101"/>
        <v>387868.43999999994</v>
      </c>
      <c r="O958" s="424">
        <f t="shared" si="102"/>
        <v>678769.78</v>
      </c>
      <c r="P958" s="424">
        <f t="shared" si="103"/>
        <v>543015.81999999995</v>
      </c>
      <c r="Q958" s="424">
        <f t="shared" si="104"/>
        <v>135753.96000000008</v>
      </c>
    </row>
    <row r="959" spans="1:17" ht="16.5" hidden="1" thickTop="1" x14ac:dyDescent="0.25">
      <c r="A959" s="421" t="s">
        <v>4328</v>
      </c>
      <c r="B959" s="421" t="s">
        <v>4348</v>
      </c>
      <c r="C959" s="422" t="s">
        <v>4330</v>
      </c>
      <c r="D959" s="422" t="s">
        <v>4349</v>
      </c>
      <c r="E959" s="422" t="s">
        <v>441</v>
      </c>
      <c r="F959" s="422" t="s">
        <v>230</v>
      </c>
      <c r="G959" s="423" t="s">
        <v>4349</v>
      </c>
      <c r="H959" s="421" t="s">
        <v>4350</v>
      </c>
      <c r="I959" s="424">
        <v>188502.78218516806</v>
      </c>
      <c r="J959" s="425">
        <v>1.0323405815441414E-4</v>
      </c>
      <c r="K959" s="424">
        <f t="shared" si="98"/>
        <v>1400059.89</v>
      </c>
      <c r="L959" s="424">
        <f t="shared" si="99"/>
        <v>1037081.4</v>
      </c>
      <c r="M959" s="424">
        <f t="shared" si="100"/>
        <v>829665.12</v>
      </c>
      <c r="N959" s="424">
        <f t="shared" si="101"/>
        <v>207416.28000000003</v>
      </c>
      <c r="O959" s="424">
        <f t="shared" si="102"/>
        <v>362978.48999999987</v>
      </c>
      <c r="P959" s="424">
        <f t="shared" si="103"/>
        <v>290382.78999999998</v>
      </c>
      <c r="Q959" s="424">
        <f t="shared" si="104"/>
        <v>72595.699999999895</v>
      </c>
    </row>
    <row r="960" spans="1:17" ht="16.5" hidden="1" thickTop="1" x14ac:dyDescent="0.25">
      <c r="A960" s="421" t="s">
        <v>4328</v>
      </c>
      <c r="B960" s="421" t="s">
        <v>4351</v>
      </c>
      <c r="C960" s="422" t="s">
        <v>4330</v>
      </c>
      <c r="D960" s="422" t="s">
        <v>4352</v>
      </c>
      <c r="E960" s="422" t="s">
        <v>441</v>
      </c>
      <c r="F960" s="422" t="s">
        <v>230</v>
      </c>
      <c r="G960" s="423" t="s">
        <v>4352</v>
      </c>
      <c r="H960" s="421" t="s">
        <v>4353</v>
      </c>
      <c r="I960" s="424">
        <v>0</v>
      </c>
      <c r="J960" s="425">
        <v>0</v>
      </c>
      <c r="K960" s="424">
        <f t="shared" si="98"/>
        <v>0</v>
      </c>
      <c r="L960" s="424">
        <f t="shared" si="99"/>
        <v>0</v>
      </c>
      <c r="M960" s="424">
        <f t="shared" si="100"/>
        <v>0</v>
      </c>
      <c r="N960" s="424">
        <f t="shared" si="101"/>
        <v>0</v>
      </c>
      <c r="O960" s="424">
        <f t="shared" si="102"/>
        <v>0</v>
      </c>
      <c r="P960" s="424">
        <f t="shared" si="103"/>
        <v>0</v>
      </c>
      <c r="Q960" s="424">
        <f t="shared" si="104"/>
        <v>0</v>
      </c>
    </row>
    <row r="961" spans="1:17" ht="16.5" hidden="1" thickTop="1" x14ac:dyDescent="0.25">
      <c r="A961" s="421" t="s">
        <v>4328</v>
      </c>
      <c r="B961" s="421" t="s">
        <v>4354</v>
      </c>
      <c r="C961" s="422" t="s">
        <v>4330</v>
      </c>
      <c r="D961" s="422" t="s">
        <v>4355</v>
      </c>
      <c r="E961" s="422" t="s">
        <v>441</v>
      </c>
      <c r="F961" s="422" t="s">
        <v>230</v>
      </c>
      <c r="G961" s="423" t="s">
        <v>4355</v>
      </c>
      <c r="H961" s="421" t="s">
        <v>4356</v>
      </c>
      <c r="I961" s="424">
        <v>143023.96117557469</v>
      </c>
      <c r="J961" s="425">
        <v>7.832745890705317E-5</v>
      </c>
      <c r="K961" s="424">
        <f t="shared" si="98"/>
        <v>1062276.69</v>
      </c>
      <c r="L961" s="424">
        <f t="shared" si="99"/>
        <v>786871.62</v>
      </c>
      <c r="M961" s="424">
        <f t="shared" si="100"/>
        <v>629497.30000000005</v>
      </c>
      <c r="N961" s="424">
        <f t="shared" si="101"/>
        <v>157374.31999999995</v>
      </c>
      <c r="O961" s="424">
        <f t="shared" si="102"/>
        <v>275405.06999999995</v>
      </c>
      <c r="P961" s="424">
        <f t="shared" si="103"/>
        <v>220324.06</v>
      </c>
      <c r="Q961" s="424">
        <f t="shared" si="104"/>
        <v>55081.009999999951</v>
      </c>
    </row>
    <row r="962" spans="1:17" ht="16.5" hidden="1" thickTop="1" x14ac:dyDescent="0.25">
      <c r="A962" s="421" t="s">
        <v>4328</v>
      </c>
      <c r="B962" s="421" t="s">
        <v>4357</v>
      </c>
      <c r="C962" s="422" t="s">
        <v>4330</v>
      </c>
      <c r="D962" s="422" t="s">
        <v>4358</v>
      </c>
      <c r="E962" s="422" t="s">
        <v>441</v>
      </c>
      <c r="F962" s="422" t="s">
        <v>230</v>
      </c>
      <c r="G962" s="423" t="s">
        <v>4358</v>
      </c>
      <c r="H962" s="421" t="s">
        <v>4359</v>
      </c>
      <c r="I962" s="424">
        <v>233158.14277113558</v>
      </c>
      <c r="J962" s="425">
        <v>1.2768968707510404E-4</v>
      </c>
      <c r="K962" s="424">
        <f t="shared" si="98"/>
        <v>1731727.04</v>
      </c>
      <c r="L962" s="424">
        <f t="shared" si="99"/>
        <v>1282760.77</v>
      </c>
      <c r="M962" s="424">
        <f t="shared" si="100"/>
        <v>1026208.62</v>
      </c>
      <c r="N962" s="424">
        <f t="shared" si="101"/>
        <v>256552.15000000002</v>
      </c>
      <c r="O962" s="424">
        <f t="shared" si="102"/>
        <v>448966.27</v>
      </c>
      <c r="P962" s="424">
        <f t="shared" si="103"/>
        <v>359173.02</v>
      </c>
      <c r="Q962" s="424">
        <f t="shared" si="104"/>
        <v>89793.25</v>
      </c>
    </row>
    <row r="963" spans="1:17" ht="16.5" hidden="1" thickTop="1" x14ac:dyDescent="0.25">
      <c r="A963" s="421" t="s">
        <v>4328</v>
      </c>
      <c r="B963" s="427" t="s">
        <v>4360</v>
      </c>
      <c r="C963" s="422" t="s">
        <v>4330</v>
      </c>
      <c r="D963" s="422" t="s">
        <v>4331</v>
      </c>
      <c r="E963" s="422" t="s">
        <v>4361</v>
      </c>
      <c r="F963" s="428" t="s">
        <v>4362</v>
      </c>
      <c r="G963" s="423" t="s">
        <v>4363</v>
      </c>
      <c r="H963" s="429" t="s">
        <v>4364</v>
      </c>
      <c r="I963" s="424">
        <v>0</v>
      </c>
      <c r="J963" s="425">
        <v>0</v>
      </c>
      <c r="K963" s="424">
        <f t="shared" si="98"/>
        <v>0</v>
      </c>
      <c r="L963" s="424">
        <f t="shared" si="99"/>
        <v>0</v>
      </c>
      <c r="M963" s="424">
        <f t="shared" si="100"/>
        <v>0</v>
      </c>
      <c r="N963" s="424">
        <f t="shared" si="101"/>
        <v>0</v>
      </c>
      <c r="O963" s="424">
        <f t="shared" si="102"/>
        <v>0</v>
      </c>
      <c r="P963" s="424">
        <f t="shared" si="103"/>
        <v>0</v>
      </c>
      <c r="Q963" s="424">
        <f t="shared" si="104"/>
        <v>0</v>
      </c>
    </row>
    <row r="964" spans="1:17" ht="16.5" hidden="1" thickTop="1" x14ac:dyDescent="0.25">
      <c r="A964" s="421" t="s">
        <v>4328</v>
      </c>
      <c r="B964" s="421" t="s">
        <v>4365</v>
      </c>
      <c r="C964" s="422" t="s">
        <v>4330</v>
      </c>
      <c r="D964" s="422" t="s">
        <v>4331</v>
      </c>
      <c r="E964" s="422" t="s">
        <v>4366</v>
      </c>
      <c r="F964" s="422" t="s">
        <v>4367</v>
      </c>
      <c r="G964" s="423" t="s">
        <v>4368</v>
      </c>
      <c r="H964" s="421" t="s">
        <v>4369</v>
      </c>
      <c r="I964" s="424">
        <v>80317.51334972732</v>
      </c>
      <c r="J964" s="425">
        <v>4.3986103270448611E-5</v>
      </c>
      <c r="K964" s="424">
        <f t="shared" si="98"/>
        <v>596539.36</v>
      </c>
      <c r="L964" s="424">
        <f t="shared" si="99"/>
        <v>441881.01</v>
      </c>
      <c r="M964" s="424">
        <f t="shared" si="100"/>
        <v>353504.81</v>
      </c>
      <c r="N964" s="424">
        <f t="shared" si="101"/>
        <v>88376.200000000012</v>
      </c>
      <c r="O964" s="424">
        <f t="shared" si="102"/>
        <v>154658.34999999998</v>
      </c>
      <c r="P964" s="424">
        <f t="shared" si="103"/>
        <v>123726.68</v>
      </c>
      <c r="Q964" s="424">
        <f t="shared" si="104"/>
        <v>30931.669999999984</v>
      </c>
    </row>
    <row r="965" spans="1:17" ht="16.5" hidden="1" thickTop="1" x14ac:dyDescent="0.25">
      <c r="A965" s="421" t="s">
        <v>4328</v>
      </c>
      <c r="B965" s="421" t="s">
        <v>4370</v>
      </c>
      <c r="C965" s="422" t="s">
        <v>4330</v>
      </c>
      <c r="D965" s="422" t="s">
        <v>4346</v>
      </c>
      <c r="E965" s="422" t="s">
        <v>4371</v>
      </c>
      <c r="F965" s="422" t="s">
        <v>4372</v>
      </c>
      <c r="G965" s="423" t="s">
        <v>4373</v>
      </c>
      <c r="H965" s="421" t="s">
        <v>4374</v>
      </c>
      <c r="I965" s="424">
        <v>27399.197522322618</v>
      </c>
      <c r="J965" s="425">
        <v>1.5005244578434077E-5</v>
      </c>
      <c r="K965" s="424">
        <f t="shared" si="98"/>
        <v>203501.07</v>
      </c>
      <c r="L965" s="424">
        <f t="shared" si="99"/>
        <v>150741.53</v>
      </c>
      <c r="M965" s="424">
        <f t="shared" si="100"/>
        <v>120593.22</v>
      </c>
      <c r="N965" s="424">
        <f t="shared" si="101"/>
        <v>30148.309999999998</v>
      </c>
      <c r="O965" s="424">
        <f t="shared" si="102"/>
        <v>52759.540000000008</v>
      </c>
      <c r="P965" s="424">
        <f t="shared" si="103"/>
        <v>42207.63</v>
      </c>
      <c r="Q965" s="424">
        <f t="shared" si="104"/>
        <v>10551.910000000011</v>
      </c>
    </row>
    <row r="966" spans="1:17" ht="16.5" hidden="1" thickTop="1" x14ac:dyDescent="0.25">
      <c r="A966" s="421" t="s">
        <v>4328</v>
      </c>
      <c r="B966" s="421" t="s">
        <v>4375</v>
      </c>
      <c r="C966" s="422" t="s">
        <v>4330</v>
      </c>
      <c r="D966" s="422" t="s">
        <v>4331</v>
      </c>
      <c r="E966" s="422" t="s">
        <v>4376</v>
      </c>
      <c r="F966" s="422" t="s">
        <v>4377</v>
      </c>
      <c r="G966" s="423" t="s">
        <v>4378</v>
      </c>
      <c r="H966" s="421" t="s">
        <v>4379</v>
      </c>
      <c r="I966" s="424">
        <v>0</v>
      </c>
      <c r="J966" s="425">
        <v>0</v>
      </c>
      <c r="K966" s="424">
        <f t="shared" si="98"/>
        <v>0</v>
      </c>
      <c r="L966" s="424">
        <f t="shared" si="99"/>
        <v>0</v>
      </c>
      <c r="M966" s="424">
        <f t="shared" si="100"/>
        <v>0</v>
      </c>
      <c r="N966" s="424">
        <f t="shared" si="101"/>
        <v>0</v>
      </c>
      <c r="O966" s="424">
        <f t="shared" si="102"/>
        <v>0</v>
      </c>
      <c r="P966" s="424">
        <f t="shared" si="103"/>
        <v>0</v>
      </c>
      <c r="Q966" s="424">
        <f t="shared" si="104"/>
        <v>0</v>
      </c>
    </row>
    <row r="967" spans="1:17" ht="16.5" hidden="1" thickTop="1" x14ac:dyDescent="0.25">
      <c r="A967" s="421" t="s">
        <v>4380</v>
      </c>
      <c r="B967" s="421" t="s">
        <v>4381</v>
      </c>
      <c r="C967" s="422" t="s">
        <v>4382</v>
      </c>
      <c r="D967" s="422" t="s">
        <v>4383</v>
      </c>
      <c r="E967" s="422" t="s">
        <v>441</v>
      </c>
      <c r="F967" s="422" t="s">
        <v>230</v>
      </c>
      <c r="G967" s="423" t="s">
        <v>4383</v>
      </c>
      <c r="H967" s="421" t="s">
        <v>4384</v>
      </c>
      <c r="I967" s="424">
        <v>2843757.7451207675</v>
      </c>
      <c r="J967" s="425">
        <v>1.5573916153050927E-3</v>
      </c>
      <c r="K967" s="424">
        <f t="shared" si="98"/>
        <v>21121339</v>
      </c>
      <c r="L967" s="424">
        <f t="shared" si="99"/>
        <v>15645436.300000001</v>
      </c>
      <c r="M967" s="424">
        <f t="shared" si="100"/>
        <v>12516349.039999999</v>
      </c>
      <c r="N967" s="424">
        <f t="shared" si="101"/>
        <v>3129087.2600000016</v>
      </c>
      <c r="O967" s="424">
        <f t="shared" si="102"/>
        <v>5475902.6999999993</v>
      </c>
      <c r="P967" s="424">
        <f t="shared" si="103"/>
        <v>4380722.16</v>
      </c>
      <c r="Q967" s="424">
        <f t="shared" si="104"/>
        <v>1095180.5399999991</v>
      </c>
    </row>
    <row r="968" spans="1:17" ht="16.5" hidden="1" thickTop="1" x14ac:dyDescent="0.25">
      <c r="A968" s="421" t="s">
        <v>4380</v>
      </c>
      <c r="B968" s="421" t="s">
        <v>4385</v>
      </c>
      <c r="C968" s="422" t="s">
        <v>4382</v>
      </c>
      <c r="D968" s="422" t="s">
        <v>4386</v>
      </c>
      <c r="E968" s="422" t="s">
        <v>441</v>
      </c>
      <c r="F968" s="422" t="s">
        <v>230</v>
      </c>
      <c r="G968" s="423" t="s">
        <v>4386</v>
      </c>
      <c r="H968" s="421" t="s">
        <v>4387</v>
      </c>
      <c r="I968" s="424">
        <v>5835623.0237644734</v>
      </c>
      <c r="J968" s="425">
        <v>3.1958947216532965E-3</v>
      </c>
      <c r="K968" s="424">
        <f t="shared" si="98"/>
        <v>43342711.719999999</v>
      </c>
      <c r="L968" s="424">
        <f t="shared" si="99"/>
        <v>32105712.390000001</v>
      </c>
      <c r="M968" s="424">
        <f t="shared" si="100"/>
        <v>25684569.91</v>
      </c>
      <c r="N968" s="424">
        <f t="shared" si="101"/>
        <v>6421142.4800000004</v>
      </c>
      <c r="O968" s="424">
        <f t="shared" si="102"/>
        <v>11236999.329999998</v>
      </c>
      <c r="P968" s="424">
        <f t="shared" si="103"/>
        <v>8989599.4600000009</v>
      </c>
      <c r="Q968" s="424">
        <f t="shared" si="104"/>
        <v>2247399.8699999973</v>
      </c>
    </row>
    <row r="969" spans="1:17" ht="16.5" hidden="1" thickTop="1" x14ac:dyDescent="0.25">
      <c r="A969" s="421" t="s">
        <v>4380</v>
      </c>
      <c r="B969" s="421" t="s">
        <v>4388</v>
      </c>
      <c r="C969" s="422" t="s">
        <v>4382</v>
      </c>
      <c r="D969" s="422" t="s">
        <v>4389</v>
      </c>
      <c r="E969" s="422" t="s">
        <v>441</v>
      </c>
      <c r="F969" s="422" t="s">
        <v>230</v>
      </c>
      <c r="G969" s="423" t="s">
        <v>4389</v>
      </c>
      <c r="H969" s="421" t="s">
        <v>4390</v>
      </c>
      <c r="I969" s="424">
        <v>8690059.1683815047</v>
      </c>
      <c r="J969" s="425">
        <v>4.7591343913044011E-3</v>
      </c>
      <c r="K969" s="424">
        <f t="shared" ref="K969:K1032" si="105">ROUND(J969*13561996091,2)</f>
        <v>64543362.009999998</v>
      </c>
      <c r="L969" s="424">
        <f t="shared" ref="L969:L1032" si="106">ROUND(K969*(10045923031/13561996091),2)</f>
        <v>47809897.789999999</v>
      </c>
      <c r="M969" s="424">
        <f t="shared" ref="M969:M1032" si="107">ROUND(L969*0.8,2)</f>
        <v>38247918.229999997</v>
      </c>
      <c r="N969" s="424">
        <f t="shared" ref="N969:N1032" si="108">L969-M969</f>
        <v>9561979.5600000024</v>
      </c>
      <c r="O969" s="424">
        <f t="shared" ref="O969:O1032" si="109">K969-L969</f>
        <v>16733464.219999999</v>
      </c>
      <c r="P969" s="424">
        <f t="shared" ref="P969:P1032" si="110">ROUND(O969*0.8,2)</f>
        <v>13386771.380000001</v>
      </c>
      <c r="Q969" s="424">
        <f t="shared" ref="Q969:Q1032" si="111">O969-P969</f>
        <v>3346692.839999998</v>
      </c>
    </row>
    <row r="970" spans="1:17" ht="16.5" hidden="1" thickTop="1" x14ac:dyDescent="0.25">
      <c r="A970" s="421" t="s">
        <v>4380</v>
      </c>
      <c r="B970" s="421" t="s">
        <v>4391</v>
      </c>
      <c r="C970" s="422" t="s">
        <v>4382</v>
      </c>
      <c r="D970" s="422" t="s">
        <v>4392</v>
      </c>
      <c r="E970" s="422" t="s">
        <v>441</v>
      </c>
      <c r="F970" s="422" t="s">
        <v>230</v>
      </c>
      <c r="G970" s="423" t="s">
        <v>4392</v>
      </c>
      <c r="H970" s="421" t="s">
        <v>4393</v>
      </c>
      <c r="I970" s="424">
        <v>399625.89823255618</v>
      </c>
      <c r="J970" s="425">
        <v>2.1885620328735789E-4</v>
      </c>
      <c r="K970" s="424">
        <f t="shared" si="105"/>
        <v>2968126.97</v>
      </c>
      <c r="L970" s="424">
        <f t="shared" si="106"/>
        <v>2198612.5699999998</v>
      </c>
      <c r="M970" s="424">
        <f t="shared" si="107"/>
        <v>1758890.06</v>
      </c>
      <c r="N970" s="424">
        <f t="shared" si="108"/>
        <v>439722.50999999978</v>
      </c>
      <c r="O970" s="424">
        <f t="shared" si="109"/>
        <v>769514.40000000037</v>
      </c>
      <c r="P970" s="424">
        <f t="shared" si="110"/>
        <v>615611.52</v>
      </c>
      <c r="Q970" s="424">
        <f t="shared" si="111"/>
        <v>153902.88000000035</v>
      </c>
    </row>
    <row r="971" spans="1:17" ht="16.5" hidden="1" thickTop="1" x14ac:dyDescent="0.25">
      <c r="A971" s="421" t="s">
        <v>4380</v>
      </c>
      <c r="B971" s="421" t="s">
        <v>4394</v>
      </c>
      <c r="C971" s="422" t="s">
        <v>4382</v>
      </c>
      <c r="D971" s="422" t="s">
        <v>4395</v>
      </c>
      <c r="E971" s="422" t="s">
        <v>441</v>
      </c>
      <c r="F971" s="422" t="s">
        <v>230</v>
      </c>
      <c r="G971" s="423" t="s">
        <v>4395</v>
      </c>
      <c r="H971" s="421" t="s">
        <v>4396</v>
      </c>
      <c r="I971" s="424">
        <v>1472321.8665844491</v>
      </c>
      <c r="J971" s="425">
        <v>8.0632104966859154E-4</v>
      </c>
      <c r="K971" s="424">
        <f t="shared" si="105"/>
        <v>10935322.92</v>
      </c>
      <c r="L971" s="424">
        <f t="shared" si="106"/>
        <v>8100239.2000000002</v>
      </c>
      <c r="M971" s="424">
        <f t="shared" si="107"/>
        <v>6480191.3600000003</v>
      </c>
      <c r="N971" s="424">
        <f t="shared" si="108"/>
        <v>1620047.8399999999</v>
      </c>
      <c r="O971" s="424">
        <f t="shared" si="109"/>
        <v>2835083.7199999997</v>
      </c>
      <c r="P971" s="424">
        <f t="shared" si="110"/>
        <v>2268066.98</v>
      </c>
      <c r="Q971" s="424">
        <f t="shared" si="111"/>
        <v>567016.73999999976</v>
      </c>
    </row>
    <row r="972" spans="1:17" ht="16.5" hidden="1" thickTop="1" x14ac:dyDescent="0.25">
      <c r="A972" s="421" t="s">
        <v>4380</v>
      </c>
      <c r="B972" s="421" t="s">
        <v>4397</v>
      </c>
      <c r="C972" s="422" t="s">
        <v>4382</v>
      </c>
      <c r="D972" s="422" t="s">
        <v>4398</v>
      </c>
      <c r="E972" s="422" t="s">
        <v>441</v>
      </c>
      <c r="F972" s="422" t="s">
        <v>230</v>
      </c>
      <c r="G972" s="423" t="s">
        <v>4398</v>
      </c>
      <c r="H972" s="421" t="s">
        <v>4399</v>
      </c>
      <c r="I972" s="424">
        <v>4747720.7450701082</v>
      </c>
      <c r="J972" s="425">
        <v>2.600102098312958E-3</v>
      </c>
      <c r="K972" s="424">
        <f t="shared" si="105"/>
        <v>35262574.490000002</v>
      </c>
      <c r="L972" s="424">
        <f t="shared" si="106"/>
        <v>26120425.550000001</v>
      </c>
      <c r="M972" s="424">
        <f t="shared" si="107"/>
        <v>20896340.440000001</v>
      </c>
      <c r="N972" s="424">
        <f t="shared" si="108"/>
        <v>5224085.1099999994</v>
      </c>
      <c r="O972" s="424">
        <f t="shared" si="109"/>
        <v>9142148.9400000013</v>
      </c>
      <c r="P972" s="424">
        <f t="shared" si="110"/>
        <v>7313719.1500000004</v>
      </c>
      <c r="Q972" s="424">
        <f t="shared" si="111"/>
        <v>1828429.790000001</v>
      </c>
    </row>
    <row r="973" spans="1:17" ht="16.5" hidden="1" thickTop="1" x14ac:dyDescent="0.25">
      <c r="A973" s="421" t="s">
        <v>4380</v>
      </c>
      <c r="B973" s="421" t="s">
        <v>4400</v>
      </c>
      <c r="C973" s="422" t="s">
        <v>4382</v>
      </c>
      <c r="D973" s="422" t="s">
        <v>4401</v>
      </c>
      <c r="E973" s="422" t="s">
        <v>441</v>
      </c>
      <c r="F973" s="422" t="s">
        <v>230</v>
      </c>
      <c r="G973" s="423" t="s">
        <v>4401</v>
      </c>
      <c r="H973" s="421" t="s">
        <v>4402</v>
      </c>
      <c r="I973" s="424">
        <v>787156.29786343442</v>
      </c>
      <c r="J973" s="425">
        <v>4.3108827407344757E-4</v>
      </c>
      <c r="K973" s="424">
        <f t="shared" si="105"/>
        <v>5846417.4900000002</v>
      </c>
      <c r="L973" s="424">
        <f t="shared" si="106"/>
        <v>4330679.62</v>
      </c>
      <c r="M973" s="424">
        <f t="shared" si="107"/>
        <v>3464543.7</v>
      </c>
      <c r="N973" s="424">
        <f t="shared" si="108"/>
        <v>866135.91999999993</v>
      </c>
      <c r="O973" s="424">
        <f t="shared" si="109"/>
        <v>1515737.87</v>
      </c>
      <c r="P973" s="424">
        <f t="shared" si="110"/>
        <v>1212590.3</v>
      </c>
      <c r="Q973" s="424">
        <f t="shared" si="111"/>
        <v>303147.57000000007</v>
      </c>
    </row>
    <row r="974" spans="1:17" ht="16.5" hidden="1" thickTop="1" x14ac:dyDescent="0.25">
      <c r="A974" s="421" t="s">
        <v>4380</v>
      </c>
      <c r="B974" s="421" t="s">
        <v>4403</v>
      </c>
      <c r="C974" s="422" t="s">
        <v>4382</v>
      </c>
      <c r="D974" s="422" t="s">
        <v>4404</v>
      </c>
      <c r="E974" s="422" t="s">
        <v>441</v>
      </c>
      <c r="F974" s="422" t="s">
        <v>230</v>
      </c>
      <c r="G974" s="423" t="s">
        <v>4404</v>
      </c>
      <c r="H974" s="421" t="s">
        <v>4405</v>
      </c>
      <c r="I974" s="424">
        <v>321397.24362571165</v>
      </c>
      <c r="J974" s="425">
        <v>1.7601406915327615E-4</v>
      </c>
      <c r="K974" s="424">
        <f t="shared" si="105"/>
        <v>2387102.12</v>
      </c>
      <c r="L974" s="424">
        <f t="shared" si="106"/>
        <v>1768223.79</v>
      </c>
      <c r="M974" s="424">
        <f t="shared" si="107"/>
        <v>1414579.03</v>
      </c>
      <c r="N974" s="424">
        <f t="shared" si="108"/>
        <v>353644.76</v>
      </c>
      <c r="O974" s="424">
        <f t="shared" si="109"/>
        <v>618878.33000000007</v>
      </c>
      <c r="P974" s="424">
        <f t="shared" si="110"/>
        <v>495102.66</v>
      </c>
      <c r="Q974" s="424">
        <f t="shared" si="111"/>
        <v>123775.6700000001</v>
      </c>
    </row>
    <row r="975" spans="1:17" ht="16.5" hidden="1" thickTop="1" x14ac:dyDescent="0.25">
      <c r="A975" s="421" t="s">
        <v>4380</v>
      </c>
      <c r="B975" s="421" t="s">
        <v>4406</v>
      </c>
      <c r="C975" s="422" t="s">
        <v>4382</v>
      </c>
      <c r="D975" s="422" t="s">
        <v>4407</v>
      </c>
      <c r="E975" s="422" t="s">
        <v>441</v>
      </c>
      <c r="F975" s="422" t="s">
        <v>230</v>
      </c>
      <c r="G975" s="423" t="s">
        <v>4407</v>
      </c>
      <c r="H975" s="421" t="s">
        <v>4408</v>
      </c>
      <c r="I975" s="424">
        <v>447242.14502142434</v>
      </c>
      <c r="J975" s="425">
        <v>2.4493336953983419E-4</v>
      </c>
      <c r="K975" s="424">
        <f t="shared" si="105"/>
        <v>3321785.4</v>
      </c>
      <c r="L975" s="424">
        <f t="shared" si="106"/>
        <v>2460581.7799999998</v>
      </c>
      <c r="M975" s="424">
        <f t="shared" si="107"/>
        <v>1968465.42</v>
      </c>
      <c r="N975" s="424">
        <f t="shared" si="108"/>
        <v>492116.35999999987</v>
      </c>
      <c r="O975" s="424">
        <f t="shared" si="109"/>
        <v>861203.62000000011</v>
      </c>
      <c r="P975" s="424">
        <f t="shared" si="110"/>
        <v>688962.9</v>
      </c>
      <c r="Q975" s="424">
        <f t="shared" si="111"/>
        <v>172240.72000000009</v>
      </c>
    </row>
    <row r="976" spans="1:17" ht="16.5" hidden="1" thickTop="1" x14ac:dyDescent="0.25">
      <c r="A976" s="421" t="s">
        <v>4380</v>
      </c>
      <c r="B976" s="421" t="s">
        <v>4409</v>
      </c>
      <c r="C976" s="422" t="s">
        <v>4382</v>
      </c>
      <c r="D976" s="422" t="s">
        <v>4410</v>
      </c>
      <c r="E976" s="422" t="s">
        <v>441</v>
      </c>
      <c r="F976" s="422" t="s">
        <v>230</v>
      </c>
      <c r="G976" s="423" t="s">
        <v>4410</v>
      </c>
      <c r="H976" s="421" t="s">
        <v>4411</v>
      </c>
      <c r="I976" s="424">
        <v>2824940.0954147964</v>
      </c>
      <c r="J976" s="425">
        <v>1.5470860785827361E-3</v>
      </c>
      <c r="K976" s="424">
        <f t="shared" si="105"/>
        <v>20981575.350000001</v>
      </c>
      <c r="L976" s="424">
        <f t="shared" si="106"/>
        <v>15541907.67</v>
      </c>
      <c r="M976" s="424">
        <f t="shared" si="107"/>
        <v>12433526.140000001</v>
      </c>
      <c r="N976" s="424">
        <f t="shared" si="108"/>
        <v>3108381.5299999993</v>
      </c>
      <c r="O976" s="424">
        <f t="shared" si="109"/>
        <v>5439667.6800000016</v>
      </c>
      <c r="P976" s="424">
        <f t="shared" si="110"/>
        <v>4351734.1399999997</v>
      </c>
      <c r="Q976" s="424">
        <f t="shared" si="111"/>
        <v>1087933.5400000019</v>
      </c>
    </row>
    <row r="977" spans="1:17" ht="16.5" hidden="1" thickTop="1" x14ac:dyDescent="0.25">
      <c r="A977" s="421" t="s">
        <v>4380</v>
      </c>
      <c r="B977" s="421" t="s">
        <v>4412</v>
      </c>
      <c r="C977" s="422" t="s">
        <v>4382</v>
      </c>
      <c r="D977" s="422" t="s">
        <v>4413</v>
      </c>
      <c r="E977" s="422" t="s">
        <v>441</v>
      </c>
      <c r="F977" s="422" t="s">
        <v>230</v>
      </c>
      <c r="G977" s="423" t="s">
        <v>4413</v>
      </c>
      <c r="H977" s="421" t="s">
        <v>4414</v>
      </c>
      <c r="I977" s="424">
        <v>2500160.406806109</v>
      </c>
      <c r="J977" s="425">
        <v>1.3692196042923643E-3</v>
      </c>
      <c r="K977" s="424">
        <f t="shared" si="105"/>
        <v>18569350.920000002</v>
      </c>
      <c r="L977" s="424">
        <f t="shared" si="106"/>
        <v>13755074.76</v>
      </c>
      <c r="M977" s="424">
        <f t="shared" si="107"/>
        <v>11004059.810000001</v>
      </c>
      <c r="N977" s="424">
        <f t="shared" si="108"/>
        <v>2751014.9499999993</v>
      </c>
      <c r="O977" s="424">
        <f t="shared" si="109"/>
        <v>4814276.160000002</v>
      </c>
      <c r="P977" s="424">
        <f t="shared" si="110"/>
        <v>3851420.93</v>
      </c>
      <c r="Q977" s="424">
        <f t="shared" si="111"/>
        <v>962855.23000000184</v>
      </c>
    </row>
    <row r="978" spans="1:17" ht="16.5" hidden="1" thickTop="1" x14ac:dyDescent="0.25">
      <c r="A978" s="421" t="s">
        <v>4380</v>
      </c>
      <c r="B978" s="421" t="s">
        <v>4415</v>
      </c>
      <c r="C978" s="422" t="s">
        <v>4382</v>
      </c>
      <c r="D978" s="422" t="s">
        <v>4416</v>
      </c>
      <c r="E978" s="422" t="s">
        <v>441</v>
      </c>
      <c r="F978" s="422" t="s">
        <v>230</v>
      </c>
      <c r="G978" s="423" t="s">
        <v>4416</v>
      </c>
      <c r="H978" s="421" t="s">
        <v>4417</v>
      </c>
      <c r="I978" s="424">
        <v>14944782.919848884</v>
      </c>
      <c r="J978" s="425">
        <v>8.184550759241618E-3</v>
      </c>
      <c r="K978" s="424">
        <f t="shared" si="105"/>
        <v>110998845.40000001</v>
      </c>
      <c r="L978" s="424">
        <f t="shared" si="106"/>
        <v>82221366.969999999</v>
      </c>
      <c r="M978" s="424">
        <f t="shared" si="107"/>
        <v>65777093.579999998</v>
      </c>
      <c r="N978" s="424">
        <f t="shared" si="108"/>
        <v>16444273.390000001</v>
      </c>
      <c r="O978" s="424">
        <f t="shared" si="109"/>
        <v>28777478.430000007</v>
      </c>
      <c r="P978" s="424">
        <f t="shared" si="110"/>
        <v>23021982.739999998</v>
      </c>
      <c r="Q978" s="424">
        <f t="shared" si="111"/>
        <v>5755495.6900000088</v>
      </c>
    </row>
    <row r="979" spans="1:17" ht="16.5" hidden="1" thickTop="1" x14ac:dyDescent="0.25">
      <c r="A979" s="421" t="s">
        <v>4380</v>
      </c>
      <c r="B979" s="421" t="s">
        <v>4418</v>
      </c>
      <c r="C979" s="422" t="s">
        <v>4382</v>
      </c>
      <c r="D979" s="422" t="s">
        <v>4419</v>
      </c>
      <c r="E979" s="422" t="s">
        <v>441</v>
      </c>
      <c r="F979" s="422" t="s">
        <v>230</v>
      </c>
      <c r="G979" s="423" t="s">
        <v>4419</v>
      </c>
      <c r="H979" s="421" t="s">
        <v>4420</v>
      </c>
      <c r="I979" s="424">
        <v>446751.59377884818</v>
      </c>
      <c r="J979" s="425">
        <v>2.4466471782596145E-4</v>
      </c>
      <c r="K979" s="424">
        <f t="shared" si="105"/>
        <v>3318141.95</v>
      </c>
      <c r="L979" s="424">
        <f t="shared" si="106"/>
        <v>2457882.9300000002</v>
      </c>
      <c r="M979" s="424">
        <f t="shared" si="107"/>
        <v>1966306.34</v>
      </c>
      <c r="N979" s="424">
        <f t="shared" si="108"/>
        <v>491576.59000000008</v>
      </c>
      <c r="O979" s="424">
        <f t="shared" si="109"/>
        <v>860259.02</v>
      </c>
      <c r="P979" s="424">
        <f t="shared" si="110"/>
        <v>688207.22</v>
      </c>
      <c r="Q979" s="424">
        <f t="shared" si="111"/>
        <v>172051.80000000005</v>
      </c>
    </row>
    <row r="980" spans="1:17" ht="16.5" hidden="1" thickTop="1" x14ac:dyDescent="0.25">
      <c r="A980" s="421" t="s">
        <v>4380</v>
      </c>
      <c r="B980" s="421" t="s">
        <v>4421</v>
      </c>
      <c r="C980" s="422" t="s">
        <v>4382</v>
      </c>
      <c r="D980" s="422" t="s">
        <v>4422</v>
      </c>
      <c r="E980" s="422" t="s">
        <v>441</v>
      </c>
      <c r="F980" s="422" t="s">
        <v>230</v>
      </c>
      <c r="G980" s="423" t="s">
        <v>4422</v>
      </c>
      <c r="H980" s="421" t="s">
        <v>4423</v>
      </c>
      <c r="I980" s="424">
        <v>1917316.1817326162</v>
      </c>
      <c r="J980" s="425">
        <v>1.0500233891028376E-3</v>
      </c>
      <c r="K980" s="424">
        <f t="shared" si="105"/>
        <v>14240413.1</v>
      </c>
      <c r="L980" s="424">
        <f t="shared" si="106"/>
        <v>10548454.15</v>
      </c>
      <c r="M980" s="424">
        <f t="shared" si="107"/>
        <v>8438763.3200000003</v>
      </c>
      <c r="N980" s="424">
        <f t="shared" si="108"/>
        <v>2109690.83</v>
      </c>
      <c r="O980" s="424">
        <f t="shared" si="109"/>
        <v>3691958.9499999993</v>
      </c>
      <c r="P980" s="424">
        <f t="shared" si="110"/>
        <v>2953567.16</v>
      </c>
      <c r="Q980" s="424">
        <f t="shared" si="111"/>
        <v>738391.78999999911</v>
      </c>
    </row>
    <row r="981" spans="1:17" ht="16.5" hidden="1" thickTop="1" x14ac:dyDescent="0.25">
      <c r="A981" s="421" t="s">
        <v>4380</v>
      </c>
      <c r="B981" s="421" t="s">
        <v>4424</v>
      </c>
      <c r="C981" s="422" t="s">
        <v>4382</v>
      </c>
      <c r="D981" s="422" t="s">
        <v>4425</v>
      </c>
      <c r="E981" s="422" t="s">
        <v>441</v>
      </c>
      <c r="F981" s="422" t="s">
        <v>230</v>
      </c>
      <c r="G981" s="423" t="s">
        <v>4425</v>
      </c>
      <c r="H981" s="421" t="s">
        <v>4426</v>
      </c>
      <c r="I981" s="424">
        <v>229973.39426590502</v>
      </c>
      <c r="J981" s="425">
        <v>1.2594555094838522E-4</v>
      </c>
      <c r="K981" s="424">
        <f t="shared" si="105"/>
        <v>1708073.07</v>
      </c>
      <c r="L981" s="424">
        <f t="shared" si="106"/>
        <v>1265239.31</v>
      </c>
      <c r="M981" s="424">
        <f t="shared" si="107"/>
        <v>1012191.45</v>
      </c>
      <c r="N981" s="424">
        <f t="shared" si="108"/>
        <v>253047.8600000001</v>
      </c>
      <c r="O981" s="424">
        <f t="shared" si="109"/>
        <v>442833.76</v>
      </c>
      <c r="P981" s="424">
        <f t="shared" si="110"/>
        <v>354267.01</v>
      </c>
      <c r="Q981" s="424">
        <f t="shared" si="111"/>
        <v>88566.75</v>
      </c>
    </row>
    <row r="982" spans="1:17" ht="16.5" hidden="1" thickTop="1" x14ac:dyDescent="0.25">
      <c r="A982" s="421" t="s">
        <v>4380</v>
      </c>
      <c r="B982" s="421" t="s">
        <v>4427</v>
      </c>
      <c r="C982" s="422" t="s">
        <v>4382</v>
      </c>
      <c r="D982" s="422" t="s">
        <v>4428</v>
      </c>
      <c r="E982" s="422" t="s">
        <v>441</v>
      </c>
      <c r="F982" s="422" t="s">
        <v>230</v>
      </c>
      <c r="G982" s="423" t="s">
        <v>4428</v>
      </c>
      <c r="H982" s="421" t="s">
        <v>4429</v>
      </c>
      <c r="I982" s="424">
        <v>1170346.1725676514</v>
      </c>
      <c r="J982" s="425">
        <v>6.4094324465175637E-4</v>
      </c>
      <c r="K982" s="424">
        <f t="shared" si="105"/>
        <v>8692469.7799999993</v>
      </c>
      <c r="L982" s="424">
        <f t="shared" si="106"/>
        <v>6438866.5</v>
      </c>
      <c r="M982" s="424">
        <f t="shared" si="107"/>
        <v>5151093.2</v>
      </c>
      <c r="N982" s="424">
        <f t="shared" si="108"/>
        <v>1287773.2999999998</v>
      </c>
      <c r="O982" s="424">
        <f t="shared" si="109"/>
        <v>2253603.2799999993</v>
      </c>
      <c r="P982" s="424">
        <f t="shared" si="110"/>
        <v>1802882.62</v>
      </c>
      <c r="Q982" s="424">
        <f t="shared" si="111"/>
        <v>450720.65999999922</v>
      </c>
    </row>
    <row r="983" spans="1:17" ht="16.5" hidden="1" thickTop="1" x14ac:dyDescent="0.25">
      <c r="A983" s="421" t="s">
        <v>4380</v>
      </c>
      <c r="B983" s="421" t="s">
        <v>4430</v>
      </c>
      <c r="C983" s="422" t="s">
        <v>4382</v>
      </c>
      <c r="D983" s="422" t="s">
        <v>4431</v>
      </c>
      <c r="E983" s="422" t="s">
        <v>441</v>
      </c>
      <c r="F983" s="422" t="s">
        <v>230</v>
      </c>
      <c r="G983" s="423" t="s">
        <v>4431</v>
      </c>
      <c r="H983" s="421" t="s">
        <v>4432</v>
      </c>
      <c r="I983" s="424">
        <v>1850677.8347621344</v>
      </c>
      <c r="J983" s="425">
        <v>1.0135287182724245E-3</v>
      </c>
      <c r="K983" s="424">
        <f t="shared" si="105"/>
        <v>13745472.52</v>
      </c>
      <c r="L983" s="424">
        <f t="shared" si="106"/>
        <v>10181831.5</v>
      </c>
      <c r="M983" s="424">
        <f t="shared" si="107"/>
        <v>8145465.2000000002</v>
      </c>
      <c r="N983" s="424">
        <f t="shared" si="108"/>
        <v>2036366.2999999998</v>
      </c>
      <c r="O983" s="424">
        <f t="shared" si="109"/>
        <v>3563641.0199999996</v>
      </c>
      <c r="P983" s="424">
        <f t="shared" si="110"/>
        <v>2850912.82</v>
      </c>
      <c r="Q983" s="424">
        <f t="shared" si="111"/>
        <v>712728.19999999972</v>
      </c>
    </row>
    <row r="984" spans="1:17" ht="16.5" hidden="1" thickTop="1" x14ac:dyDescent="0.25">
      <c r="A984" s="421" t="s">
        <v>4380</v>
      </c>
      <c r="B984" s="421" t="s">
        <v>4433</v>
      </c>
      <c r="C984" s="422" t="s">
        <v>4382</v>
      </c>
      <c r="D984" s="422" t="s">
        <v>4434</v>
      </c>
      <c r="E984" s="422" t="s">
        <v>441</v>
      </c>
      <c r="F984" s="422" t="s">
        <v>230</v>
      </c>
      <c r="G984" s="423" t="s">
        <v>4434</v>
      </c>
      <c r="H984" s="421" t="s">
        <v>4435</v>
      </c>
      <c r="I984" s="424">
        <v>3653571.7138003479</v>
      </c>
      <c r="J984" s="425">
        <v>2.0008884240408026E-3</v>
      </c>
      <c r="K984" s="424">
        <f t="shared" si="105"/>
        <v>27136040.989999998</v>
      </c>
      <c r="L984" s="424">
        <f t="shared" si="106"/>
        <v>20100771.100000001</v>
      </c>
      <c r="M984" s="424">
        <f t="shared" si="107"/>
        <v>16080616.880000001</v>
      </c>
      <c r="N984" s="424">
        <f t="shared" si="108"/>
        <v>4020154.2200000007</v>
      </c>
      <c r="O984" s="424">
        <f t="shared" si="109"/>
        <v>7035269.8899999969</v>
      </c>
      <c r="P984" s="424">
        <f t="shared" si="110"/>
        <v>5628215.9100000001</v>
      </c>
      <c r="Q984" s="424">
        <f t="shared" si="111"/>
        <v>1407053.9799999967</v>
      </c>
    </row>
    <row r="985" spans="1:17" ht="16.5" hidden="1" thickTop="1" x14ac:dyDescent="0.25">
      <c r="A985" s="421" t="s">
        <v>4380</v>
      </c>
      <c r="B985" s="421" t="s">
        <v>4436</v>
      </c>
      <c r="C985" s="422" t="s">
        <v>4382</v>
      </c>
      <c r="D985" s="422" t="s">
        <v>4437</v>
      </c>
      <c r="E985" s="422" t="s">
        <v>441</v>
      </c>
      <c r="F985" s="422" t="s">
        <v>230</v>
      </c>
      <c r="G985" s="423" t="s">
        <v>4437</v>
      </c>
      <c r="H985" s="421" t="s">
        <v>4438</v>
      </c>
      <c r="I985" s="424">
        <v>1467758.2669534858</v>
      </c>
      <c r="J985" s="425">
        <v>8.03821781996067E-4</v>
      </c>
      <c r="K985" s="424">
        <f t="shared" si="105"/>
        <v>10901427.869999999</v>
      </c>
      <c r="L985" s="424">
        <f t="shared" si="106"/>
        <v>8075131.7599999998</v>
      </c>
      <c r="M985" s="424">
        <f t="shared" si="107"/>
        <v>6460105.4100000001</v>
      </c>
      <c r="N985" s="424">
        <f t="shared" si="108"/>
        <v>1615026.3499999996</v>
      </c>
      <c r="O985" s="424">
        <f t="shared" si="109"/>
        <v>2826296.1099999994</v>
      </c>
      <c r="P985" s="424">
        <f t="shared" si="110"/>
        <v>2261036.89</v>
      </c>
      <c r="Q985" s="424">
        <f t="shared" si="111"/>
        <v>565259.21999999927</v>
      </c>
    </row>
    <row r="986" spans="1:17" ht="16.5" hidden="1" thickTop="1" x14ac:dyDescent="0.25">
      <c r="A986" s="421" t="s">
        <v>4380</v>
      </c>
      <c r="B986" s="421" t="s">
        <v>4439</v>
      </c>
      <c r="C986" s="422" t="s">
        <v>4382</v>
      </c>
      <c r="D986" s="422" t="s">
        <v>4440</v>
      </c>
      <c r="E986" s="422" t="s">
        <v>441</v>
      </c>
      <c r="F986" s="422" t="s">
        <v>230</v>
      </c>
      <c r="G986" s="423" t="s">
        <v>4440</v>
      </c>
      <c r="H986" s="421" t="s">
        <v>4441</v>
      </c>
      <c r="I986" s="424">
        <v>5106652.4042356303</v>
      </c>
      <c r="J986" s="425">
        <v>2.7966719915857021E-3</v>
      </c>
      <c r="K986" s="424">
        <f t="shared" si="105"/>
        <v>37928454.619999997</v>
      </c>
      <c r="L986" s="424">
        <f t="shared" si="106"/>
        <v>28095151.57</v>
      </c>
      <c r="M986" s="424">
        <f t="shared" si="107"/>
        <v>22476121.260000002</v>
      </c>
      <c r="N986" s="424">
        <f t="shared" si="108"/>
        <v>5619030.3099999987</v>
      </c>
      <c r="O986" s="424">
        <f t="shared" si="109"/>
        <v>9833303.049999997</v>
      </c>
      <c r="P986" s="424">
        <f t="shared" si="110"/>
        <v>7866642.4400000004</v>
      </c>
      <c r="Q986" s="424">
        <f t="shared" si="111"/>
        <v>1966660.6099999966</v>
      </c>
    </row>
    <row r="987" spans="1:17" ht="16.5" hidden="1" thickTop="1" x14ac:dyDescent="0.25">
      <c r="A987" s="421" t="s">
        <v>4380</v>
      </c>
      <c r="B987" s="421" t="s">
        <v>4442</v>
      </c>
      <c r="C987" s="422" t="s">
        <v>4382</v>
      </c>
      <c r="D987" s="422" t="s">
        <v>4443</v>
      </c>
      <c r="E987" s="422" t="s">
        <v>441</v>
      </c>
      <c r="F987" s="422" t="s">
        <v>230</v>
      </c>
      <c r="G987" s="423" t="s">
        <v>4443</v>
      </c>
      <c r="H987" s="421" t="s">
        <v>4444</v>
      </c>
      <c r="I987" s="424">
        <v>2737834.9395813909</v>
      </c>
      <c r="J987" s="425">
        <v>1.499382704560267E-3</v>
      </c>
      <c r="K987" s="424">
        <f t="shared" si="105"/>
        <v>20334622.379999999</v>
      </c>
      <c r="L987" s="424">
        <f t="shared" si="106"/>
        <v>15062683.25</v>
      </c>
      <c r="M987" s="424">
        <f t="shared" si="107"/>
        <v>12050146.6</v>
      </c>
      <c r="N987" s="424">
        <f t="shared" si="108"/>
        <v>3012536.6500000004</v>
      </c>
      <c r="O987" s="424">
        <f t="shared" si="109"/>
        <v>5271939.129999999</v>
      </c>
      <c r="P987" s="424">
        <f t="shared" si="110"/>
        <v>4217551.3</v>
      </c>
      <c r="Q987" s="424">
        <f t="shared" si="111"/>
        <v>1054387.8299999991</v>
      </c>
    </row>
    <row r="988" spans="1:17" ht="16.5" hidden="1" thickTop="1" x14ac:dyDescent="0.25">
      <c r="A988" s="421" t="s">
        <v>4380</v>
      </c>
      <c r="B988" s="421" t="s">
        <v>4445</v>
      </c>
      <c r="C988" s="422" t="s">
        <v>4382</v>
      </c>
      <c r="D988" s="422" t="s">
        <v>4446</v>
      </c>
      <c r="E988" s="422" t="s">
        <v>441</v>
      </c>
      <c r="F988" s="422" t="s">
        <v>230</v>
      </c>
      <c r="G988" s="423" t="s">
        <v>4446</v>
      </c>
      <c r="H988" s="421" t="s">
        <v>4447</v>
      </c>
      <c r="I988" s="424">
        <v>18095523.696029663</v>
      </c>
      <c r="J988" s="425">
        <v>9.9100624612292361E-3</v>
      </c>
      <c r="K988" s="424">
        <f t="shared" si="105"/>
        <v>134400228.36000001</v>
      </c>
      <c r="L988" s="424">
        <f t="shared" si="106"/>
        <v>99555724.719999999</v>
      </c>
      <c r="M988" s="424">
        <f t="shared" si="107"/>
        <v>79644579.780000001</v>
      </c>
      <c r="N988" s="424">
        <f t="shared" si="108"/>
        <v>19911144.939999998</v>
      </c>
      <c r="O988" s="424">
        <f t="shared" si="109"/>
        <v>34844503.640000015</v>
      </c>
      <c r="P988" s="424">
        <f t="shared" si="110"/>
        <v>27875602.91</v>
      </c>
      <c r="Q988" s="424">
        <f t="shared" si="111"/>
        <v>6968900.7300000153</v>
      </c>
    </row>
    <row r="989" spans="1:17" ht="16.5" hidden="1" thickTop="1" x14ac:dyDescent="0.25">
      <c r="A989" s="421" t="s">
        <v>4380</v>
      </c>
      <c r="B989" s="421" t="s">
        <v>4448</v>
      </c>
      <c r="C989" s="422" t="s">
        <v>4382</v>
      </c>
      <c r="D989" s="422" t="s">
        <v>4449</v>
      </c>
      <c r="E989" s="422" t="s">
        <v>441</v>
      </c>
      <c r="F989" s="422" t="s">
        <v>230</v>
      </c>
      <c r="G989" s="423" t="s">
        <v>4449</v>
      </c>
      <c r="H989" s="421" t="s">
        <v>4450</v>
      </c>
      <c r="I989" s="424">
        <v>540256.65999902296</v>
      </c>
      <c r="J989" s="425">
        <v>2.9587302006960537E-4</v>
      </c>
      <c r="K989" s="424">
        <f t="shared" si="105"/>
        <v>4012628.74</v>
      </c>
      <c r="L989" s="424">
        <f t="shared" si="106"/>
        <v>2972317.59</v>
      </c>
      <c r="M989" s="424">
        <f t="shared" si="107"/>
        <v>2377854.0699999998</v>
      </c>
      <c r="N989" s="424">
        <f t="shared" si="108"/>
        <v>594463.52</v>
      </c>
      <c r="O989" s="424">
        <f t="shared" si="109"/>
        <v>1040311.1500000004</v>
      </c>
      <c r="P989" s="424">
        <f t="shared" si="110"/>
        <v>832248.92</v>
      </c>
      <c r="Q989" s="424">
        <f t="shared" si="111"/>
        <v>208062.23000000033</v>
      </c>
    </row>
    <row r="990" spans="1:17" ht="16.5" hidden="1" thickTop="1" x14ac:dyDescent="0.25">
      <c r="A990" s="421" t="s">
        <v>4380</v>
      </c>
      <c r="B990" s="421" t="s">
        <v>4451</v>
      </c>
      <c r="C990" s="422" t="s">
        <v>4382</v>
      </c>
      <c r="D990" s="422" t="s">
        <v>4452</v>
      </c>
      <c r="E990" s="422" t="s">
        <v>441</v>
      </c>
      <c r="F990" s="422" t="s">
        <v>230</v>
      </c>
      <c r="G990" s="423" t="s">
        <v>4452</v>
      </c>
      <c r="H990" s="421" t="s">
        <v>4453</v>
      </c>
      <c r="I990" s="424">
        <v>2622316.8442048752</v>
      </c>
      <c r="J990" s="425">
        <v>1.4361189074017086E-3</v>
      </c>
      <c r="K990" s="424">
        <f t="shared" si="105"/>
        <v>19476639.010000002</v>
      </c>
      <c r="L990" s="424">
        <f t="shared" si="106"/>
        <v>14427140.01</v>
      </c>
      <c r="M990" s="424">
        <f t="shared" si="107"/>
        <v>11541712.01</v>
      </c>
      <c r="N990" s="424">
        <f t="shared" si="108"/>
        <v>2885428</v>
      </c>
      <c r="O990" s="424">
        <f t="shared" si="109"/>
        <v>5049499.0000000019</v>
      </c>
      <c r="P990" s="424">
        <f t="shared" si="110"/>
        <v>4039599.2</v>
      </c>
      <c r="Q990" s="424">
        <f t="shared" si="111"/>
        <v>1009899.8000000017</v>
      </c>
    </row>
    <row r="991" spans="1:17" ht="16.5" hidden="1" thickTop="1" x14ac:dyDescent="0.25">
      <c r="A991" s="421" t="s">
        <v>4380</v>
      </c>
      <c r="B991" s="421" t="s">
        <v>4454</v>
      </c>
      <c r="C991" s="422" t="s">
        <v>4382</v>
      </c>
      <c r="D991" s="422" t="s">
        <v>4455</v>
      </c>
      <c r="E991" s="422" t="s">
        <v>441</v>
      </c>
      <c r="F991" s="422" t="s">
        <v>230</v>
      </c>
      <c r="G991" s="423" t="s">
        <v>4455</v>
      </c>
      <c r="H991" s="421" t="s">
        <v>4456</v>
      </c>
      <c r="I991" s="424">
        <v>2616971.790028675</v>
      </c>
      <c r="J991" s="425">
        <v>1.4331916740353474E-3</v>
      </c>
      <c r="K991" s="424">
        <f t="shared" si="105"/>
        <v>19436939.879999999</v>
      </c>
      <c r="L991" s="424">
        <f t="shared" si="106"/>
        <v>14397733.25</v>
      </c>
      <c r="M991" s="424">
        <f t="shared" si="107"/>
        <v>11518186.6</v>
      </c>
      <c r="N991" s="424">
        <f t="shared" si="108"/>
        <v>2879546.6500000004</v>
      </c>
      <c r="O991" s="424">
        <f t="shared" si="109"/>
        <v>5039206.629999999</v>
      </c>
      <c r="P991" s="424">
        <f t="shared" si="110"/>
        <v>4031365.3</v>
      </c>
      <c r="Q991" s="424">
        <f t="shared" si="111"/>
        <v>1007841.3299999991</v>
      </c>
    </row>
    <row r="992" spans="1:17" ht="16.5" hidden="1" thickTop="1" x14ac:dyDescent="0.25">
      <c r="A992" s="421" t="s">
        <v>4380</v>
      </c>
      <c r="B992" s="421" t="s">
        <v>4457</v>
      </c>
      <c r="C992" s="422" t="s">
        <v>4382</v>
      </c>
      <c r="D992" s="422" t="s">
        <v>4458</v>
      </c>
      <c r="E992" s="422" t="s">
        <v>441</v>
      </c>
      <c r="F992" s="422" t="s">
        <v>230</v>
      </c>
      <c r="G992" s="423" t="s">
        <v>4458</v>
      </c>
      <c r="H992" s="421" t="s">
        <v>4459</v>
      </c>
      <c r="I992" s="424">
        <v>3099325.6323345168</v>
      </c>
      <c r="J992" s="425">
        <v>1.6973540594938917E-3</v>
      </c>
      <c r="K992" s="424">
        <f t="shared" si="105"/>
        <v>23019509.120000001</v>
      </c>
      <c r="L992" s="424">
        <f t="shared" si="106"/>
        <v>17051488.239999998</v>
      </c>
      <c r="M992" s="424">
        <f t="shared" si="107"/>
        <v>13641190.59</v>
      </c>
      <c r="N992" s="424">
        <f t="shared" si="108"/>
        <v>3410297.6499999985</v>
      </c>
      <c r="O992" s="424">
        <f t="shared" si="109"/>
        <v>5968020.8800000027</v>
      </c>
      <c r="P992" s="424">
        <f t="shared" si="110"/>
        <v>4774416.7</v>
      </c>
      <c r="Q992" s="424">
        <f t="shared" si="111"/>
        <v>1193604.1800000025</v>
      </c>
    </row>
    <row r="993" spans="1:17" ht="16.5" hidden="1" thickTop="1" x14ac:dyDescent="0.25">
      <c r="A993" s="421" t="s">
        <v>4380</v>
      </c>
      <c r="B993" s="426" t="s">
        <v>4460</v>
      </c>
      <c r="C993" s="422" t="s">
        <v>4382</v>
      </c>
      <c r="D993" s="422" t="s">
        <v>4461</v>
      </c>
      <c r="E993" s="422" t="s">
        <v>441</v>
      </c>
      <c r="F993" s="422" t="s">
        <v>230</v>
      </c>
      <c r="G993" s="423" t="s">
        <v>4461</v>
      </c>
      <c r="H993" s="421" t="s">
        <v>4462</v>
      </c>
      <c r="I993" s="424">
        <v>2470837.2546603885</v>
      </c>
      <c r="J993" s="425">
        <v>1.3531607007643068E-3</v>
      </c>
      <c r="K993" s="424">
        <f t="shared" si="105"/>
        <v>18351560.129999999</v>
      </c>
      <c r="L993" s="424">
        <f t="shared" si="106"/>
        <v>13593748.25</v>
      </c>
      <c r="M993" s="424">
        <f t="shared" si="107"/>
        <v>10874998.6</v>
      </c>
      <c r="N993" s="424">
        <f t="shared" si="108"/>
        <v>2718749.6500000004</v>
      </c>
      <c r="O993" s="424">
        <f t="shared" si="109"/>
        <v>4757811.879999999</v>
      </c>
      <c r="P993" s="424">
        <f t="shared" si="110"/>
        <v>3806249.5</v>
      </c>
      <c r="Q993" s="424">
        <f t="shared" si="111"/>
        <v>951562.37999999896</v>
      </c>
    </row>
    <row r="994" spans="1:17" ht="16.5" hidden="1" thickTop="1" x14ac:dyDescent="0.25">
      <c r="A994" s="421" t="s">
        <v>4380</v>
      </c>
      <c r="B994" s="421" t="s">
        <v>4463</v>
      </c>
      <c r="C994" s="422" t="s">
        <v>4382</v>
      </c>
      <c r="D994" s="422" t="s">
        <v>4464</v>
      </c>
      <c r="E994" s="422" t="s">
        <v>441</v>
      </c>
      <c r="F994" s="422" t="s">
        <v>230</v>
      </c>
      <c r="G994" s="423" t="s">
        <v>4464</v>
      </c>
      <c r="H994" s="421" t="s">
        <v>4465</v>
      </c>
      <c r="I994" s="424">
        <v>250829.60769992069</v>
      </c>
      <c r="J994" s="425">
        <v>1.3736751260629362E-4</v>
      </c>
      <c r="K994" s="424">
        <f t="shared" si="105"/>
        <v>1862977.67</v>
      </c>
      <c r="L994" s="424">
        <f t="shared" si="106"/>
        <v>1379983.46</v>
      </c>
      <c r="M994" s="424">
        <f t="shared" si="107"/>
        <v>1103986.77</v>
      </c>
      <c r="N994" s="424">
        <f t="shared" si="108"/>
        <v>275996.68999999994</v>
      </c>
      <c r="O994" s="424">
        <f t="shared" si="109"/>
        <v>482994.20999999996</v>
      </c>
      <c r="P994" s="424">
        <f t="shared" si="110"/>
        <v>386395.37</v>
      </c>
      <c r="Q994" s="424">
        <f t="shared" si="111"/>
        <v>96598.839999999967</v>
      </c>
    </row>
    <row r="995" spans="1:17" ht="16.5" hidden="1" thickTop="1" x14ac:dyDescent="0.25">
      <c r="A995" s="421" t="s">
        <v>4380</v>
      </c>
      <c r="B995" s="421" t="s">
        <v>4466</v>
      </c>
      <c r="C995" s="422" t="s">
        <v>4382</v>
      </c>
      <c r="D995" s="422" t="s">
        <v>4440</v>
      </c>
      <c r="E995" s="422" t="s">
        <v>4467</v>
      </c>
      <c r="F995" s="422" t="s">
        <v>4468</v>
      </c>
      <c r="G995" s="423" t="s">
        <v>4469</v>
      </c>
      <c r="H995" s="421" t="s">
        <v>4470</v>
      </c>
      <c r="I995" s="424">
        <v>219511.42214320967</v>
      </c>
      <c r="J995" s="425">
        <v>1.2021602363847388E-4</v>
      </c>
      <c r="K995" s="424">
        <f t="shared" si="105"/>
        <v>1630369.24</v>
      </c>
      <c r="L995" s="424">
        <f t="shared" si="106"/>
        <v>1207680.92</v>
      </c>
      <c r="M995" s="424">
        <f t="shared" si="107"/>
        <v>966144.74</v>
      </c>
      <c r="N995" s="424">
        <f t="shared" si="108"/>
        <v>241536.17999999993</v>
      </c>
      <c r="O995" s="424">
        <f t="shared" si="109"/>
        <v>422688.32000000007</v>
      </c>
      <c r="P995" s="424">
        <f t="shared" si="110"/>
        <v>338150.66</v>
      </c>
      <c r="Q995" s="424">
        <f t="shared" si="111"/>
        <v>84537.660000000091</v>
      </c>
    </row>
    <row r="996" spans="1:17" ht="16.5" hidden="1" thickTop="1" x14ac:dyDescent="0.25">
      <c r="A996" s="421" t="s">
        <v>4380</v>
      </c>
      <c r="B996" s="421" t="s">
        <v>4471</v>
      </c>
      <c r="C996" s="422" t="s">
        <v>4382</v>
      </c>
      <c r="D996" s="422" t="s">
        <v>4383</v>
      </c>
      <c r="E996" s="422" t="s">
        <v>4472</v>
      </c>
      <c r="F996" s="422" t="s">
        <v>4473</v>
      </c>
      <c r="G996" s="423" t="s">
        <v>4474</v>
      </c>
      <c r="H996" s="421" t="s">
        <v>4475</v>
      </c>
      <c r="I996" s="424">
        <v>48987.755535780023</v>
      </c>
      <c r="J996" s="425">
        <v>2.6828276724675595E-5</v>
      </c>
      <c r="K996" s="424">
        <f t="shared" si="105"/>
        <v>363844.98</v>
      </c>
      <c r="L996" s="424">
        <f t="shared" si="106"/>
        <v>269514.8</v>
      </c>
      <c r="M996" s="424">
        <f t="shared" si="107"/>
        <v>215611.84</v>
      </c>
      <c r="N996" s="424">
        <f t="shared" si="108"/>
        <v>53902.959999999992</v>
      </c>
      <c r="O996" s="424">
        <f t="shared" si="109"/>
        <v>94330.18</v>
      </c>
      <c r="P996" s="424">
        <f t="shared" si="110"/>
        <v>75464.14</v>
      </c>
      <c r="Q996" s="424">
        <f t="shared" si="111"/>
        <v>18866.039999999994</v>
      </c>
    </row>
    <row r="997" spans="1:17" ht="16.5" hidden="1" thickTop="1" x14ac:dyDescent="0.25">
      <c r="A997" s="421" t="s">
        <v>4380</v>
      </c>
      <c r="B997" s="421" t="s">
        <v>4476</v>
      </c>
      <c r="C997" s="422" t="s">
        <v>4382</v>
      </c>
      <c r="D997" s="422" t="s">
        <v>4398</v>
      </c>
      <c r="E997" s="422" t="s">
        <v>4477</v>
      </c>
      <c r="F997" s="422" t="s">
        <v>4478</v>
      </c>
      <c r="G997" s="423" t="s">
        <v>4479</v>
      </c>
      <c r="H997" s="421" t="s">
        <v>4480</v>
      </c>
      <c r="I997" s="424">
        <v>29720.332959187537</v>
      </c>
      <c r="J997" s="425">
        <v>1.6276420674064344E-5</v>
      </c>
      <c r="K997" s="424">
        <f t="shared" si="105"/>
        <v>220740.75</v>
      </c>
      <c r="L997" s="424">
        <f t="shared" si="106"/>
        <v>163511.67000000001</v>
      </c>
      <c r="M997" s="424">
        <f t="shared" si="107"/>
        <v>130809.34</v>
      </c>
      <c r="N997" s="424">
        <f t="shared" si="108"/>
        <v>32702.330000000016</v>
      </c>
      <c r="O997" s="424">
        <f t="shared" si="109"/>
        <v>57229.079999999987</v>
      </c>
      <c r="P997" s="424">
        <f t="shared" si="110"/>
        <v>45783.26</v>
      </c>
      <c r="Q997" s="424">
        <f t="shared" si="111"/>
        <v>11445.819999999985</v>
      </c>
    </row>
    <row r="998" spans="1:17" ht="16.5" hidden="1" thickTop="1" x14ac:dyDescent="0.25">
      <c r="A998" s="421" t="s">
        <v>4380</v>
      </c>
      <c r="B998" s="421" t="s">
        <v>4481</v>
      </c>
      <c r="C998" s="422" t="s">
        <v>4382</v>
      </c>
      <c r="D998" s="422" t="s">
        <v>4446</v>
      </c>
      <c r="E998" s="422" t="s">
        <v>4482</v>
      </c>
      <c r="F998" s="422" t="s">
        <v>4483</v>
      </c>
      <c r="G998" s="423" t="s">
        <v>4484</v>
      </c>
      <c r="H998" s="421" t="s">
        <v>4485</v>
      </c>
      <c r="I998" s="424">
        <v>243148.14521298851</v>
      </c>
      <c r="J998" s="425">
        <v>1.3316073891364889E-4</v>
      </c>
      <c r="K998" s="424">
        <f t="shared" si="105"/>
        <v>1805925.42</v>
      </c>
      <c r="L998" s="424">
        <f t="shared" si="106"/>
        <v>1337722.53</v>
      </c>
      <c r="M998" s="424">
        <f t="shared" si="107"/>
        <v>1070178.02</v>
      </c>
      <c r="N998" s="424">
        <f t="shared" si="108"/>
        <v>267544.51</v>
      </c>
      <c r="O998" s="424">
        <f t="shared" si="109"/>
        <v>468202.8899999999</v>
      </c>
      <c r="P998" s="424">
        <f t="shared" si="110"/>
        <v>374562.31</v>
      </c>
      <c r="Q998" s="424">
        <f t="shared" si="111"/>
        <v>93640.5799999999</v>
      </c>
    </row>
    <row r="999" spans="1:17" ht="16.5" hidden="1" thickTop="1" x14ac:dyDescent="0.25">
      <c r="A999" s="421" t="s">
        <v>4380</v>
      </c>
      <c r="B999" s="421" t="s">
        <v>4486</v>
      </c>
      <c r="C999" s="422" t="s">
        <v>4382</v>
      </c>
      <c r="D999" s="422" t="s">
        <v>4398</v>
      </c>
      <c r="E999" s="422" t="s">
        <v>4487</v>
      </c>
      <c r="F999" s="422" t="s">
        <v>4488</v>
      </c>
      <c r="G999" s="423" t="s">
        <v>4489</v>
      </c>
      <c r="H999" s="421" t="s">
        <v>4490</v>
      </c>
      <c r="I999" s="424">
        <v>0</v>
      </c>
      <c r="J999" s="425">
        <v>0</v>
      </c>
      <c r="K999" s="424">
        <f t="shared" si="105"/>
        <v>0</v>
      </c>
      <c r="L999" s="424">
        <f t="shared" si="106"/>
        <v>0</v>
      </c>
      <c r="M999" s="424">
        <f t="shared" si="107"/>
        <v>0</v>
      </c>
      <c r="N999" s="424">
        <f t="shared" si="108"/>
        <v>0</v>
      </c>
      <c r="O999" s="424">
        <f t="shared" si="109"/>
        <v>0</v>
      </c>
      <c r="P999" s="424">
        <f t="shared" si="110"/>
        <v>0</v>
      </c>
      <c r="Q999" s="424">
        <f t="shared" si="111"/>
        <v>0</v>
      </c>
    </row>
    <row r="1000" spans="1:17" ht="16.5" hidden="1" thickTop="1" x14ac:dyDescent="0.25">
      <c r="A1000" s="421" t="s">
        <v>4380</v>
      </c>
      <c r="B1000" s="421" t="s">
        <v>4491</v>
      </c>
      <c r="C1000" s="422" t="s">
        <v>4382</v>
      </c>
      <c r="D1000" s="422" t="s">
        <v>4446</v>
      </c>
      <c r="E1000" s="422" t="s">
        <v>4492</v>
      </c>
      <c r="F1000" s="422" t="s">
        <v>4493</v>
      </c>
      <c r="G1000" s="423" t="s">
        <v>4494</v>
      </c>
      <c r="H1000" s="421" t="s">
        <v>4495</v>
      </c>
      <c r="I1000" s="424">
        <v>167815.07098839126</v>
      </c>
      <c r="J1000" s="425">
        <v>9.1904377202162266E-5</v>
      </c>
      <c r="K1000" s="424">
        <f t="shared" si="105"/>
        <v>1246406.8</v>
      </c>
      <c r="L1000" s="424">
        <f t="shared" si="106"/>
        <v>923264.3</v>
      </c>
      <c r="M1000" s="424">
        <f t="shared" si="107"/>
        <v>738611.44</v>
      </c>
      <c r="N1000" s="424">
        <f t="shared" si="108"/>
        <v>184652.8600000001</v>
      </c>
      <c r="O1000" s="424">
        <f t="shared" si="109"/>
        <v>323142.5</v>
      </c>
      <c r="P1000" s="424">
        <f t="shared" si="110"/>
        <v>258514</v>
      </c>
      <c r="Q1000" s="424">
        <f t="shared" si="111"/>
        <v>64628.5</v>
      </c>
    </row>
    <row r="1001" spans="1:17" ht="16.5" hidden="1" thickTop="1" x14ac:dyDescent="0.25">
      <c r="A1001" s="421" t="s">
        <v>4380</v>
      </c>
      <c r="B1001" s="421" t="s">
        <v>4496</v>
      </c>
      <c r="C1001" s="422" t="s">
        <v>4382</v>
      </c>
      <c r="D1001" s="422" t="s">
        <v>4446</v>
      </c>
      <c r="E1001" s="422" t="s">
        <v>4497</v>
      </c>
      <c r="F1001" s="422" t="s">
        <v>4498</v>
      </c>
      <c r="G1001" s="423" t="s">
        <v>4499</v>
      </c>
      <c r="H1001" s="421" t="s">
        <v>4500</v>
      </c>
      <c r="I1001" s="424">
        <v>153910.4292678881</v>
      </c>
      <c r="J1001" s="425">
        <v>8.4289462582065689E-5</v>
      </c>
      <c r="K1001" s="424">
        <f t="shared" si="105"/>
        <v>1143133.3600000001</v>
      </c>
      <c r="L1001" s="424">
        <f t="shared" si="106"/>
        <v>846765.45</v>
      </c>
      <c r="M1001" s="424">
        <f t="shared" si="107"/>
        <v>677412.36</v>
      </c>
      <c r="N1001" s="424">
        <f t="shared" si="108"/>
        <v>169353.08999999997</v>
      </c>
      <c r="O1001" s="424">
        <f t="shared" si="109"/>
        <v>296367.91000000015</v>
      </c>
      <c r="P1001" s="424">
        <f t="shared" si="110"/>
        <v>237094.33</v>
      </c>
      <c r="Q1001" s="424">
        <f t="shared" si="111"/>
        <v>59273.580000000162</v>
      </c>
    </row>
    <row r="1002" spans="1:17" ht="16.5" hidden="1" thickTop="1" x14ac:dyDescent="0.25">
      <c r="A1002" s="421" t="s">
        <v>4380</v>
      </c>
      <c r="B1002" s="421" t="s">
        <v>4501</v>
      </c>
      <c r="C1002" s="422" t="s">
        <v>4382</v>
      </c>
      <c r="D1002" s="422" t="s">
        <v>4398</v>
      </c>
      <c r="E1002" s="422" t="s">
        <v>4502</v>
      </c>
      <c r="F1002" s="422" t="s">
        <v>4503</v>
      </c>
      <c r="G1002" s="423" t="s">
        <v>4504</v>
      </c>
      <c r="H1002" s="421" t="s">
        <v>4505</v>
      </c>
      <c r="I1002" s="424">
        <v>587438.79487859714</v>
      </c>
      <c r="J1002" s="425">
        <v>3.2171244376162671E-4</v>
      </c>
      <c r="K1002" s="424">
        <f t="shared" si="105"/>
        <v>4363062.9000000004</v>
      </c>
      <c r="L1002" s="424">
        <f t="shared" si="106"/>
        <v>3231898.44</v>
      </c>
      <c r="M1002" s="424">
        <f t="shared" si="107"/>
        <v>2585518.75</v>
      </c>
      <c r="N1002" s="424">
        <f t="shared" si="108"/>
        <v>646379.68999999994</v>
      </c>
      <c r="O1002" s="424">
        <f t="shared" si="109"/>
        <v>1131164.4600000004</v>
      </c>
      <c r="P1002" s="424">
        <f t="shared" si="110"/>
        <v>904931.57</v>
      </c>
      <c r="Q1002" s="424">
        <f t="shared" si="111"/>
        <v>226232.89000000048</v>
      </c>
    </row>
    <row r="1003" spans="1:17" ht="16.5" hidden="1" thickTop="1" x14ac:dyDescent="0.25">
      <c r="A1003" s="421" t="s">
        <v>4380</v>
      </c>
      <c r="B1003" s="421" t="s">
        <v>4506</v>
      </c>
      <c r="C1003" s="422" t="s">
        <v>4382</v>
      </c>
      <c r="D1003" s="422" t="s">
        <v>4446</v>
      </c>
      <c r="E1003" s="422" t="s">
        <v>4507</v>
      </c>
      <c r="F1003" s="422" t="s">
        <v>4508</v>
      </c>
      <c r="G1003" s="423" t="s">
        <v>4509</v>
      </c>
      <c r="H1003" s="421" t="s">
        <v>4510</v>
      </c>
      <c r="I1003" s="424">
        <v>153178.22397440608</v>
      </c>
      <c r="J1003" s="425">
        <v>8.3888468374064868E-5</v>
      </c>
      <c r="K1003" s="424">
        <f t="shared" si="105"/>
        <v>1137695.08</v>
      </c>
      <c r="L1003" s="424">
        <f t="shared" si="106"/>
        <v>842737.1</v>
      </c>
      <c r="M1003" s="424">
        <f t="shared" si="107"/>
        <v>674189.68</v>
      </c>
      <c r="N1003" s="424">
        <f t="shared" si="108"/>
        <v>168547.41999999993</v>
      </c>
      <c r="O1003" s="424">
        <f t="shared" si="109"/>
        <v>294957.9800000001</v>
      </c>
      <c r="P1003" s="424">
        <f t="shared" si="110"/>
        <v>235966.38</v>
      </c>
      <c r="Q1003" s="424">
        <f t="shared" si="111"/>
        <v>58991.600000000093</v>
      </c>
    </row>
    <row r="1004" spans="1:17" ht="16.5" hidden="1" thickTop="1" x14ac:dyDescent="0.25">
      <c r="A1004" s="421" t="s">
        <v>4380</v>
      </c>
      <c r="B1004" s="427" t="s">
        <v>4511</v>
      </c>
      <c r="C1004" s="422" t="s">
        <v>4382</v>
      </c>
      <c r="D1004" s="422" t="s">
        <v>4398</v>
      </c>
      <c r="E1004" s="422" t="s">
        <v>4512</v>
      </c>
      <c r="F1004" s="428" t="s">
        <v>4513</v>
      </c>
      <c r="G1004" s="423" t="s">
        <v>4514</v>
      </c>
      <c r="H1004" s="429" t="s">
        <v>4515</v>
      </c>
      <c r="I1004" s="424">
        <v>0</v>
      </c>
      <c r="J1004" s="425">
        <v>0</v>
      </c>
      <c r="K1004" s="424">
        <f t="shared" si="105"/>
        <v>0</v>
      </c>
      <c r="L1004" s="424">
        <f t="shared" si="106"/>
        <v>0</v>
      </c>
      <c r="M1004" s="424">
        <f t="shared" si="107"/>
        <v>0</v>
      </c>
      <c r="N1004" s="424">
        <f t="shared" si="108"/>
        <v>0</v>
      </c>
      <c r="O1004" s="424">
        <f t="shared" si="109"/>
        <v>0</v>
      </c>
      <c r="P1004" s="424">
        <f t="shared" si="110"/>
        <v>0</v>
      </c>
      <c r="Q1004" s="424">
        <f t="shared" si="111"/>
        <v>0</v>
      </c>
    </row>
    <row r="1005" spans="1:17" ht="16.5" hidden="1" thickTop="1" x14ac:dyDescent="0.25">
      <c r="A1005" s="421" t="s">
        <v>4380</v>
      </c>
      <c r="B1005" s="421" t="s">
        <v>4516</v>
      </c>
      <c r="C1005" s="422" t="s">
        <v>4382</v>
      </c>
      <c r="D1005" s="422" t="s">
        <v>4398</v>
      </c>
      <c r="E1005" s="422" t="s">
        <v>4517</v>
      </c>
      <c r="F1005" s="422" t="s">
        <v>4518</v>
      </c>
      <c r="G1005" s="423" t="s">
        <v>4519</v>
      </c>
      <c r="H1005" s="421" t="s">
        <v>4520</v>
      </c>
      <c r="I1005" s="424">
        <v>18294.682002991787</v>
      </c>
      <c r="J1005" s="425">
        <v>1.0019132046327808E-5</v>
      </c>
      <c r="K1005" s="424">
        <f t="shared" si="105"/>
        <v>135879.43</v>
      </c>
      <c r="L1005" s="424">
        <f t="shared" si="106"/>
        <v>100651.43</v>
      </c>
      <c r="M1005" s="424">
        <f t="shared" si="107"/>
        <v>80521.14</v>
      </c>
      <c r="N1005" s="424">
        <f t="shared" si="108"/>
        <v>20130.289999999994</v>
      </c>
      <c r="O1005" s="424">
        <f t="shared" si="109"/>
        <v>35228</v>
      </c>
      <c r="P1005" s="424">
        <f t="shared" si="110"/>
        <v>28182.400000000001</v>
      </c>
      <c r="Q1005" s="424">
        <f t="shared" si="111"/>
        <v>7045.5999999999985</v>
      </c>
    </row>
    <row r="1006" spans="1:17" ht="16.5" hidden="1" thickTop="1" x14ac:dyDescent="0.25">
      <c r="A1006" s="421" t="s">
        <v>4380</v>
      </c>
      <c r="B1006" s="421" t="s">
        <v>4521</v>
      </c>
      <c r="C1006" s="422" t="s">
        <v>4382</v>
      </c>
      <c r="D1006" s="422" t="s">
        <v>4383</v>
      </c>
      <c r="E1006" s="422" t="s">
        <v>4522</v>
      </c>
      <c r="F1006" s="422" t="s">
        <v>4523</v>
      </c>
      <c r="G1006" s="423" t="s">
        <v>4524</v>
      </c>
      <c r="H1006" s="421" t="s">
        <v>4525</v>
      </c>
      <c r="I1006" s="424">
        <v>155155.05765545985</v>
      </c>
      <c r="J1006" s="425">
        <v>8.4971086682536539E-5</v>
      </c>
      <c r="K1006" s="424">
        <f t="shared" si="105"/>
        <v>1152377.55</v>
      </c>
      <c r="L1006" s="424">
        <f t="shared" si="106"/>
        <v>853613</v>
      </c>
      <c r="M1006" s="424">
        <f t="shared" si="107"/>
        <v>682890.4</v>
      </c>
      <c r="N1006" s="424">
        <f t="shared" si="108"/>
        <v>170722.59999999998</v>
      </c>
      <c r="O1006" s="424">
        <f t="shared" si="109"/>
        <v>298764.55000000005</v>
      </c>
      <c r="P1006" s="424">
        <f t="shared" si="110"/>
        <v>239011.64</v>
      </c>
      <c r="Q1006" s="424">
        <f t="shared" si="111"/>
        <v>59752.910000000033</v>
      </c>
    </row>
    <row r="1007" spans="1:17" ht="16.5" hidden="1" thickTop="1" x14ac:dyDescent="0.25">
      <c r="A1007" s="421" t="s">
        <v>4380</v>
      </c>
      <c r="B1007" s="421" t="s">
        <v>4526</v>
      </c>
      <c r="C1007" s="422" t="s">
        <v>4382</v>
      </c>
      <c r="D1007" s="422" t="s">
        <v>4527</v>
      </c>
      <c r="E1007" s="422" t="s">
        <v>4528</v>
      </c>
      <c r="F1007" s="422" t="s">
        <v>4529</v>
      </c>
      <c r="G1007" s="423" t="s">
        <v>4530</v>
      </c>
      <c r="H1007" s="421" t="s">
        <v>4531</v>
      </c>
      <c r="I1007" s="424">
        <v>237444.48850949673</v>
      </c>
      <c r="J1007" s="425">
        <v>1.3003711590397528E-4</v>
      </c>
      <c r="K1007" s="424">
        <f t="shared" si="105"/>
        <v>1763562.86</v>
      </c>
      <c r="L1007" s="424">
        <f t="shared" si="106"/>
        <v>1306342.8600000001</v>
      </c>
      <c r="M1007" s="424">
        <f t="shared" si="107"/>
        <v>1045074.29</v>
      </c>
      <c r="N1007" s="424">
        <f t="shared" si="108"/>
        <v>261268.57000000007</v>
      </c>
      <c r="O1007" s="424">
        <f t="shared" si="109"/>
        <v>457220</v>
      </c>
      <c r="P1007" s="424">
        <f t="shared" si="110"/>
        <v>365776</v>
      </c>
      <c r="Q1007" s="424">
        <f t="shared" si="111"/>
        <v>91444</v>
      </c>
    </row>
    <row r="1008" spans="1:17" ht="16.5" hidden="1" thickTop="1" x14ac:dyDescent="0.25">
      <c r="A1008" s="421" t="s">
        <v>4380</v>
      </c>
      <c r="B1008" s="421" t="s">
        <v>4532</v>
      </c>
      <c r="C1008" s="422" t="s">
        <v>4382</v>
      </c>
      <c r="D1008" s="422" t="s">
        <v>4386</v>
      </c>
      <c r="E1008" s="422" t="s">
        <v>4533</v>
      </c>
      <c r="F1008" s="422" t="s">
        <v>4534</v>
      </c>
      <c r="G1008" s="423" t="s">
        <v>4535</v>
      </c>
      <c r="H1008" s="421" t="s">
        <v>4536</v>
      </c>
      <c r="I1008" s="424">
        <v>62616.656600660936</v>
      </c>
      <c r="J1008" s="425">
        <v>3.4292181229440922E-5</v>
      </c>
      <c r="K1008" s="424">
        <f t="shared" si="105"/>
        <v>465070.43</v>
      </c>
      <c r="L1008" s="424">
        <f t="shared" si="106"/>
        <v>344496.61</v>
      </c>
      <c r="M1008" s="424">
        <f t="shared" si="107"/>
        <v>275597.28999999998</v>
      </c>
      <c r="N1008" s="424">
        <f t="shared" si="108"/>
        <v>68899.320000000007</v>
      </c>
      <c r="O1008" s="424">
        <f t="shared" si="109"/>
        <v>120573.82</v>
      </c>
      <c r="P1008" s="424">
        <f t="shared" si="110"/>
        <v>96459.06</v>
      </c>
      <c r="Q1008" s="424">
        <f t="shared" si="111"/>
        <v>24114.760000000009</v>
      </c>
    </row>
    <row r="1009" spans="1:17" ht="16.5" hidden="1" thickTop="1" x14ac:dyDescent="0.25">
      <c r="A1009" s="421" t="s">
        <v>4380</v>
      </c>
      <c r="B1009" s="421" t="s">
        <v>4537</v>
      </c>
      <c r="C1009" s="422" t="s">
        <v>4382</v>
      </c>
      <c r="D1009" s="422" t="s">
        <v>4383</v>
      </c>
      <c r="E1009" s="422" t="s">
        <v>4538</v>
      </c>
      <c r="F1009" s="422" t="s">
        <v>4539</v>
      </c>
      <c r="G1009" s="423" t="s">
        <v>4540</v>
      </c>
      <c r="H1009" s="421" t="s">
        <v>4541</v>
      </c>
      <c r="I1009" s="424">
        <v>127187.68139278723</v>
      </c>
      <c r="J1009" s="425">
        <v>6.9654677481260051E-5</v>
      </c>
      <c r="K1009" s="424">
        <f t="shared" si="105"/>
        <v>944656.46</v>
      </c>
      <c r="L1009" s="424">
        <f t="shared" si="106"/>
        <v>699745.53</v>
      </c>
      <c r="M1009" s="424">
        <f t="shared" si="107"/>
        <v>559796.42000000004</v>
      </c>
      <c r="N1009" s="424">
        <f t="shared" si="108"/>
        <v>139949.10999999999</v>
      </c>
      <c r="O1009" s="424">
        <f t="shared" si="109"/>
        <v>244910.92999999993</v>
      </c>
      <c r="P1009" s="424">
        <f t="shared" si="110"/>
        <v>195928.74</v>
      </c>
      <c r="Q1009" s="424">
        <f t="shared" si="111"/>
        <v>48982.189999999944</v>
      </c>
    </row>
    <row r="1010" spans="1:17" ht="16.5" hidden="1" thickTop="1" x14ac:dyDescent="0.25">
      <c r="A1010" s="421" t="s">
        <v>4380</v>
      </c>
      <c r="B1010" s="421" t="s">
        <v>4542</v>
      </c>
      <c r="C1010" s="422" t="s">
        <v>4382</v>
      </c>
      <c r="D1010" s="422" t="s">
        <v>4383</v>
      </c>
      <c r="E1010" s="422" t="s">
        <v>4543</v>
      </c>
      <c r="F1010" s="422" t="s">
        <v>4544</v>
      </c>
      <c r="G1010" s="423" t="s">
        <v>4545</v>
      </c>
      <c r="H1010" s="421" t="s">
        <v>4546</v>
      </c>
      <c r="I1010" s="424">
        <v>14864.429127430831</v>
      </c>
      <c r="J1010" s="425">
        <v>8.1405447876413447E-6</v>
      </c>
      <c r="K1010" s="424">
        <f t="shared" si="105"/>
        <v>110402.04</v>
      </c>
      <c r="L1010" s="424">
        <f t="shared" si="106"/>
        <v>81779.289999999994</v>
      </c>
      <c r="M1010" s="424">
        <f t="shared" si="107"/>
        <v>65423.43</v>
      </c>
      <c r="N1010" s="424">
        <f t="shared" si="108"/>
        <v>16355.859999999993</v>
      </c>
      <c r="O1010" s="424">
        <f t="shared" si="109"/>
        <v>28622.75</v>
      </c>
      <c r="P1010" s="424">
        <f t="shared" si="110"/>
        <v>22898.2</v>
      </c>
      <c r="Q1010" s="424">
        <f t="shared" si="111"/>
        <v>5724.5499999999993</v>
      </c>
    </row>
    <row r="1011" spans="1:17" ht="16.5" hidden="1" thickTop="1" x14ac:dyDescent="0.25">
      <c r="A1011" s="421" t="s">
        <v>4380</v>
      </c>
      <c r="B1011" s="421" t="s">
        <v>4547</v>
      </c>
      <c r="C1011" s="422" t="s">
        <v>4382</v>
      </c>
      <c r="D1011" s="422" t="s">
        <v>4383</v>
      </c>
      <c r="E1011" s="422" t="s">
        <v>4548</v>
      </c>
      <c r="F1011" s="422" t="s">
        <v>4549</v>
      </c>
      <c r="G1011" s="423" t="s">
        <v>4550</v>
      </c>
      <c r="H1011" s="421" t="s">
        <v>4551</v>
      </c>
      <c r="I1011" s="424">
        <v>93827.542278851921</v>
      </c>
      <c r="J1011" s="425">
        <v>5.1384907128775987E-5</v>
      </c>
      <c r="K1011" s="424">
        <f t="shared" si="105"/>
        <v>696881.91</v>
      </c>
      <c r="L1011" s="424">
        <f t="shared" si="106"/>
        <v>516208.82</v>
      </c>
      <c r="M1011" s="424">
        <f t="shared" si="107"/>
        <v>412967.06</v>
      </c>
      <c r="N1011" s="424">
        <f t="shared" si="108"/>
        <v>103241.76000000001</v>
      </c>
      <c r="O1011" s="424">
        <f t="shared" si="109"/>
        <v>180673.09000000003</v>
      </c>
      <c r="P1011" s="424">
        <f t="shared" si="110"/>
        <v>144538.47</v>
      </c>
      <c r="Q1011" s="424">
        <f t="shared" si="111"/>
        <v>36134.620000000024</v>
      </c>
    </row>
    <row r="1012" spans="1:17" ht="16.5" hidden="1" thickTop="1" x14ac:dyDescent="0.25">
      <c r="A1012" s="421" t="s">
        <v>4380</v>
      </c>
      <c r="B1012" s="427" t="s">
        <v>4552</v>
      </c>
      <c r="C1012" s="422" t="s">
        <v>4382</v>
      </c>
      <c r="D1012" s="422" t="s">
        <v>4383</v>
      </c>
      <c r="E1012" s="422" t="s">
        <v>4553</v>
      </c>
      <c r="F1012" s="428" t="s">
        <v>4554</v>
      </c>
      <c r="G1012" s="423" t="s">
        <v>4555</v>
      </c>
      <c r="H1012" s="429" t="s">
        <v>4556</v>
      </c>
      <c r="I1012" s="424">
        <v>8003.9233763089069</v>
      </c>
      <c r="J1012" s="425">
        <v>4.3833702702684156E-6</v>
      </c>
      <c r="K1012" s="424">
        <f t="shared" si="105"/>
        <v>59447.25</v>
      </c>
      <c r="L1012" s="424">
        <f t="shared" si="106"/>
        <v>44035</v>
      </c>
      <c r="M1012" s="424">
        <f t="shared" si="107"/>
        <v>35228</v>
      </c>
      <c r="N1012" s="424">
        <f t="shared" si="108"/>
        <v>8807</v>
      </c>
      <c r="O1012" s="424">
        <f t="shared" si="109"/>
        <v>15412.25</v>
      </c>
      <c r="P1012" s="424">
        <f t="shared" si="110"/>
        <v>12329.8</v>
      </c>
      <c r="Q1012" s="424">
        <f t="shared" si="111"/>
        <v>3082.4500000000007</v>
      </c>
    </row>
    <row r="1013" spans="1:17" ht="16.5" hidden="1" thickTop="1" x14ac:dyDescent="0.25">
      <c r="A1013" s="421" t="s">
        <v>4380</v>
      </c>
      <c r="B1013" s="427" t="s">
        <v>4557</v>
      </c>
      <c r="C1013" s="422" t="s">
        <v>4382</v>
      </c>
      <c r="D1013" s="422" t="s">
        <v>4383</v>
      </c>
      <c r="E1013" s="422" t="s">
        <v>4558</v>
      </c>
      <c r="F1013" s="428" t="s">
        <v>4559</v>
      </c>
      <c r="G1013" s="423" t="s">
        <v>4560</v>
      </c>
      <c r="H1013" s="429" t="s">
        <v>4561</v>
      </c>
      <c r="I1013" s="424">
        <v>23112.322434629288</v>
      </c>
      <c r="J1013" s="425">
        <v>1.2657525849970324E-5</v>
      </c>
      <c r="K1013" s="424">
        <f t="shared" si="105"/>
        <v>171661.32</v>
      </c>
      <c r="L1013" s="424">
        <f t="shared" si="106"/>
        <v>127156.53</v>
      </c>
      <c r="M1013" s="424">
        <f t="shared" si="107"/>
        <v>101725.22</v>
      </c>
      <c r="N1013" s="424">
        <f t="shared" si="108"/>
        <v>25431.309999999998</v>
      </c>
      <c r="O1013" s="424">
        <f t="shared" si="109"/>
        <v>44504.790000000008</v>
      </c>
      <c r="P1013" s="424">
        <f t="shared" si="110"/>
        <v>35603.83</v>
      </c>
      <c r="Q1013" s="424">
        <f t="shared" si="111"/>
        <v>8900.9600000000064</v>
      </c>
    </row>
    <row r="1014" spans="1:17" ht="16.5" hidden="1" thickTop="1" x14ac:dyDescent="0.25">
      <c r="A1014" s="421" t="s">
        <v>4380</v>
      </c>
      <c r="B1014" s="421" t="s">
        <v>4562</v>
      </c>
      <c r="C1014" s="422" t="s">
        <v>4382</v>
      </c>
      <c r="D1014" s="422" t="s">
        <v>4383</v>
      </c>
      <c r="E1014" s="422" t="s">
        <v>4563</v>
      </c>
      <c r="F1014" s="422" t="s">
        <v>4564</v>
      </c>
      <c r="G1014" s="423" t="s">
        <v>4565</v>
      </c>
      <c r="H1014" s="421" t="s">
        <v>4566</v>
      </c>
      <c r="I1014" s="424">
        <v>126036.30860268403</v>
      </c>
      <c r="J1014" s="425">
        <v>6.9024125060796742E-5</v>
      </c>
      <c r="K1014" s="424">
        <f t="shared" si="105"/>
        <v>936104.91</v>
      </c>
      <c r="L1014" s="424">
        <f t="shared" si="106"/>
        <v>693411.04</v>
      </c>
      <c r="M1014" s="424">
        <f t="shared" si="107"/>
        <v>554728.82999999996</v>
      </c>
      <c r="N1014" s="424">
        <f t="shared" si="108"/>
        <v>138682.21000000008</v>
      </c>
      <c r="O1014" s="424">
        <f t="shared" si="109"/>
        <v>242693.87</v>
      </c>
      <c r="P1014" s="424">
        <f t="shared" si="110"/>
        <v>194155.1</v>
      </c>
      <c r="Q1014" s="424">
        <f t="shared" si="111"/>
        <v>48538.76999999999</v>
      </c>
    </row>
    <row r="1015" spans="1:17" ht="16.5" hidden="1" thickTop="1" x14ac:dyDescent="0.25">
      <c r="A1015" s="421" t="s">
        <v>4380</v>
      </c>
      <c r="B1015" s="421" t="s">
        <v>4567</v>
      </c>
      <c r="C1015" s="422" t="s">
        <v>4382</v>
      </c>
      <c r="D1015" s="422" t="s">
        <v>4383</v>
      </c>
      <c r="E1015" s="422" t="s">
        <v>4568</v>
      </c>
      <c r="F1015" s="422" t="s">
        <v>4569</v>
      </c>
      <c r="G1015" s="423" t="s">
        <v>4570</v>
      </c>
      <c r="H1015" s="421" t="s">
        <v>4571</v>
      </c>
      <c r="I1015" s="424">
        <v>169441.16915617709</v>
      </c>
      <c r="J1015" s="425">
        <v>9.2794914258814779E-5</v>
      </c>
      <c r="K1015" s="424">
        <f t="shared" si="105"/>
        <v>1258484.26</v>
      </c>
      <c r="L1015" s="424">
        <f t="shared" si="106"/>
        <v>932210.56</v>
      </c>
      <c r="M1015" s="424">
        <f t="shared" si="107"/>
        <v>745768.45</v>
      </c>
      <c r="N1015" s="424">
        <f t="shared" si="108"/>
        <v>186442.1100000001</v>
      </c>
      <c r="O1015" s="424">
        <f t="shared" si="109"/>
        <v>326273.69999999995</v>
      </c>
      <c r="P1015" s="424">
        <f t="shared" si="110"/>
        <v>261018.96</v>
      </c>
      <c r="Q1015" s="424">
        <f t="shared" si="111"/>
        <v>65254.739999999962</v>
      </c>
    </row>
    <row r="1016" spans="1:17" ht="16.5" hidden="1" thickTop="1" x14ac:dyDescent="0.25">
      <c r="A1016" s="421" t="s">
        <v>4380</v>
      </c>
      <c r="B1016" s="421" t="s">
        <v>4572</v>
      </c>
      <c r="C1016" s="422" t="s">
        <v>4382</v>
      </c>
      <c r="D1016" s="422" t="s">
        <v>4419</v>
      </c>
      <c r="E1016" s="422" t="s">
        <v>4573</v>
      </c>
      <c r="F1016" s="422" t="s">
        <v>4574</v>
      </c>
      <c r="G1016" s="423" t="s">
        <v>4575</v>
      </c>
      <c r="H1016" s="421" t="s">
        <v>4576</v>
      </c>
      <c r="I1016" s="424">
        <v>0</v>
      </c>
      <c r="J1016" s="425">
        <v>0</v>
      </c>
      <c r="K1016" s="424">
        <f t="shared" si="105"/>
        <v>0</v>
      </c>
      <c r="L1016" s="424">
        <f t="shared" si="106"/>
        <v>0</v>
      </c>
      <c r="M1016" s="424">
        <f t="shared" si="107"/>
        <v>0</v>
      </c>
      <c r="N1016" s="424">
        <f t="shared" si="108"/>
        <v>0</v>
      </c>
      <c r="O1016" s="424">
        <f t="shared" si="109"/>
        <v>0</v>
      </c>
      <c r="P1016" s="424">
        <f t="shared" si="110"/>
        <v>0</v>
      </c>
      <c r="Q1016" s="424">
        <f t="shared" si="111"/>
        <v>0</v>
      </c>
    </row>
    <row r="1017" spans="1:17" ht="16.5" hidden="1" thickTop="1" x14ac:dyDescent="0.25">
      <c r="A1017" s="421" t="s">
        <v>4380</v>
      </c>
      <c r="B1017" s="421" t="s">
        <v>4577</v>
      </c>
      <c r="C1017" s="422" t="s">
        <v>4382</v>
      </c>
      <c r="D1017" s="422" t="s">
        <v>4383</v>
      </c>
      <c r="E1017" s="422" t="s">
        <v>4578</v>
      </c>
      <c r="F1017" s="422" t="s">
        <v>4579</v>
      </c>
      <c r="G1017" s="423" t="s">
        <v>4580</v>
      </c>
      <c r="H1017" s="421" t="s">
        <v>4581</v>
      </c>
      <c r="I1017" s="424">
        <v>70222.466773071879</v>
      </c>
      <c r="J1017" s="425">
        <v>3.8457523727562872E-5</v>
      </c>
      <c r="K1017" s="424">
        <f t="shared" si="105"/>
        <v>521560.79</v>
      </c>
      <c r="L1017" s="424">
        <f t="shared" si="106"/>
        <v>386341.33</v>
      </c>
      <c r="M1017" s="424">
        <f t="shared" si="107"/>
        <v>309073.06</v>
      </c>
      <c r="N1017" s="424">
        <f t="shared" si="108"/>
        <v>77268.270000000019</v>
      </c>
      <c r="O1017" s="424">
        <f t="shared" si="109"/>
        <v>135219.45999999996</v>
      </c>
      <c r="P1017" s="424">
        <f t="shared" si="110"/>
        <v>108175.57</v>
      </c>
      <c r="Q1017" s="424">
        <f t="shared" si="111"/>
        <v>27043.889999999956</v>
      </c>
    </row>
    <row r="1018" spans="1:17" ht="16.5" hidden="1" thickTop="1" x14ac:dyDescent="0.25">
      <c r="A1018" s="421" t="s">
        <v>4380</v>
      </c>
      <c r="B1018" s="421" t="s">
        <v>4582</v>
      </c>
      <c r="C1018" s="422" t="s">
        <v>4382</v>
      </c>
      <c r="D1018" s="422" t="s">
        <v>4383</v>
      </c>
      <c r="E1018" s="422" t="s">
        <v>4583</v>
      </c>
      <c r="F1018" s="422" t="s">
        <v>4584</v>
      </c>
      <c r="G1018" s="423" t="s">
        <v>4585</v>
      </c>
      <c r="H1018" s="421" t="s">
        <v>4586</v>
      </c>
      <c r="I1018" s="424">
        <v>0</v>
      </c>
      <c r="J1018" s="425">
        <v>0</v>
      </c>
      <c r="K1018" s="424">
        <f t="shared" si="105"/>
        <v>0</v>
      </c>
      <c r="L1018" s="424">
        <f t="shared" si="106"/>
        <v>0</v>
      </c>
      <c r="M1018" s="424">
        <f t="shared" si="107"/>
        <v>0</v>
      </c>
      <c r="N1018" s="424">
        <f t="shared" si="108"/>
        <v>0</v>
      </c>
      <c r="O1018" s="424">
        <f t="shared" si="109"/>
        <v>0</v>
      </c>
      <c r="P1018" s="424">
        <f t="shared" si="110"/>
        <v>0</v>
      </c>
      <c r="Q1018" s="424">
        <f t="shared" si="111"/>
        <v>0</v>
      </c>
    </row>
    <row r="1019" spans="1:17" ht="16.5" hidden="1" thickTop="1" x14ac:dyDescent="0.25">
      <c r="A1019" s="421" t="s">
        <v>4380</v>
      </c>
      <c r="B1019" s="421" t="s">
        <v>4587</v>
      </c>
      <c r="C1019" s="422" t="s">
        <v>4382</v>
      </c>
      <c r="D1019" s="422" t="s">
        <v>4383</v>
      </c>
      <c r="E1019" s="422" t="s">
        <v>4588</v>
      </c>
      <c r="F1019" s="422" t="s">
        <v>4589</v>
      </c>
      <c r="G1019" s="423" t="s">
        <v>4590</v>
      </c>
      <c r="H1019" s="421" t="s">
        <v>4591</v>
      </c>
      <c r="I1019" s="424">
        <v>84575.678346996036</v>
      </c>
      <c r="J1019" s="425">
        <v>4.631809884029287E-5</v>
      </c>
      <c r="K1019" s="424">
        <f t="shared" si="105"/>
        <v>628165.88</v>
      </c>
      <c r="L1019" s="424">
        <f t="shared" si="106"/>
        <v>465308.06</v>
      </c>
      <c r="M1019" s="424">
        <f t="shared" si="107"/>
        <v>372246.45</v>
      </c>
      <c r="N1019" s="424">
        <f t="shared" si="108"/>
        <v>93061.609999999986</v>
      </c>
      <c r="O1019" s="424">
        <f t="shared" si="109"/>
        <v>162857.82</v>
      </c>
      <c r="P1019" s="424">
        <f t="shared" si="110"/>
        <v>130286.26</v>
      </c>
      <c r="Q1019" s="424">
        <f t="shared" si="111"/>
        <v>32571.560000000012</v>
      </c>
    </row>
    <row r="1020" spans="1:17" ht="16.5" hidden="1" thickTop="1" x14ac:dyDescent="0.25">
      <c r="A1020" s="421" t="s">
        <v>4380</v>
      </c>
      <c r="B1020" s="421" t="s">
        <v>4592</v>
      </c>
      <c r="C1020" s="422" t="s">
        <v>4382</v>
      </c>
      <c r="D1020" s="422" t="s">
        <v>4386</v>
      </c>
      <c r="E1020" s="422" t="s">
        <v>4593</v>
      </c>
      <c r="F1020" s="422" t="s">
        <v>4594</v>
      </c>
      <c r="G1020" s="423" t="s">
        <v>4595</v>
      </c>
      <c r="H1020" s="421" t="s">
        <v>4596</v>
      </c>
      <c r="I1020" s="424">
        <v>105086.66876226517</v>
      </c>
      <c r="J1020" s="425">
        <v>5.7550998178906084E-5</v>
      </c>
      <c r="K1020" s="424">
        <f t="shared" si="105"/>
        <v>780506.41</v>
      </c>
      <c r="L1020" s="424">
        <f t="shared" si="106"/>
        <v>578152.9</v>
      </c>
      <c r="M1020" s="424">
        <f t="shared" si="107"/>
        <v>462522.32</v>
      </c>
      <c r="N1020" s="424">
        <f t="shared" si="108"/>
        <v>115630.58000000002</v>
      </c>
      <c r="O1020" s="424">
        <f t="shared" si="109"/>
        <v>202353.51</v>
      </c>
      <c r="P1020" s="424">
        <f t="shared" si="110"/>
        <v>161882.81</v>
      </c>
      <c r="Q1020" s="424">
        <f t="shared" si="111"/>
        <v>40470.700000000012</v>
      </c>
    </row>
    <row r="1021" spans="1:17" ht="16.5" hidden="1" thickTop="1" x14ac:dyDescent="0.25">
      <c r="A1021" s="421" t="s">
        <v>4380</v>
      </c>
      <c r="B1021" s="421" t="s">
        <v>4597</v>
      </c>
      <c r="C1021" s="422" t="s">
        <v>4382</v>
      </c>
      <c r="D1021" s="422" t="s">
        <v>4383</v>
      </c>
      <c r="E1021" s="422" t="s">
        <v>4598</v>
      </c>
      <c r="F1021" s="422" t="s">
        <v>4599</v>
      </c>
      <c r="G1021" s="423" t="s">
        <v>4600</v>
      </c>
      <c r="H1021" s="421" t="s">
        <v>4601</v>
      </c>
      <c r="I1021" s="424">
        <v>32257.11055538958</v>
      </c>
      <c r="J1021" s="425">
        <v>1.7665693781099378E-5</v>
      </c>
      <c r="K1021" s="424">
        <f t="shared" si="105"/>
        <v>239582.07</v>
      </c>
      <c r="L1021" s="424">
        <f t="shared" si="106"/>
        <v>177468.2</v>
      </c>
      <c r="M1021" s="424">
        <f t="shared" si="107"/>
        <v>141974.56</v>
      </c>
      <c r="N1021" s="424">
        <f t="shared" si="108"/>
        <v>35493.640000000014</v>
      </c>
      <c r="O1021" s="424">
        <f t="shared" si="109"/>
        <v>62113.869999999995</v>
      </c>
      <c r="P1021" s="424">
        <f t="shared" si="110"/>
        <v>49691.1</v>
      </c>
      <c r="Q1021" s="424">
        <f t="shared" si="111"/>
        <v>12422.769999999997</v>
      </c>
    </row>
    <row r="1022" spans="1:17" ht="16.5" hidden="1" thickTop="1" x14ac:dyDescent="0.25">
      <c r="A1022" s="421" t="s">
        <v>4380</v>
      </c>
      <c r="B1022" s="421" t="s">
        <v>4602</v>
      </c>
      <c r="C1022" s="422" t="s">
        <v>4382</v>
      </c>
      <c r="D1022" s="422" t="s">
        <v>4383</v>
      </c>
      <c r="E1022" s="422" t="s">
        <v>4603</v>
      </c>
      <c r="F1022" s="422" t="s">
        <v>4604</v>
      </c>
      <c r="G1022" s="423" t="s">
        <v>4605</v>
      </c>
      <c r="H1022" s="421" t="s">
        <v>4606</v>
      </c>
      <c r="I1022" s="424">
        <v>15343.550612500663</v>
      </c>
      <c r="J1022" s="425">
        <v>8.4029369639230812E-6</v>
      </c>
      <c r="K1022" s="424">
        <f t="shared" si="105"/>
        <v>113960.6</v>
      </c>
      <c r="L1022" s="424">
        <f t="shared" si="106"/>
        <v>84415.26</v>
      </c>
      <c r="M1022" s="424">
        <f t="shared" si="107"/>
        <v>67532.210000000006</v>
      </c>
      <c r="N1022" s="424">
        <f t="shared" si="108"/>
        <v>16883.049999999988</v>
      </c>
      <c r="O1022" s="424">
        <f t="shared" si="109"/>
        <v>29545.340000000011</v>
      </c>
      <c r="P1022" s="424">
        <f t="shared" si="110"/>
        <v>23636.27</v>
      </c>
      <c r="Q1022" s="424">
        <f t="shared" si="111"/>
        <v>5909.0700000000106</v>
      </c>
    </row>
    <row r="1023" spans="1:17" ht="16.5" hidden="1" thickTop="1" x14ac:dyDescent="0.25">
      <c r="A1023" s="421" t="s">
        <v>4380</v>
      </c>
      <c r="B1023" s="431" t="s">
        <v>4607</v>
      </c>
      <c r="C1023" s="432" t="s">
        <v>4382</v>
      </c>
      <c r="D1023" s="432" t="s">
        <v>4383</v>
      </c>
      <c r="E1023" s="432" t="s">
        <v>4608</v>
      </c>
      <c r="F1023" s="433" t="s">
        <v>4609</v>
      </c>
      <c r="G1023" s="423" t="s">
        <v>4610</v>
      </c>
      <c r="H1023" s="434" t="s">
        <v>4611</v>
      </c>
      <c r="I1023" s="424">
        <v>10545.924598421383</v>
      </c>
      <c r="J1023" s="425">
        <v>5.7755041101518636E-6</v>
      </c>
      <c r="K1023" s="424">
        <f t="shared" si="105"/>
        <v>78327.360000000001</v>
      </c>
      <c r="L1023" s="424">
        <f t="shared" si="106"/>
        <v>58020.27</v>
      </c>
      <c r="M1023" s="424">
        <f t="shared" si="107"/>
        <v>46416.22</v>
      </c>
      <c r="N1023" s="424">
        <f t="shared" si="108"/>
        <v>11604.049999999996</v>
      </c>
      <c r="O1023" s="424">
        <f t="shared" si="109"/>
        <v>20307.090000000004</v>
      </c>
      <c r="P1023" s="424">
        <f t="shared" si="110"/>
        <v>16245.67</v>
      </c>
      <c r="Q1023" s="424">
        <f t="shared" si="111"/>
        <v>4061.4200000000037</v>
      </c>
    </row>
    <row r="1024" spans="1:17" ht="16.5" hidden="1" thickTop="1" x14ac:dyDescent="0.25">
      <c r="A1024" s="421" t="s">
        <v>4380</v>
      </c>
      <c r="B1024" s="431" t="s">
        <v>4612</v>
      </c>
      <c r="C1024" s="432" t="s">
        <v>4382</v>
      </c>
      <c r="D1024" s="432" t="s">
        <v>4383</v>
      </c>
      <c r="E1024" s="432" t="s">
        <v>4613</v>
      </c>
      <c r="F1024" s="433" t="s">
        <v>4614</v>
      </c>
      <c r="G1024" s="423" t="s">
        <v>4615</v>
      </c>
      <c r="H1024" s="434" t="s">
        <v>4616</v>
      </c>
      <c r="I1024" s="424">
        <v>26576.537217194844</v>
      </c>
      <c r="J1024" s="425">
        <v>1.4554712438821067E-5</v>
      </c>
      <c r="K1024" s="424">
        <f t="shared" si="105"/>
        <v>197390.95</v>
      </c>
      <c r="L1024" s="424">
        <f t="shared" si="106"/>
        <v>146215.51999999999</v>
      </c>
      <c r="M1024" s="424">
        <f t="shared" si="107"/>
        <v>116972.42</v>
      </c>
      <c r="N1024" s="424">
        <f t="shared" si="108"/>
        <v>29243.099999999991</v>
      </c>
      <c r="O1024" s="424">
        <f t="shared" si="109"/>
        <v>51175.430000000022</v>
      </c>
      <c r="P1024" s="424">
        <f t="shared" si="110"/>
        <v>40940.339999999997</v>
      </c>
      <c r="Q1024" s="424">
        <f t="shared" si="111"/>
        <v>10235.090000000026</v>
      </c>
    </row>
    <row r="1025" spans="1:17" ht="16.5" hidden="1" thickTop="1" x14ac:dyDescent="0.25">
      <c r="A1025" s="421" t="s">
        <v>4380</v>
      </c>
      <c r="B1025" s="431" t="s">
        <v>4617</v>
      </c>
      <c r="C1025" s="432" t="s">
        <v>4382</v>
      </c>
      <c r="D1025" s="432" t="s">
        <v>4398</v>
      </c>
      <c r="E1025" s="432" t="s">
        <v>4618</v>
      </c>
      <c r="F1025" s="433" t="s">
        <v>4619</v>
      </c>
      <c r="G1025" s="423" t="s">
        <v>4620</v>
      </c>
      <c r="H1025" s="434" t="s">
        <v>4621</v>
      </c>
      <c r="I1025" s="424">
        <v>0</v>
      </c>
      <c r="J1025" s="425">
        <v>0</v>
      </c>
      <c r="K1025" s="424">
        <f t="shared" si="105"/>
        <v>0</v>
      </c>
      <c r="L1025" s="424">
        <f t="shared" si="106"/>
        <v>0</v>
      </c>
      <c r="M1025" s="424">
        <f t="shared" si="107"/>
        <v>0</v>
      </c>
      <c r="N1025" s="424">
        <f t="shared" si="108"/>
        <v>0</v>
      </c>
      <c r="O1025" s="424">
        <f t="shared" si="109"/>
        <v>0</v>
      </c>
      <c r="P1025" s="424">
        <f t="shared" si="110"/>
        <v>0</v>
      </c>
      <c r="Q1025" s="424">
        <f t="shared" si="111"/>
        <v>0</v>
      </c>
    </row>
    <row r="1026" spans="1:17" ht="16.5" hidden="1" thickTop="1" x14ac:dyDescent="0.25">
      <c r="A1026" s="421" t="s">
        <v>4380</v>
      </c>
      <c r="B1026" s="431" t="s">
        <v>4622</v>
      </c>
      <c r="C1026" s="432" t="s">
        <v>4382</v>
      </c>
      <c r="D1026" s="432" t="s">
        <v>4440</v>
      </c>
      <c r="E1026" s="432" t="s">
        <v>4623</v>
      </c>
      <c r="F1026" s="433" t="s">
        <v>4624</v>
      </c>
      <c r="G1026" s="423" t="s">
        <v>4625</v>
      </c>
      <c r="H1026" s="434" t="s">
        <v>4626</v>
      </c>
      <c r="I1026" s="424">
        <v>7432.2145637154154</v>
      </c>
      <c r="J1026" s="425">
        <v>4.0702723938206724E-6</v>
      </c>
      <c r="K1026" s="424">
        <f t="shared" si="105"/>
        <v>55201.02</v>
      </c>
      <c r="L1026" s="424">
        <f t="shared" si="106"/>
        <v>40889.64</v>
      </c>
      <c r="M1026" s="424">
        <f t="shared" si="107"/>
        <v>32711.71</v>
      </c>
      <c r="N1026" s="424">
        <f t="shared" si="108"/>
        <v>8177.93</v>
      </c>
      <c r="O1026" s="424">
        <f t="shared" si="109"/>
        <v>14311.379999999997</v>
      </c>
      <c r="P1026" s="424">
        <f t="shared" si="110"/>
        <v>11449.1</v>
      </c>
      <c r="Q1026" s="424">
        <f t="shared" si="111"/>
        <v>2862.279999999997</v>
      </c>
    </row>
    <row r="1027" spans="1:17" ht="16.5" hidden="1" thickTop="1" x14ac:dyDescent="0.25">
      <c r="A1027" s="421" t="s">
        <v>4627</v>
      </c>
      <c r="B1027" s="421" t="s">
        <v>4628</v>
      </c>
      <c r="C1027" s="422" t="s">
        <v>4629</v>
      </c>
      <c r="D1027" s="422" t="s">
        <v>4630</v>
      </c>
      <c r="E1027" s="422" t="s">
        <v>441</v>
      </c>
      <c r="F1027" s="422" t="s">
        <v>230</v>
      </c>
      <c r="G1027" s="423" t="s">
        <v>4630</v>
      </c>
      <c r="H1027" s="421" t="s">
        <v>4631</v>
      </c>
      <c r="I1027" s="424">
        <v>683857.44962151407</v>
      </c>
      <c r="J1027" s="425">
        <v>3.7451638063468071E-4</v>
      </c>
      <c r="K1027" s="424">
        <f t="shared" si="105"/>
        <v>5079189.6900000004</v>
      </c>
      <c r="L1027" s="424">
        <f t="shared" si="106"/>
        <v>3762362.73</v>
      </c>
      <c r="M1027" s="424">
        <f t="shared" si="107"/>
        <v>3009890.18</v>
      </c>
      <c r="N1027" s="424">
        <f t="shared" si="108"/>
        <v>752472.54999999981</v>
      </c>
      <c r="O1027" s="424">
        <f t="shared" si="109"/>
        <v>1316826.9600000004</v>
      </c>
      <c r="P1027" s="424">
        <f t="shared" si="110"/>
        <v>1053461.57</v>
      </c>
      <c r="Q1027" s="424">
        <f t="shared" si="111"/>
        <v>263365.39000000036</v>
      </c>
    </row>
    <row r="1028" spans="1:17" ht="16.5" hidden="1" thickTop="1" x14ac:dyDescent="0.25">
      <c r="A1028" s="421" t="s">
        <v>4627</v>
      </c>
      <c r="B1028" s="421" t="s">
        <v>4632</v>
      </c>
      <c r="C1028" s="422" t="s">
        <v>4629</v>
      </c>
      <c r="D1028" s="422" t="s">
        <v>4633</v>
      </c>
      <c r="E1028" s="422" t="s">
        <v>441</v>
      </c>
      <c r="F1028" s="422" t="s">
        <v>230</v>
      </c>
      <c r="G1028" s="423" t="s">
        <v>4633</v>
      </c>
      <c r="H1028" s="421" t="s">
        <v>4634</v>
      </c>
      <c r="I1028" s="424">
        <v>34873.014704256093</v>
      </c>
      <c r="J1028" s="425">
        <v>1.9098300758566617E-5</v>
      </c>
      <c r="K1028" s="424">
        <f t="shared" si="105"/>
        <v>259011.08</v>
      </c>
      <c r="L1028" s="424">
        <f t="shared" si="106"/>
        <v>191860.06</v>
      </c>
      <c r="M1028" s="424">
        <f t="shared" si="107"/>
        <v>153488.04999999999</v>
      </c>
      <c r="N1028" s="424">
        <f t="shared" si="108"/>
        <v>38372.010000000009</v>
      </c>
      <c r="O1028" s="424">
        <f t="shared" si="109"/>
        <v>67151.01999999999</v>
      </c>
      <c r="P1028" s="424">
        <f t="shared" si="110"/>
        <v>53720.82</v>
      </c>
      <c r="Q1028" s="424">
        <f t="shared" si="111"/>
        <v>13430.19999999999</v>
      </c>
    </row>
    <row r="1029" spans="1:17" ht="16.5" hidden="1" thickTop="1" x14ac:dyDescent="0.25">
      <c r="A1029" s="421" t="s">
        <v>4627</v>
      </c>
      <c r="B1029" s="421" t="s">
        <v>4635</v>
      </c>
      <c r="C1029" s="422" t="s">
        <v>4629</v>
      </c>
      <c r="D1029" s="422" t="s">
        <v>4636</v>
      </c>
      <c r="E1029" s="422" t="s">
        <v>441</v>
      </c>
      <c r="F1029" s="422" t="s">
        <v>230</v>
      </c>
      <c r="G1029" s="423" t="s">
        <v>4636</v>
      </c>
      <c r="H1029" s="421" t="s">
        <v>4637</v>
      </c>
      <c r="I1029" s="424">
        <v>57692.977691631211</v>
      </c>
      <c r="J1029" s="425">
        <v>3.1595715167050727E-5</v>
      </c>
      <c r="K1029" s="424">
        <f t="shared" si="105"/>
        <v>428500.97</v>
      </c>
      <c r="L1029" s="424">
        <f t="shared" si="106"/>
        <v>317408.13</v>
      </c>
      <c r="M1029" s="424">
        <f t="shared" si="107"/>
        <v>253926.5</v>
      </c>
      <c r="N1029" s="424">
        <f t="shared" si="108"/>
        <v>63481.630000000005</v>
      </c>
      <c r="O1029" s="424">
        <f t="shared" si="109"/>
        <v>111092.83999999997</v>
      </c>
      <c r="P1029" s="424">
        <f t="shared" si="110"/>
        <v>88874.27</v>
      </c>
      <c r="Q1029" s="424">
        <f t="shared" si="111"/>
        <v>22218.569999999963</v>
      </c>
    </row>
    <row r="1030" spans="1:17" ht="16.5" hidden="1" thickTop="1" x14ac:dyDescent="0.25">
      <c r="A1030" s="421" t="s">
        <v>4627</v>
      </c>
      <c r="B1030" s="421" t="s">
        <v>4638</v>
      </c>
      <c r="C1030" s="422" t="s">
        <v>4629</v>
      </c>
      <c r="D1030" s="422" t="s">
        <v>4639</v>
      </c>
      <c r="E1030" s="422" t="s">
        <v>441</v>
      </c>
      <c r="F1030" s="422" t="s">
        <v>230</v>
      </c>
      <c r="G1030" s="423" t="s">
        <v>4639</v>
      </c>
      <c r="H1030" s="421" t="s">
        <v>4640</v>
      </c>
      <c r="I1030" s="424">
        <v>368233.64388377435</v>
      </c>
      <c r="J1030" s="425">
        <v>2.0166415034536533E-4</v>
      </c>
      <c r="K1030" s="424">
        <f t="shared" si="105"/>
        <v>2734968.42</v>
      </c>
      <c r="L1030" s="424">
        <f t="shared" si="106"/>
        <v>2025902.53</v>
      </c>
      <c r="M1030" s="424">
        <f t="shared" si="107"/>
        <v>1620722.02</v>
      </c>
      <c r="N1030" s="424">
        <f t="shared" si="108"/>
        <v>405180.51</v>
      </c>
      <c r="O1030" s="424">
        <f t="shared" si="109"/>
        <v>709065.8899999999</v>
      </c>
      <c r="P1030" s="424">
        <f t="shared" si="110"/>
        <v>567252.71</v>
      </c>
      <c r="Q1030" s="424">
        <f t="shared" si="111"/>
        <v>141813.17999999993</v>
      </c>
    </row>
    <row r="1031" spans="1:17" ht="16.5" hidden="1" thickTop="1" x14ac:dyDescent="0.25">
      <c r="A1031" s="421" t="s">
        <v>4627</v>
      </c>
      <c r="B1031" s="421" t="s">
        <v>4641</v>
      </c>
      <c r="C1031" s="422" t="s">
        <v>4629</v>
      </c>
      <c r="D1031" s="422" t="s">
        <v>4642</v>
      </c>
      <c r="E1031" s="422" t="s">
        <v>441</v>
      </c>
      <c r="F1031" s="422" t="s">
        <v>230</v>
      </c>
      <c r="G1031" s="423" t="s">
        <v>4642</v>
      </c>
      <c r="H1031" s="421" t="s">
        <v>4643</v>
      </c>
      <c r="I1031" s="424">
        <v>136017.62824548237</v>
      </c>
      <c r="J1031" s="425">
        <v>7.4490421740971234E-5</v>
      </c>
      <c r="K1031" s="424">
        <f t="shared" si="105"/>
        <v>1010238.81</v>
      </c>
      <c r="L1031" s="424">
        <f t="shared" si="106"/>
        <v>748325.04</v>
      </c>
      <c r="M1031" s="424">
        <f t="shared" si="107"/>
        <v>598660.03</v>
      </c>
      <c r="N1031" s="424">
        <f t="shared" si="108"/>
        <v>149665.01</v>
      </c>
      <c r="O1031" s="424">
        <f t="shared" si="109"/>
        <v>261913.77000000002</v>
      </c>
      <c r="P1031" s="424">
        <f t="shared" si="110"/>
        <v>209531.02</v>
      </c>
      <c r="Q1031" s="424">
        <f t="shared" si="111"/>
        <v>52382.750000000029</v>
      </c>
    </row>
    <row r="1032" spans="1:17" ht="16.5" hidden="1" thickTop="1" x14ac:dyDescent="0.25">
      <c r="A1032" s="421" t="s">
        <v>4627</v>
      </c>
      <c r="B1032" s="421" t="s">
        <v>4644</v>
      </c>
      <c r="C1032" s="422" t="s">
        <v>4629</v>
      </c>
      <c r="D1032" s="422" t="s">
        <v>4645</v>
      </c>
      <c r="E1032" s="422" t="s">
        <v>441</v>
      </c>
      <c r="F1032" s="422" t="s">
        <v>230</v>
      </c>
      <c r="G1032" s="423" t="s">
        <v>4645</v>
      </c>
      <c r="H1032" s="421" t="s">
        <v>4646</v>
      </c>
      <c r="I1032" s="424">
        <v>1062339.8864326067</v>
      </c>
      <c r="J1032" s="425">
        <v>5.8179331012742238E-4</v>
      </c>
      <c r="K1032" s="424">
        <f t="shared" si="105"/>
        <v>7890278.5999999996</v>
      </c>
      <c r="L1032" s="424">
        <f t="shared" si="106"/>
        <v>5844650.8200000003</v>
      </c>
      <c r="M1032" s="424">
        <f t="shared" si="107"/>
        <v>4675720.66</v>
      </c>
      <c r="N1032" s="424">
        <f t="shared" si="108"/>
        <v>1168930.1600000001</v>
      </c>
      <c r="O1032" s="424">
        <f t="shared" si="109"/>
        <v>2045627.7799999993</v>
      </c>
      <c r="P1032" s="424">
        <f t="shared" si="110"/>
        <v>1636502.22</v>
      </c>
      <c r="Q1032" s="424">
        <f t="shared" si="111"/>
        <v>409125.55999999936</v>
      </c>
    </row>
    <row r="1033" spans="1:17" ht="16.5" hidden="1" thickTop="1" x14ac:dyDescent="0.25">
      <c r="A1033" s="421" t="s">
        <v>4627</v>
      </c>
      <c r="B1033" s="421" t="s">
        <v>4647</v>
      </c>
      <c r="C1033" s="422" t="s">
        <v>4629</v>
      </c>
      <c r="D1033" s="422" t="s">
        <v>4648</v>
      </c>
      <c r="E1033" s="422" t="s">
        <v>441</v>
      </c>
      <c r="F1033" s="422" t="s">
        <v>230</v>
      </c>
      <c r="G1033" s="423" t="s">
        <v>4648</v>
      </c>
      <c r="H1033" s="421" t="s">
        <v>4649</v>
      </c>
      <c r="I1033" s="424">
        <v>101291.95092522541</v>
      </c>
      <c r="J1033" s="425">
        <v>5.5472810698979438E-5</v>
      </c>
      <c r="K1033" s="424">
        <f t="shared" ref="K1033:K1096" si="112">ROUND(J1033*13561996091,2)</f>
        <v>752322.04</v>
      </c>
      <c r="L1033" s="424">
        <f t="shared" ref="L1033:L1096" si="113">ROUND(K1033*(10045923031/13561996091),2)</f>
        <v>557275.59</v>
      </c>
      <c r="M1033" s="424">
        <f t="shared" ref="M1033:M1096" si="114">ROUND(L1033*0.8,2)</f>
        <v>445820.47</v>
      </c>
      <c r="N1033" s="424">
        <f t="shared" ref="N1033:N1096" si="115">L1033-M1033</f>
        <v>111455.12</v>
      </c>
      <c r="O1033" s="424">
        <f t="shared" ref="O1033:O1096" si="116">K1033-L1033</f>
        <v>195046.45000000007</v>
      </c>
      <c r="P1033" s="424">
        <f t="shared" ref="P1033:P1096" si="117">ROUND(O1033*0.8,2)</f>
        <v>156037.16</v>
      </c>
      <c r="Q1033" s="424">
        <f t="shared" ref="Q1033:Q1096" si="118">O1033-P1033</f>
        <v>39009.290000000066</v>
      </c>
    </row>
    <row r="1034" spans="1:17" ht="16.5" hidden="1" thickTop="1" x14ac:dyDescent="0.25">
      <c r="A1034" s="421" t="s">
        <v>4627</v>
      </c>
      <c r="B1034" s="421" t="s">
        <v>4650</v>
      </c>
      <c r="C1034" s="422" t="s">
        <v>4629</v>
      </c>
      <c r="D1034" s="422" t="s">
        <v>4651</v>
      </c>
      <c r="E1034" s="422" t="s">
        <v>441</v>
      </c>
      <c r="F1034" s="422" t="s">
        <v>230</v>
      </c>
      <c r="G1034" s="423" t="s">
        <v>4651</v>
      </c>
      <c r="H1034" s="421" t="s">
        <v>4652</v>
      </c>
      <c r="I1034" s="424">
        <v>60570.573743722576</v>
      </c>
      <c r="J1034" s="425">
        <v>3.3171638422627411E-5</v>
      </c>
      <c r="K1034" s="424">
        <f t="shared" si="112"/>
        <v>449873.63</v>
      </c>
      <c r="L1034" s="424">
        <f t="shared" si="113"/>
        <v>333239.73</v>
      </c>
      <c r="M1034" s="424">
        <f t="shared" si="114"/>
        <v>266591.78000000003</v>
      </c>
      <c r="N1034" s="424">
        <f t="shared" si="115"/>
        <v>66647.949999999953</v>
      </c>
      <c r="O1034" s="424">
        <f t="shared" si="116"/>
        <v>116633.90000000002</v>
      </c>
      <c r="P1034" s="424">
        <f t="shared" si="117"/>
        <v>93307.12</v>
      </c>
      <c r="Q1034" s="424">
        <f t="shared" si="118"/>
        <v>23326.780000000028</v>
      </c>
    </row>
    <row r="1035" spans="1:17" ht="16.5" hidden="1" thickTop="1" x14ac:dyDescent="0.25">
      <c r="A1035" s="421" t="s">
        <v>4627</v>
      </c>
      <c r="B1035" s="421" t="s">
        <v>4653</v>
      </c>
      <c r="C1035" s="422" t="s">
        <v>4629</v>
      </c>
      <c r="D1035" s="422" t="s">
        <v>4654</v>
      </c>
      <c r="E1035" s="422" t="s">
        <v>441</v>
      </c>
      <c r="F1035" s="422" t="s">
        <v>230</v>
      </c>
      <c r="G1035" s="423" t="s">
        <v>4654</v>
      </c>
      <c r="H1035" s="421" t="s">
        <v>4655</v>
      </c>
      <c r="I1035" s="424">
        <v>126296.86406406257</v>
      </c>
      <c r="J1035" s="425">
        <v>6.9166818963457456E-5</v>
      </c>
      <c r="K1035" s="424">
        <f t="shared" si="112"/>
        <v>938040.13</v>
      </c>
      <c r="L1035" s="424">
        <f t="shared" si="113"/>
        <v>694844.54</v>
      </c>
      <c r="M1035" s="424">
        <f t="shared" si="114"/>
        <v>555875.63</v>
      </c>
      <c r="N1035" s="424">
        <f t="shared" si="115"/>
        <v>138968.91000000003</v>
      </c>
      <c r="O1035" s="424">
        <f t="shared" si="116"/>
        <v>243195.58999999997</v>
      </c>
      <c r="P1035" s="424">
        <f t="shared" si="117"/>
        <v>194556.47</v>
      </c>
      <c r="Q1035" s="424">
        <f t="shared" si="118"/>
        <v>48639.119999999966</v>
      </c>
    </row>
    <row r="1036" spans="1:17" ht="16.5" hidden="1" thickTop="1" x14ac:dyDescent="0.25">
      <c r="A1036" s="421" t="s">
        <v>4627</v>
      </c>
      <c r="B1036" s="421" t="s">
        <v>4656</v>
      </c>
      <c r="C1036" s="422" t="s">
        <v>4629</v>
      </c>
      <c r="D1036" s="422" t="s">
        <v>4657</v>
      </c>
      <c r="E1036" s="422" t="s">
        <v>441</v>
      </c>
      <c r="F1036" s="422" t="s">
        <v>230</v>
      </c>
      <c r="G1036" s="423" t="s">
        <v>4657</v>
      </c>
      <c r="H1036" s="421" t="s">
        <v>4658</v>
      </c>
      <c r="I1036" s="424">
        <v>22315.47453716095</v>
      </c>
      <c r="J1036" s="425">
        <v>1.2221129945178519E-5</v>
      </c>
      <c r="K1036" s="424">
        <f t="shared" si="112"/>
        <v>165742.92000000001</v>
      </c>
      <c r="L1036" s="424">
        <f t="shared" si="113"/>
        <v>122772.53</v>
      </c>
      <c r="M1036" s="424">
        <f t="shared" si="114"/>
        <v>98218.02</v>
      </c>
      <c r="N1036" s="424">
        <f t="shared" si="115"/>
        <v>24554.509999999995</v>
      </c>
      <c r="O1036" s="424">
        <f t="shared" si="116"/>
        <v>42970.390000000014</v>
      </c>
      <c r="P1036" s="424">
        <f t="shared" si="117"/>
        <v>34376.31</v>
      </c>
      <c r="Q1036" s="424">
        <f t="shared" si="118"/>
        <v>8594.0800000000163</v>
      </c>
    </row>
    <row r="1037" spans="1:17" ht="16.5" hidden="1" thickTop="1" x14ac:dyDescent="0.25">
      <c r="A1037" s="421" t="s">
        <v>4627</v>
      </c>
      <c r="B1037" s="421" t="s">
        <v>4659</v>
      </c>
      <c r="C1037" s="422" t="s">
        <v>4629</v>
      </c>
      <c r="D1037" s="422" t="s">
        <v>4660</v>
      </c>
      <c r="E1037" s="422" t="s">
        <v>441</v>
      </c>
      <c r="F1037" s="422" t="s">
        <v>230</v>
      </c>
      <c r="G1037" s="423" t="s">
        <v>4660</v>
      </c>
      <c r="H1037" s="421" t="s">
        <v>4661</v>
      </c>
      <c r="I1037" s="424">
        <v>95193.905003509877</v>
      </c>
      <c r="J1037" s="425">
        <v>5.213319936797914E-5</v>
      </c>
      <c r="K1037" s="424">
        <f t="shared" si="112"/>
        <v>707030.25</v>
      </c>
      <c r="L1037" s="424">
        <f t="shared" si="113"/>
        <v>523726.11</v>
      </c>
      <c r="M1037" s="424">
        <f t="shared" si="114"/>
        <v>418980.89</v>
      </c>
      <c r="N1037" s="424">
        <f t="shared" si="115"/>
        <v>104745.21999999997</v>
      </c>
      <c r="O1037" s="424">
        <f t="shared" si="116"/>
        <v>183304.14</v>
      </c>
      <c r="P1037" s="424">
        <f t="shared" si="117"/>
        <v>146643.31</v>
      </c>
      <c r="Q1037" s="424">
        <f t="shared" si="118"/>
        <v>36660.830000000016</v>
      </c>
    </row>
    <row r="1038" spans="1:17" ht="16.5" hidden="1" thickTop="1" x14ac:dyDescent="0.25">
      <c r="A1038" s="421" t="s">
        <v>4627</v>
      </c>
      <c r="B1038" s="421" t="s">
        <v>4662</v>
      </c>
      <c r="C1038" s="422" t="s">
        <v>4629</v>
      </c>
      <c r="D1038" s="422" t="s">
        <v>4663</v>
      </c>
      <c r="E1038" s="422" t="s">
        <v>441</v>
      </c>
      <c r="F1038" s="422" t="s">
        <v>230</v>
      </c>
      <c r="G1038" s="423" t="s">
        <v>4663</v>
      </c>
      <c r="H1038" s="421" t="s">
        <v>4664</v>
      </c>
      <c r="I1038" s="424">
        <v>319512.21580385987</v>
      </c>
      <c r="J1038" s="425">
        <v>1.7498172857173197E-4</v>
      </c>
      <c r="K1038" s="424">
        <f t="shared" si="112"/>
        <v>2373101.52</v>
      </c>
      <c r="L1038" s="424">
        <f t="shared" si="113"/>
        <v>1757852.98</v>
      </c>
      <c r="M1038" s="424">
        <f t="shared" si="114"/>
        <v>1406282.38</v>
      </c>
      <c r="N1038" s="424">
        <f t="shared" si="115"/>
        <v>351570.60000000009</v>
      </c>
      <c r="O1038" s="424">
        <f t="shared" si="116"/>
        <v>615248.54</v>
      </c>
      <c r="P1038" s="424">
        <f t="shared" si="117"/>
        <v>492198.83</v>
      </c>
      <c r="Q1038" s="424">
        <f t="shared" si="118"/>
        <v>123049.71000000002</v>
      </c>
    </row>
    <row r="1039" spans="1:17" ht="16.5" hidden="1" thickTop="1" x14ac:dyDescent="0.25">
      <c r="A1039" s="421" t="s">
        <v>4627</v>
      </c>
      <c r="B1039" s="421" t="s">
        <v>4665</v>
      </c>
      <c r="C1039" s="422" t="s">
        <v>4629</v>
      </c>
      <c r="D1039" s="422" t="s">
        <v>4666</v>
      </c>
      <c r="E1039" s="422" t="s">
        <v>441</v>
      </c>
      <c r="F1039" s="422" t="s">
        <v>230</v>
      </c>
      <c r="G1039" s="423" t="s">
        <v>4666</v>
      </c>
      <c r="H1039" s="421" t="s">
        <v>4667</v>
      </c>
      <c r="I1039" s="424">
        <v>831329.40188026102</v>
      </c>
      <c r="J1039" s="425">
        <v>4.5527979388059061E-4</v>
      </c>
      <c r="K1039" s="424">
        <f t="shared" si="112"/>
        <v>6174502.7800000003</v>
      </c>
      <c r="L1039" s="424">
        <f t="shared" si="113"/>
        <v>4573705.76</v>
      </c>
      <c r="M1039" s="424">
        <f t="shared" si="114"/>
        <v>3658964.61</v>
      </c>
      <c r="N1039" s="424">
        <f t="shared" si="115"/>
        <v>914741.14999999991</v>
      </c>
      <c r="O1039" s="424">
        <f t="shared" si="116"/>
        <v>1600797.0200000005</v>
      </c>
      <c r="P1039" s="424">
        <f t="shared" si="117"/>
        <v>1280637.6200000001</v>
      </c>
      <c r="Q1039" s="424">
        <f t="shared" si="118"/>
        <v>320159.40000000037</v>
      </c>
    </row>
    <row r="1040" spans="1:17" ht="16.5" hidden="1" thickTop="1" x14ac:dyDescent="0.25">
      <c r="A1040" s="421" t="s">
        <v>4627</v>
      </c>
      <c r="B1040" s="421" t="s">
        <v>4668</v>
      </c>
      <c r="C1040" s="422" t="s">
        <v>4629</v>
      </c>
      <c r="D1040" s="422" t="s">
        <v>4669</v>
      </c>
      <c r="E1040" s="422" t="s">
        <v>441</v>
      </c>
      <c r="F1040" s="422" t="s">
        <v>230</v>
      </c>
      <c r="G1040" s="423" t="s">
        <v>4669</v>
      </c>
      <c r="H1040" s="421" t="s">
        <v>4670</v>
      </c>
      <c r="I1040" s="424">
        <v>783768.41976654227</v>
      </c>
      <c r="J1040" s="425">
        <v>4.2923289347683086E-4</v>
      </c>
      <c r="K1040" s="424">
        <f t="shared" si="112"/>
        <v>5821254.8200000003</v>
      </c>
      <c r="L1040" s="424">
        <f t="shared" si="113"/>
        <v>4312040.6100000003</v>
      </c>
      <c r="M1040" s="424">
        <f t="shared" si="114"/>
        <v>3449632.49</v>
      </c>
      <c r="N1040" s="424">
        <f t="shared" si="115"/>
        <v>862408.12000000011</v>
      </c>
      <c r="O1040" s="424">
        <f t="shared" si="116"/>
        <v>1509214.21</v>
      </c>
      <c r="P1040" s="424">
        <f t="shared" si="117"/>
        <v>1207371.3700000001</v>
      </c>
      <c r="Q1040" s="424">
        <f t="shared" si="118"/>
        <v>301842.83999999985</v>
      </c>
    </row>
    <row r="1041" spans="1:17" ht="16.5" hidden="1" thickTop="1" x14ac:dyDescent="0.25">
      <c r="A1041" s="421" t="s">
        <v>4627</v>
      </c>
      <c r="B1041" s="421" t="s">
        <v>4671</v>
      </c>
      <c r="C1041" s="422" t="s">
        <v>4629</v>
      </c>
      <c r="D1041" s="422" t="s">
        <v>4672</v>
      </c>
      <c r="E1041" s="422" t="s">
        <v>441</v>
      </c>
      <c r="F1041" s="422" t="s">
        <v>230</v>
      </c>
      <c r="G1041" s="423" t="s">
        <v>4672</v>
      </c>
      <c r="H1041" s="421" t="s">
        <v>4673</v>
      </c>
      <c r="I1041" s="424">
        <v>375120.53654848441</v>
      </c>
      <c r="J1041" s="425">
        <v>2.054357757272841E-4</v>
      </c>
      <c r="K1041" s="424">
        <f t="shared" si="112"/>
        <v>2786119.19</v>
      </c>
      <c r="L1041" s="424">
        <f t="shared" si="113"/>
        <v>2063791.99</v>
      </c>
      <c r="M1041" s="424">
        <f t="shared" si="114"/>
        <v>1651033.59</v>
      </c>
      <c r="N1041" s="424">
        <f t="shared" si="115"/>
        <v>412758.39999999991</v>
      </c>
      <c r="O1041" s="424">
        <f t="shared" si="116"/>
        <v>722327.2</v>
      </c>
      <c r="P1041" s="424">
        <f t="shared" si="117"/>
        <v>577861.76</v>
      </c>
      <c r="Q1041" s="424">
        <f t="shared" si="118"/>
        <v>144465.43999999994</v>
      </c>
    </row>
    <row r="1042" spans="1:17" ht="16.5" hidden="1" thickTop="1" x14ac:dyDescent="0.25">
      <c r="A1042" s="421" t="s">
        <v>4627</v>
      </c>
      <c r="B1042" s="421" t="s">
        <v>4674</v>
      </c>
      <c r="C1042" s="422" t="s">
        <v>4629</v>
      </c>
      <c r="D1042" s="422" t="s">
        <v>4675</v>
      </c>
      <c r="E1042" s="422" t="s">
        <v>441</v>
      </c>
      <c r="F1042" s="422" t="s">
        <v>230</v>
      </c>
      <c r="G1042" s="423" t="s">
        <v>4675</v>
      </c>
      <c r="H1042" s="421" t="s">
        <v>4676</v>
      </c>
      <c r="I1042" s="424">
        <v>680148.35104146309</v>
      </c>
      <c r="J1042" s="425">
        <v>3.7248508277225816E-4</v>
      </c>
      <c r="K1042" s="424">
        <f t="shared" si="112"/>
        <v>5051641.24</v>
      </c>
      <c r="L1042" s="424">
        <f t="shared" si="113"/>
        <v>3741956.47</v>
      </c>
      <c r="M1042" s="424">
        <f t="shared" si="114"/>
        <v>2993565.18</v>
      </c>
      <c r="N1042" s="424">
        <f t="shared" si="115"/>
        <v>748391.29</v>
      </c>
      <c r="O1042" s="424">
        <f t="shared" si="116"/>
        <v>1309684.77</v>
      </c>
      <c r="P1042" s="424">
        <f t="shared" si="117"/>
        <v>1047747.82</v>
      </c>
      <c r="Q1042" s="424">
        <f t="shared" si="118"/>
        <v>261936.95000000007</v>
      </c>
    </row>
    <row r="1043" spans="1:17" ht="16.5" hidden="1" thickTop="1" x14ac:dyDescent="0.25">
      <c r="A1043" s="421" t="s">
        <v>4627</v>
      </c>
      <c r="B1043" s="421" t="s">
        <v>4677</v>
      </c>
      <c r="C1043" s="422" t="s">
        <v>4629</v>
      </c>
      <c r="D1043" s="422" t="s">
        <v>4678</v>
      </c>
      <c r="E1043" s="422" t="s">
        <v>441</v>
      </c>
      <c r="F1043" s="422" t="s">
        <v>230</v>
      </c>
      <c r="G1043" s="423" t="s">
        <v>4678</v>
      </c>
      <c r="H1043" s="421" t="s">
        <v>4679</v>
      </c>
      <c r="I1043" s="424">
        <v>637202.12623267761</v>
      </c>
      <c r="J1043" s="425">
        <v>3.4896546667944305E-4</v>
      </c>
      <c r="K1043" s="424">
        <f t="shared" si="112"/>
        <v>4732668.3</v>
      </c>
      <c r="L1043" s="424">
        <f t="shared" si="113"/>
        <v>3505680.22</v>
      </c>
      <c r="M1043" s="424">
        <f t="shared" si="114"/>
        <v>2804544.18</v>
      </c>
      <c r="N1043" s="424">
        <f t="shared" si="115"/>
        <v>701136.04</v>
      </c>
      <c r="O1043" s="424">
        <f t="shared" si="116"/>
        <v>1226988.0799999996</v>
      </c>
      <c r="P1043" s="424">
        <f t="shared" si="117"/>
        <v>981590.46</v>
      </c>
      <c r="Q1043" s="424">
        <f t="shared" si="118"/>
        <v>245397.61999999965</v>
      </c>
    </row>
    <row r="1044" spans="1:17" ht="16.5" hidden="1" thickTop="1" x14ac:dyDescent="0.25">
      <c r="A1044" s="421" t="s">
        <v>4627</v>
      </c>
      <c r="B1044" s="421" t="s">
        <v>4680</v>
      </c>
      <c r="C1044" s="422" t="s">
        <v>4629</v>
      </c>
      <c r="D1044" s="422" t="s">
        <v>4675</v>
      </c>
      <c r="E1044" s="422" t="s">
        <v>4681</v>
      </c>
      <c r="F1044" s="422" t="s">
        <v>4682</v>
      </c>
      <c r="G1044" s="423" t="s">
        <v>4683</v>
      </c>
      <c r="H1044" s="421" t="s">
        <v>4684</v>
      </c>
      <c r="I1044" s="424">
        <v>0</v>
      </c>
      <c r="J1044" s="425">
        <v>0</v>
      </c>
      <c r="K1044" s="424">
        <f t="shared" si="112"/>
        <v>0</v>
      </c>
      <c r="L1044" s="424">
        <f t="shared" si="113"/>
        <v>0</v>
      </c>
      <c r="M1044" s="424">
        <f t="shared" si="114"/>
        <v>0</v>
      </c>
      <c r="N1044" s="424">
        <f t="shared" si="115"/>
        <v>0</v>
      </c>
      <c r="O1044" s="424">
        <f t="shared" si="116"/>
        <v>0</v>
      </c>
      <c r="P1044" s="424">
        <f t="shared" si="117"/>
        <v>0</v>
      </c>
      <c r="Q1044" s="424">
        <f t="shared" si="118"/>
        <v>0</v>
      </c>
    </row>
    <row r="1045" spans="1:17" ht="16.5" hidden="1" thickTop="1" x14ac:dyDescent="0.25">
      <c r="A1045" s="421" t="s">
        <v>4627</v>
      </c>
      <c r="B1045" s="421" t="s">
        <v>4685</v>
      </c>
      <c r="C1045" s="422" t="s">
        <v>4629</v>
      </c>
      <c r="D1045" s="422" t="s">
        <v>4678</v>
      </c>
      <c r="E1045" s="422" t="s">
        <v>4686</v>
      </c>
      <c r="F1045" s="422" t="s">
        <v>4687</v>
      </c>
      <c r="G1045" s="423" t="s">
        <v>4688</v>
      </c>
      <c r="H1045" s="421" t="s">
        <v>4689</v>
      </c>
      <c r="I1045" s="424">
        <v>0</v>
      </c>
      <c r="J1045" s="425">
        <v>0</v>
      </c>
      <c r="K1045" s="424">
        <f t="shared" si="112"/>
        <v>0</v>
      </c>
      <c r="L1045" s="424">
        <f t="shared" si="113"/>
        <v>0</v>
      </c>
      <c r="M1045" s="424">
        <f t="shared" si="114"/>
        <v>0</v>
      </c>
      <c r="N1045" s="424">
        <f t="shared" si="115"/>
        <v>0</v>
      </c>
      <c r="O1045" s="424">
        <f t="shared" si="116"/>
        <v>0</v>
      </c>
      <c r="P1045" s="424">
        <f t="shared" si="117"/>
        <v>0</v>
      </c>
      <c r="Q1045" s="424">
        <f t="shared" si="118"/>
        <v>0</v>
      </c>
    </row>
    <row r="1046" spans="1:17" ht="16.5" hidden="1" thickTop="1" x14ac:dyDescent="0.25">
      <c r="A1046" s="421" t="s">
        <v>4627</v>
      </c>
      <c r="B1046" s="421" t="s">
        <v>4690</v>
      </c>
      <c r="C1046" s="422" t="s">
        <v>4629</v>
      </c>
      <c r="D1046" s="422" t="s">
        <v>4678</v>
      </c>
      <c r="E1046" s="422" t="s">
        <v>4691</v>
      </c>
      <c r="F1046" s="422" t="s">
        <v>4692</v>
      </c>
      <c r="G1046" s="423" t="s">
        <v>4693</v>
      </c>
      <c r="H1046" s="421" t="s">
        <v>4694</v>
      </c>
      <c r="I1046" s="424">
        <v>0</v>
      </c>
      <c r="J1046" s="425">
        <v>0</v>
      </c>
      <c r="K1046" s="424">
        <f t="shared" si="112"/>
        <v>0</v>
      </c>
      <c r="L1046" s="424">
        <f t="shared" si="113"/>
        <v>0</v>
      </c>
      <c r="M1046" s="424">
        <f t="shared" si="114"/>
        <v>0</v>
      </c>
      <c r="N1046" s="424">
        <f t="shared" si="115"/>
        <v>0</v>
      </c>
      <c r="O1046" s="424">
        <f t="shared" si="116"/>
        <v>0</v>
      </c>
      <c r="P1046" s="424">
        <f t="shared" si="117"/>
        <v>0</v>
      </c>
      <c r="Q1046" s="424">
        <f t="shared" si="118"/>
        <v>0</v>
      </c>
    </row>
    <row r="1047" spans="1:17" ht="16.5" hidden="1" thickTop="1" x14ac:dyDescent="0.25">
      <c r="A1047" s="421" t="s">
        <v>4627</v>
      </c>
      <c r="B1047" s="421" t="s">
        <v>4695</v>
      </c>
      <c r="C1047" s="422" t="s">
        <v>4629</v>
      </c>
      <c r="D1047" s="422" t="s">
        <v>4678</v>
      </c>
      <c r="E1047" s="422" t="s">
        <v>4696</v>
      </c>
      <c r="F1047" s="422" t="s">
        <v>4697</v>
      </c>
      <c r="G1047" s="423" t="s">
        <v>4698</v>
      </c>
      <c r="H1047" s="421" t="s">
        <v>4699</v>
      </c>
      <c r="I1047" s="424">
        <v>17256.967524689535</v>
      </c>
      <c r="J1047" s="425">
        <v>9.4508249075212302E-6</v>
      </c>
      <c r="K1047" s="424">
        <f t="shared" si="112"/>
        <v>128172.05</v>
      </c>
      <c r="L1047" s="424">
        <f t="shared" si="113"/>
        <v>94942.26</v>
      </c>
      <c r="M1047" s="424">
        <f t="shared" si="114"/>
        <v>75953.81</v>
      </c>
      <c r="N1047" s="424">
        <f t="shared" si="115"/>
        <v>18988.449999999997</v>
      </c>
      <c r="O1047" s="424">
        <f t="shared" si="116"/>
        <v>33229.790000000008</v>
      </c>
      <c r="P1047" s="424">
        <f t="shared" si="117"/>
        <v>26583.83</v>
      </c>
      <c r="Q1047" s="424">
        <f t="shared" si="118"/>
        <v>6645.9600000000064</v>
      </c>
    </row>
    <row r="1048" spans="1:17" ht="16.5" hidden="1" thickTop="1" x14ac:dyDescent="0.25">
      <c r="A1048" s="421" t="s">
        <v>4627</v>
      </c>
      <c r="B1048" s="421" t="s">
        <v>4700</v>
      </c>
      <c r="C1048" s="422" t="s">
        <v>4629</v>
      </c>
      <c r="D1048" s="422" t="s">
        <v>4678</v>
      </c>
      <c r="E1048" s="422" t="s">
        <v>4701</v>
      </c>
      <c r="F1048" s="422" t="s">
        <v>4702</v>
      </c>
      <c r="G1048" s="423" t="s">
        <v>4703</v>
      </c>
      <c r="H1048" s="421" t="s">
        <v>4704</v>
      </c>
      <c r="I1048" s="424">
        <v>0</v>
      </c>
      <c r="J1048" s="425">
        <v>0</v>
      </c>
      <c r="K1048" s="424">
        <f t="shared" si="112"/>
        <v>0</v>
      </c>
      <c r="L1048" s="424">
        <f t="shared" si="113"/>
        <v>0</v>
      </c>
      <c r="M1048" s="424">
        <f t="shared" si="114"/>
        <v>0</v>
      </c>
      <c r="N1048" s="424">
        <f t="shared" si="115"/>
        <v>0</v>
      </c>
      <c r="O1048" s="424">
        <f t="shared" si="116"/>
        <v>0</v>
      </c>
      <c r="P1048" s="424">
        <f t="shared" si="117"/>
        <v>0</v>
      </c>
      <c r="Q1048" s="424">
        <f t="shared" si="118"/>
        <v>0</v>
      </c>
    </row>
    <row r="1049" spans="1:17" ht="16.5" hidden="1" thickTop="1" x14ac:dyDescent="0.25">
      <c r="A1049" s="421" t="s">
        <v>4627</v>
      </c>
      <c r="B1049" s="421" t="s">
        <v>4705</v>
      </c>
      <c r="C1049" s="422" t="s">
        <v>4629</v>
      </c>
      <c r="D1049" s="422" t="s">
        <v>4657</v>
      </c>
      <c r="E1049" s="422" t="s">
        <v>4706</v>
      </c>
      <c r="F1049" s="422" t="s">
        <v>4707</v>
      </c>
      <c r="G1049" s="423" t="s">
        <v>4708</v>
      </c>
      <c r="H1049" s="421" t="s">
        <v>4709</v>
      </c>
      <c r="I1049" s="424">
        <v>0</v>
      </c>
      <c r="J1049" s="425">
        <v>0</v>
      </c>
      <c r="K1049" s="424">
        <f t="shared" si="112"/>
        <v>0</v>
      </c>
      <c r="L1049" s="424">
        <f t="shared" si="113"/>
        <v>0</v>
      </c>
      <c r="M1049" s="424">
        <f t="shared" si="114"/>
        <v>0</v>
      </c>
      <c r="N1049" s="424">
        <f t="shared" si="115"/>
        <v>0</v>
      </c>
      <c r="O1049" s="424">
        <f t="shared" si="116"/>
        <v>0</v>
      </c>
      <c r="P1049" s="424">
        <f t="shared" si="117"/>
        <v>0</v>
      </c>
      <c r="Q1049" s="424">
        <f t="shared" si="118"/>
        <v>0</v>
      </c>
    </row>
    <row r="1050" spans="1:17" ht="16.5" hidden="1" thickTop="1" x14ac:dyDescent="0.25">
      <c r="A1050" s="421" t="s">
        <v>4627</v>
      </c>
      <c r="B1050" s="421" t="s">
        <v>4710</v>
      </c>
      <c r="C1050" s="422" t="s">
        <v>4629</v>
      </c>
      <c r="D1050" s="422" t="s">
        <v>4657</v>
      </c>
      <c r="E1050" s="422" t="s">
        <v>4711</v>
      </c>
      <c r="F1050" s="422" t="s">
        <v>4712</v>
      </c>
      <c r="G1050" s="423" t="s">
        <v>4713</v>
      </c>
      <c r="H1050" s="421" t="s">
        <v>4714</v>
      </c>
      <c r="I1050" s="424">
        <v>0</v>
      </c>
      <c r="J1050" s="425">
        <v>0</v>
      </c>
      <c r="K1050" s="424">
        <f t="shared" si="112"/>
        <v>0</v>
      </c>
      <c r="L1050" s="424">
        <f t="shared" si="113"/>
        <v>0</v>
      </c>
      <c r="M1050" s="424">
        <f t="shared" si="114"/>
        <v>0</v>
      </c>
      <c r="N1050" s="424">
        <f t="shared" si="115"/>
        <v>0</v>
      </c>
      <c r="O1050" s="424">
        <f t="shared" si="116"/>
        <v>0</v>
      </c>
      <c r="P1050" s="424">
        <f t="shared" si="117"/>
        <v>0</v>
      </c>
      <c r="Q1050" s="424">
        <f t="shared" si="118"/>
        <v>0</v>
      </c>
    </row>
    <row r="1051" spans="1:17" ht="16.5" hidden="1" thickTop="1" x14ac:dyDescent="0.25">
      <c r="A1051" s="421" t="s">
        <v>4627</v>
      </c>
      <c r="B1051" s="421" t="s">
        <v>4715</v>
      </c>
      <c r="C1051" s="422" t="s">
        <v>4629</v>
      </c>
      <c r="D1051" s="422" t="s">
        <v>4672</v>
      </c>
      <c r="E1051" s="422" t="s">
        <v>4716</v>
      </c>
      <c r="F1051" s="422" t="s">
        <v>4717</v>
      </c>
      <c r="G1051" s="423" t="s">
        <v>4718</v>
      </c>
      <c r="H1051" s="421" t="s">
        <v>4719</v>
      </c>
      <c r="I1051" s="424">
        <v>0</v>
      </c>
      <c r="J1051" s="425">
        <v>0</v>
      </c>
      <c r="K1051" s="424">
        <f t="shared" si="112"/>
        <v>0</v>
      </c>
      <c r="L1051" s="424">
        <f t="shared" si="113"/>
        <v>0</v>
      </c>
      <c r="M1051" s="424">
        <f t="shared" si="114"/>
        <v>0</v>
      </c>
      <c r="N1051" s="424">
        <f t="shared" si="115"/>
        <v>0</v>
      </c>
      <c r="O1051" s="424">
        <f t="shared" si="116"/>
        <v>0</v>
      </c>
      <c r="P1051" s="424">
        <f t="shared" si="117"/>
        <v>0</v>
      </c>
      <c r="Q1051" s="424">
        <f t="shared" si="118"/>
        <v>0</v>
      </c>
    </row>
    <row r="1052" spans="1:17" ht="16.5" hidden="1" thickTop="1" x14ac:dyDescent="0.25">
      <c r="A1052" s="421" t="s">
        <v>4627</v>
      </c>
      <c r="B1052" s="421" t="s">
        <v>4720</v>
      </c>
      <c r="C1052" s="422" t="s">
        <v>4629</v>
      </c>
      <c r="D1052" s="422" t="s">
        <v>4657</v>
      </c>
      <c r="E1052" s="422" t="s">
        <v>4721</v>
      </c>
      <c r="F1052" s="422" t="s">
        <v>4722</v>
      </c>
      <c r="G1052" s="423" t="s">
        <v>4723</v>
      </c>
      <c r="H1052" s="421" t="s">
        <v>4724</v>
      </c>
      <c r="I1052" s="424">
        <v>0</v>
      </c>
      <c r="J1052" s="425">
        <v>0</v>
      </c>
      <c r="K1052" s="424">
        <f t="shared" si="112"/>
        <v>0</v>
      </c>
      <c r="L1052" s="424">
        <f t="shared" si="113"/>
        <v>0</v>
      </c>
      <c r="M1052" s="424">
        <f t="shared" si="114"/>
        <v>0</v>
      </c>
      <c r="N1052" s="424">
        <f t="shared" si="115"/>
        <v>0</v>
      </c>
      <c r="O1052" s="424">
        <f t="shared" si="116"/>
        <v>0</v>
      </c>
      <c r="P1052" s="424">
        <f t="shared" si="117"/>
        <v>0</v>
      </c>
      <c r="Q1052" s="424">
        <f t="shared" si="118"/>
        <v>0</v>
      </c>
    </row>
    <row r="1053" spans="1:17" ht="16.5" hidden="1" thickTop="1" x14ac:dyDescent="0.25">
      <c r="A1053" s="421" t="s">
        <v>4627</v>
      </c>
      <c r="B1053" s="421" t="s">
        <v>4725</v>
      </c>
      <c r="C1053" s="422" t="s">
        <v>4629</v>
      </c>
      <c r="D1053" s="422" t="s">
        <v>4675</v>
      </c>
      <c r="E1053" s="422" t="s">
        <v>4726</v>
      </c>
      <c r="F1053" s="422" t="s">
        <v>4727</v>
      </c>
      <c r="G1053" s="423" t="s">
        <v>4728</v>
      </c>
      <c r="H1053" s="421" t="s">
        <v>4729</v>
      </c>
      <c r="I1053" s="424">
        <v>45059.859647800455</v>
      </c>
      <c r="J1053" s="425">
        <v>2.4677153925194325E-5</v>
      </c>
      <c r="K1053" s="424">
        <f t="shared" si="112"/>
        <v>334671.46999999997</v>
      </c>
      <c r="L1053" s="424">
        <f t="shared" si="113"/>
        <v>247904.79</v>
      </c>
      <c r="M1053" s="424">
        <f t="shared" si="114"/>
        <v>198323.83</v>
      </c>
      <c r="N1053" s="424">
        <f t="shared" si="115"/>
        <v>49580.960000000021</v>
      </c>
      <c r="O1053" s="424">
        <f t="shared" si="116"/>
        <v>86766.679999999964</v>
      </c>
      <c r="P1053" s="424">
        <f t="shared" si="117"/>
        <v>69413.34</v>
      </c>
      <c r="Q1053" s="424">
        <f t="shared" si="118"/>
        <v>17353.339999999967</v>
      </c>
    </row>
    <row r="1054" spans="1:17" ht="16.5" hidden="1" thickTop="1" x14ac:dyDescent="0.25">
      <c r="A1054" s="421" t="s">
        <v>4627</v>
      </c>
      <c r="B1054" s="421" t="s">
        <v>4730</v>
      </c>
      <c r="C1054" s="422" t="s">
        <v>4629</v>
      </c>
      <c r="D1054" s="422" t="s">
        <v>4678</v>
      </c>
      <c r="E1054" s="422" t="s">
        <v>4731</v>
      </c>
      <c r="F1054" s="422" t="s">
        <v>4732</v>
      </c>
      <c r="G1054" s="423" t="s">
        <v>4733</v>
      </c>
      <c r="H1054" s="421" t="s">
        <v>4734</v>
      </c>
      <c r="I1054" s="424">
        <v>17256.967524689535</v>
      </c>
      <c r="J1054" s="425">
        <v>9.4508249075212302E-6</v>
      </c>
      <c r="K1054" s="424">
        <f t="shared" si="112"/>
        <v>128172.05</v>
      </c>
      <c r="L1054" s="424">
        <f t="shared" si="113"/>
        <v>94942.26</v>
      </c>
      <c r="M1054" s="424">
        <f t="shared" si="114"/>
        <v>75953.81</v>
      </c>
      <c r="N1054" s="424">
        <f t="shared" si="115"/>
        <v>18988.449999999997</v>
      </c>
      <c r="O1054" s="424">
        <f t="shared" si="116"/>
        <v>33229.790000000008</v>
      </c>
      <c r="P1054" s="424">
        <f t="shared" si="117"/>
        <v>26583.83</v>
      </c>
      <c r="Q1054" s="424">
        <f t="shared" si="118"/>
        <v>6645.9600000000064</v>
      </c>
    </row>
    <row r="1055" spans="1:17" ht="16.5" hidden="1" thickTop="1" x14ac:dyDescent="0.25">
      <c r="A1055" s="421" t="s">
        <v>4627</v>
      </c>
      <c r="B1055" s="421" t="s">
        <v>4735</v>
      </c>
      <c r="C1055" s="422" t="s">
        <v>4629</v>
      </c>
      <c r="D1055" s="422" t="s">
        <v>4657</v>
      </c>
      <c r="E1055" s="422" t="s">
        <v>4736</v>
      </c>
      <c r="F1055" s="422" t="s">
        <v>4737</v>
      </c>
      <c r="G1055" s="423" t="s">
        <v>4738</v>
      </c>
      <c r="H1055" s="421" t="s">
        <v>4739</v>
      </c>
      <c r="I1055" s="424">
        <v>0</v>
      </c>
      <c r="J1055" s="425">
        <v>0</v>
      </c>
      <c r="K1055" s="424">
        <f t="shared" si="112"/>
        <v>0</v>
      </c>
      <c r="L1055" s="424">
        <f t="shared" si="113"/>
        <v>0</v>
      </c>
      <c r="M1055" s="424">
        <f t="shared" si="114"/>
        <v>0</v>
      </c>
      <c r="N1055" s="424">
        <f t="shared" si="115"/>
        <v>0</v>
      </c>
      <c r="O1055" s="424">
        <f t="shared" si="116"/>
        <v>0</v>
      </c>
      <c r="P1055" s="424">
        <f t="shared" si="117"/>
        <v>0</v>
      </c>
      <c r="Q1055" s="424">
        <f t="shared" si="118"/>
        <v>0</v>
      </c>
    </row>
    <row r="1056" spans="1:17" ht="16.5" hidden="1" thickTop="1" x14ac:dyDescent="0.25">
      <c r="A1056" s="421" t="s">
        <v>4627</v>
      </c>
      <c r="B1056" s="431" t="s">
        <v>4740</v>
      </c>
      <c r="C1056" s="432" t="s">
        <v>4629</v>
      </c>
      <c r="D1056" s="432" t="s">
        <v>4669</v>
      </c>
      <c r="E1056" s="432" t="s">
        <v>4741</v>
      </c>
      <c r="F1056" s="433" t="s">
        <v>4742</v>
      </c>
      <c r="G1056" s="423" t="s">
        <v>4743</v>
      </c>
      <c r="H1056" s="434" t="s">
        <v>4744</v>
      </c>
      <c r="I1056" s="424">
        <v>90119.719295600909</v>
      </c>
      <c r="J1056" s="425">
        <v>4.935430785038865E-5</v>
      </c>
      <c r="K1056" s="424">
        <f t="shared" si="112"/>
        <v>669342.93000000005</v>
      </c>
      <c r="L1056" s="424">
        <f t="shared" si="113"/>
        <v>495809.58</v>
      </c>
      <c r="M1056" s="424">
        <f t="shared" si="114"/>
        <v>396647.66</v>
      </c>
      <c r="N1056" s="424">
        <f t="shared" si="115"/>
        <v>99161.920000000042</v>
      </c>
      <c r="O1056" s="424">
        <f t="shared" si="116"/>
        <v>173533.35000000003</v>
      </c>
      <c r="P1056" s="424">
        <f t="shared" si="117"/>
        <v>138826.68</v>
      </c>
      <c r="Q1056" s="424">
        <f t="shared" si="118"/>
        <v>34706.670000000042</v>
      </c>
    </row>
    <row r="1057" spans="1:17" ht="16.5" hidden="1" thickTop="1" x14ac:dyDescent="0.25">
      <c r="A1057" s="421" t="s">
        <v>4745</v>
      </c>
      <c r="B1057" s="421" t="s">
        <v>4746</v>
      </c>
      <c r="C1057" s="422" t="s">
        <v>4747</v>
      </c>
      <c r="D1057" s="422" t="s">
        <v>4748</v>
      </c>
      <c r="E1057" s="422" t="s">
        <v>441</v>
      </c>
      <c r="F1057" s="422" t="s">
        <v>230</v>
      </c>
      <c r="G1057" s="423" t="s">
        <v>4748</v>
      </c>
      <c r="H1057" s="421" t="s">
        <v>4749</v>
      </c>
      <c r="I1057" s="424">
        <v>0</v>
      </c>
      <c r="J1057" s="425">
        <v>0</v>
      </c>
      <c r="K1057" s="424">
        <f t="shared" si="112"/>
        <v>0</v>
      </c>
      <c r="L1057" s="424">
        <f t="shared" si="113"/>
        <v>0</v>
      </c>
      <c r="M1057" s="424">
        <f t="shared" si="114"/>
        <v>0</v>
      </c>
      <c r="N1057" s="424">
        <f t="shared" si="115"/>
        <v>0</v>
      </c>
      <c r="O1057" s="424">
        <f t="shared" si="116"/>
        <v>0</v>
      </c>
      <c r="P1057" s="424">
        <f t="shared" si="117"/>
        <v>0</v>
      </c>
      <c r="Q1057" s="424">
        <f t="shared" si="118"/>
        <v>0</v>
      </c>
    </row>
    <row r="1058" spans="1:17" ht="16.5" hidden="1" thickTop="1" x14ac:dyDescent="0.25">
      <c r="A1058" s="421" t="s">
        <v>4745</v>
      </c>
      <c r="B1058" s="421" t="s">
        <v>4750</v>
      </c>
      <c r="C1058" s="422" t="s">
        <v>4747</v>
      </c>
      <c r="D1058" s="422" t="s">
        <v>4751</v>
      </c>
      <c r="E1058" s="422" t="s">
        <v>441</v>
      </c>
      <c r="F1058" s="422" t="s">
        <v>230</v>
      </c>
      <c r="G1058" s="423" t="s">
        <v>4751</v>
      </c>
      <c r="H1058" s="421" t="s">
        <v>4752</v>
      </c>
      <c r="I1058" s="424">
        <v>498379.67304888129</v>
      </c>
      <c r="J1058" s="425">
        <v>2.7293897498004317E-4</v>
      </c>
      <c r="K1058" s="424">
        <f t="shared" si="112"/>
        <v>3701597.31</v>
      </c>
      <c r="L1058" s="424">
        <f t="shared" si="113"/>
        <v>2741923.93</v>
      </c>
      <c r="M1058" s="424">
        <f t="shared" si="114"/>
        <v>2193539.14</v>
      </c>
      <c r="N1058" s="424">
        <f t="shared" si="115"/>
        <v>548384.79</v>
      </c>
      <c r="O1058" s="424">
        <f t="shared" si="116"/>
        <v>959673.37999999989</v>
      </c>
      <c r="P1058" s="424">
        <f t="shared" si="117"/>
        <v>767738.7</v>
      </c>
      <c r="Q1058" s="424">
        <f t="shared" si="118"/>
        <v>191934.67999999993</v>
      </c>
    </row>
    <row r="1059" spans="1:17" ht="16.5" hidden="1" thickTop="1" x14ac:dyDescent="0.25">
      <c r="A1059" s="421" t="s">
        <v>4745</v>
      </c>
      <c r="B1059" s="421" t="s">
        <v>4753</v>
      </c>
      <c r="C1059" s="422" t="s">
        <v>4747</v>
      </c>
      <c r="D1059" s="422" t="s">
        <v>4751</v>
      </c>
      <c r="E1059" s="422" t="s">
        <v>4754</v>
      </c>
      <c r="F1059" s="422" t="s">
        <v>4755</v>
      </c>
      <c r="G1059" s="423" t="s">
        <v>4756</v>
      </c>
      <c r="H1059" s="421" t="s">
        <v>4757</v>
      </c>
      <c r="I1059" s="424">
        <v>60648.924820676591</v>
      </c>
      <c r="J1059" s="425">
        <v>3.3214547601690803E-5</v>
      </c>
      <c r="K1059" s="424">
        <f t="shared" si="112"/>
        <v>450455.56</v>
      </c>
      <c r="L1059" s="424">
        <f t="shared" si="113"/>
        <v>333670.78999999998</v>
      </c>
      <c r="M1059" s="424">
        <f t="shared" si="114"/>
        <v>266936.63</v>
      </c>
      <c r="N1059" s="424">
        <f t="shared" si="115"/>
        <v>66734.159999999974</v>
      </c>
      <c r="O1059" s="424">
        <f t="shared" si="116"/>
        <v>116784.77000000002</v>
      </c>
      <c r="P1059" s="424">
        <f t="shared" si="117"/>
        <v>93427.82</v>
      </c>
      <c r="Q1059" s="424">
        <f t="shared" si="118"/>
        <v>23356.950000000012</v>
      </c>
    </row>
    <row r="1060" spans="1:17" ht="16.5" hidden="1" thickTop="1" x14ac:dyDescent="0.25">
      <c r="A1060" s="421" t="s">
        <v>4758</v>
      </c>
      <c r="B1060" s="421" t="s">
        <v>4759</v>
      </c>
      <c r="C1060" s="422" t="s">
        <v>4760</v>
      </c>
      <c r="D1060" s="422" t="s">
        <v>4761</v>
      </c>
      <c r="E1060" s="422" t="s">
        <v>441</v>
      </c>
      <c r="F1060" s="422" t="s">
        <v>230</v>
      </c>
      <c r="G1060" s="423" t="s">
        <v>4761</v>
      </c>
      <c r="H1060" s="421" t="s">
        <v>4762</v>
      </c>
      <c r="I1060" s="424">
        <v>2354668.3777808221</v>
      </c>
      <c r="J1060" s="425">
        <v>1.289540501356652E-3</v>
      </c>
      <c r="K1060" s="424">
        <f t="shared" si="112"/>
        <v>17488743.239999998</v>
      </c>
      <c r="L1060" s="424">
        <f t="shared" si="113"/>
        <v>12954624.619999999</v>
      </c>
      <c r="M1060" s="424">
        <f t="shared" si="114"/>
        <v>10363699.699999999</v>
      </c>
      <c r="N1060" s="424">
        <f t="shared" si="115"/>
        <v>2590924.92</v>
      </c>
      <c r="O1060" s="424">
        <f t="shared" si="116"/>
        <v>4534118.6199999992</v>
      </c>
      <c r="P1060" s="424">
        <f t="shared" si="117"/>
        <v>3627294.9</v>
      </c>
      <c r="Q1060" s="424">
        <f t="shared" si="118"/>
        <v>906823.71999999927</v>
      </c>
    </row>
    <row r="1061" spans="1:17" ht="16.5" hidden="1" thickTop="1" x14ac:dyDescent="0.25">
      <c r="A1061" s="421" t="s">
        <v>4758</v>
      </c>
      <c r="B1061" s="421" t="s">
        <v>4763</v>
      </c>
      <c r="C1061" s="422" t="s">
        <v>4760</v>
      </c>
      <c r="D1061" s="422" t="s">
        <v>4764</v>
      </c>
      <c r="E1061" s="422" t="s">
        <v>441</v>
      </c>
      <c r="F1061" s="422" t="s">
        <v>230</v>
      </c>
      <c r="G1061" s="423" t="s">
        <v>4764</v>
      </c>
      <c r="H1061" s="421" t="s">
        <v>4765</v>
      </c>
      <c r="I1061" s="424">
        <v>5482828.7319018682</v>
      </c>
      <c r="J1061" s="425">
        <v>3.0026859741722465E-3</v>
      </c>
      <c r="K1061" s="424">
        <f t="shared" si="112"/>
        <v>40722415.439999998</v>
      </c>
      <c r="L1061" s="424">
        <f t="shared" si="113"/>
        <v>30164752.18</v>
      </c>
      <c r="M1061" s="424">
        <f t="shared" si="114"/>
        <v>24131801.739999998</v>
      </c>
      <c r="N1061" s="424">
        <f t="shared" si="115"/>
        <v>6032950.4400000013</v>
      </c>
      <c r="O1061" s="424">
        <f t="shared" si="116"/>
        <v>10557663.259999998</v>
      </c>
      <c r="P1061" s="424">
        <f t="shared" si="117"/>
        <v>8446130.6099999994</v>
      </c>
      <c r="Q1061" s="424">
        <f t="shared" si="118"/>
        <v>2111532.6499999985</v>
      </c>
    </row>
    <row r="1062" spans="1:17" ht="16.5" hidden="1" thickTop="1" x14ac:dyDescent="0.25">
      <c r="A1062" s="421" t="s">
        <v>4758</v>
      </c>
      <c r="B1062" s="421" t="s">
        <v>4766</v>
      </c>
      <c r="C1062" s="422" t="s">
        <v>4760</v>
      </c>
      <c r="D1062" s="422" t="s">
        <v>4767</v>
      </c>
      <c r="E1062" s="422" t="s">
        <v>441</v>
      </c>
      <c r="F1062" s="422" t="s">
        <v>230</v>
      </c>
      <c r="G1062" s="423" t="s">
        <v>4767</v>
      </c>
      <c r="H1062" s="421" t="s">
        <v>4768</v>
      </c>
      <c r="I1062" s="424">
        <v>2105992.7442607358</v>
      </c>
      <c r="J1062" s="425">
        <v>1.1533526185317675E-3</v>
      </c>
      <c r="K1062" s="424">
        <f t="shared" si="112"/>
        <v>15641763.699999999</v>
      </c>
      <c r="L1062" s="424">
        <f t="shared" si="113"/>
        <v>11586491.630000001</v>
      </c>
      <c r="M1062" s="424">
        <f t="shared" si="114"/>
        <v>9269193.3000000007</v>
      </c>
      <c r="N1062" s="424">
        <f t="shared" si="115"/>
        <v>2317298.33</v>
      </c>
      <c r="O1062" s="424">
        <f t="shared" si="116"/>
        <v>4055272.0699999984</v>
      </c>
      <c r="P1062" s="424">
        <f t="shared" si="117"/>
        <v>3244217.66</v>
      </c>
      <c r="Q1062" s="424">
        <f t="shared" si="118"/>
        <v>811054.40999999829</v>
      </c>
    </row>
    <row r="1063" spans="1:17" ht="16.5" hidden="1" thickTop="1" x14ac:dyDescent="0.25">
      <c r="A1063" s="421" t="s">
        <v>4758</v>
      </c>
      <c r="B1063" s="421" t="s">
        <v>4769</v>
      </c>
      <c r="C1063" s="422" t="s">
        <v>4760</v>
      </c>
      <c r="D1063" s="422" t="s">
        <v>4770</v>
      </c>
      <c r="E1063" s="422" t="s">
        <v>441</v>
      </c>
      <c r="F1063" s="422" t="s">
        <v>230</v>
      </c>
      <c r="G1063" s="423" t="s">
        <v>4770</v>
      </c>
      <c r="H1063" s="421" t="s">
        <v>4771</v>
      </c>
      <c r="I1063" s="424">
        <v>1182959.9600785216</v>
      </c>
      <c r="J1063" s="425">
        <v>6.478512194749899E-4</v>
      </c>
      <c r="K1063" s="424">
        <f t="shared" si="112"/>
        <v>8786155.7100000009</v>
      </c>
      <c r="L1063" s="424">
        <f t="shared" si="113"/>
        <v>6508263.4900000002</v>
      </c>
      <c r="M1063" s="424">
        <f t="shared" si="114"/>
        <v>5206610.79</v>
      </c>
      <c r="N1063" s="424">
        <f t="shared" si="115"/>
        <v>1301652.7000000002</v>
      </c>
      <c r="O1063" s="424">
        <f t="shared" si="116"/>
        <v>2277892.2200000007</v>
      </c>
      <c r="P1063" s="424">
        <f t="shared" si="117"/>
        <v>1822313.78</v>
      </c>
      <c r="Q1063" s="424">
        <f t="shared" si="118"/>
        <v>455578.44000000064</v>
      </c>
    </row>
    <row r="1064" spans="1:17" ht="16.5" hidden="1" thickTop="1" x14ac:dyDescent="0.25">
      <c r="A1064" s="421" t="s">
        <v>4758</v>
      </c>
      <c r="B1064" s="421" t="s">
        <v>4772</v>
      </c>
      <c r="C1064" s="422" t="s">
        <v>4760</v>
      </c>
      <c r="D1064" s="422" t="s">
        <v>4773</v>
      </c>
      <c r="E1064" s="422" t="s">
        <v>441</v>
      </c>
      <c r="F1064" s="422" t="s">
        <v>230</v>
      </c>
      <c r="G1064" s="423" t="s">
        <v>4773</v>
      </c>
      <c r="H1064" s="421" t="s">
        <v>4774</v>
      </c>
      <c r="I1064" s="424">
        <v>8325524.730688462</v>
      </c>
      <c r="J1064" s="425">
        <v>4.5594961212277107E-3</v>
      </c>
      <c r="K1064" s="424">
        <f t="shared" si="112"/>
        <v>61835868.57</v>
      </c>
      <c r="L1064" s="424">
        <f t="shared" si="113"/>
        <v>45804347.090000004</v>
      </c>
      <c r="M1064" s="424">
        <f t="shared" si="114"/>
        <v>36643477.670000002</v>
      </c>
      <c r="N1064" s="424">
        <f t="shared" si="115"/>
        <v>9160869.4200000018</v>
      </c>
      <c r="O1064" s="424">
        <f t="shared" si="116"/>
        <v>16031521.479999997</v>
      </c>
      <c r="P1064" s="424">
        <f t="shared" si="117"/>
        <v>12825217.18</v>
      </c>
      <c r="Q1064" s="424">
        <f t="shared" si="118"/>
        <v>3206304.299999997</v>
      </c>
    </row>
    <row r="1065" spans="1:17" ht="16.5" hidden="1" thickTop="1" x14ac:dyDescent="0.25">
      <c r="A1065" s="421" t="s">
        <v>4758</v>
      </c>
      <c r="B1065" s="421" t="s">
        <v>4775</v>
      </c>
      <c r="C1065" s="422" t="s">
        <v>4760</v>
      </c>
      <c r="D1065" s="422" t="s">
        <v>4776</v>
      </c>
      <c r="E1065" s="422" t="s">
        <v>441</v>
      </c>
      <c r="F1065" s="422" t="s">
        <v>230</v>
      </c>
      <c r="G1065" s="423" t="s">
        <v>4776</v>
      </c>
      <c r="H1065" s="421" t="s">
        <v>4777</v>
      </c>
      <c r="I1065" s="424">
        <v>31688.069206263241</v>
      </c>
      <c r="J1065" s="425">
        <v>1.7354056748229115E-5</v>
      </c>
      <c r="K1065" s="424">
        <f t="shared" si="112"/>
        <v>235355.65</v>
      </c>
      <c r="L1065" s="424">
        <f t="shared" si="113"/>
        <v>174337.52</v>
      </c>
      <c r="M1065" s="424">
        <f t="shared" si="114"/>
        <v>139470.01999999999</v>
      </c>
      <c r="N1065" s="424">
        <f t="shared" si="115"/>
        <v>34867.5</v>
      </c>
      <c r="O1065" s="424">
        <f t="shared" si="116"/>
        <v>61018.130000000005</v>
      </c>
      <c r="P1065" s="424">
        <f t="shared" si="117"/>
        <v>48814.5</v>
      </c>
      <c r="Q1065" s="424">
        <f t="shared" si="118"/>
        <v>12203.630000000005</v>
      </c>
    </row>
    <row r="1066" spans="1:17" ht="16.5" hidden="1" thickTop="1" x14ac:dyDescent="0.25">
      <c r="A1066" s="421" t="s">
        <v>4758</v>
      </c>
      <c r="B1066" s="421" t="s">
        <v>4778</v>
      </c>
      <c r="C1066" s="422" t="s">
        <v>4760</v>
      </c>
      <c r="D1066" s="422" t="s">
        <v>4779</v>
      </c>
      <c r="E1066" s="422" t="s">
        <v>441</v>
      </c>
      <c r="F1066" s="422" t="s">
        <v>230</v>
      </c>
      <c r="G1066" s="423" t="s">
        <v>4779</v>
      </c>
      <c r="H1066" s="421" t="s">
        <v>4780</v>
      </c>
      <c r="I1066" s="424">
        <v>7530308.7391575361</v>
      </c>
      <c r="J1066" s="425">
        <v>4.123993934133291E-3</v>
      </c>
      <c r="K1066" s="424">
        <f t="shared" si="112"/>
        <v>55929589.609999999</v>
      </c>
      <c r="L1066" s="424">
        <f t="shared" si="113"/>
        <v>41429325.640000001</v>
      </c>
      <c r="M1066" s="424">
        <f t="shared" si="114"/>
        <v>33143460.510000002</v>
      </c>
      <c r="N1066" s="424">
        <f t="shared" si="115"/>
        <v>8285865.129999999</v>
      </c>
      <c r="O1066" s="424">
        <f t="shared" si="116"/>
        <v>14500263.969999999</v>
      </c>
      <c r="P1066" s="424">
        <f t="shared" si="117"/>
        <v>11600211.18</v>
      </c>
      <c r="Q1066" s="424">
        <f t="shared" si="118"/>
        <v>2900052.7899999991</v>
      </c>
    </row>
    <row r="1067" spans="1:17" ht="16.5" hidden="1" thickTop="1" x14ac:dyDescent="0.25">
      <c r="A1067" s="421" t="s">
        <v>4758</v>
      </c>
      <c r="B1067" s="421" t="s">
        <v>4781</v>
      </c>
      <c r="C1067" s="422" t="s">
        <v>4760</v>
      </c>
      <c r="D1067" s="422" t="s">
        <v>4782</v>
      </c>
      <c r="E1067" s="422" t="s">
        <v>441</v>
      </c>
      <c r="F1067" s="422" t="s">
        <v>230</v>
      </c>
      <c r="G1067" s="423" t="s">
        <v>4782</v>
      </c>
      <c r="H1067" s="421" t="s">
        <v>4783</v>
      </c>
      <c r="I1067" s="424">
        <v>7504521.8373029344</v>
      </c>
      <c r="J1067" s="425">
        <v>4.1098716676350429E-3</v>
      </c>
      <c r="K1067" s="424">
        <f t="shared" si="112"/>
        <v>55738063.490000002</v>
      </c>
      <c r="L1067" s="424">
        <f t="shared" si="113"/>
        <v>41287454.439999998</v>
      </c>
      <c r="M1067" s="424">
        <f t="shared" si="114"/>
        <v>33029963.550000001</v>
      </c>
      <c r="N1067" s="424">
        <f t="shared" si="115"/>
        <v>8257490.8899999969</v>
      </c>
      <c r="O1067" s="424">
        <f t="shared" si="116"/>
        <v>14450609.050000004</v>
      </c>
      <c r="P1067" s="424">
        <f t="shared" si="117"/>
        <v>11560487.24</v>
      </c>
      <c r="Q1067" s="424">
        <f t="shared" si="118"/>
        <v>2890121.8100000042</v>
      </c>
    </row>
    <row r="1068" spans="1:17" ht="16.5" hidden="1" thickTop="1" x14ac:dyDescent="0.25">
      <c r="A1068" s="421" t="s">
        <v>4758</v>
      </c>
      <c r="B1068" s="421" t="s">
        <v>4784</v>
      </c>
      <c r="C1068" s="422" t="s">
        <v>4760</v>
      </c>
      <c r="D1068" s="422" t="s">
        <v>4785</v>
      </c>
      <c r="E1068" s="422" t="s">
        <v>441</v>
      </c>
      <c r="F1068" s="422" t="s">
        <v>230</v>
      </c>
      <c r="G1068" s="423" t="s">
        <v>4785</v>
      </c>
      <c r="H1068" s="421" t="s">
        <v>4786</v>
      </c>
      <c r="I1068" s="424">
        <v>5573082.8883929877</v>
      </c>
      <c r="J1068" s="425">
        <v>3.0521139069161216E-3</v>
      </c>
      <c r="K1068" s="424">
        <f t="shared" si="112"/>
        <v>41392756.869999997</v>
      </c>
      <c r="L1068" s="424">
        <f t="shared" si="113"/>
        <v>30661301.390000001</v>
      </c>
      <c r="M1068" s="424">
        <f t="shared" si="114"/>
        <v>24529041.109999999</v>
      </c>
      <c r="N1068" s="424">
        <f t="shared" si="115"/>
        <v>6132260.2800000012</v>
      </c>
      <c r="O1068" s="424">
        <f t="shared" si="116"/>
        <v>10731455.479999997</v>
      </c>
      <c r="P1068" s="424">
        <f t="shared" si="117"/>
        <v>8585164.3800000008</v>
      </c>
      <c r="Q1068" s="424">
        <f t="shared" si="118"/>
        <v>2146291.0999999959</v>
      </c>
    </row>
    <row r="1069" spans="1:17" ht="16.5" hidden="1" thickTop="1" x14ac:dyDescent="0.25">
      <c r="A1069" s="421" t="s">
        <v>4758</v>
      </c>
      <c r="B1069" s="421" t="s">
        <v>4787</v>
      </c>
      <c r="C1069" s="422" t="s">
        <v>4760</v>
      </c>
      <c r="D1069" s="422" t="s">
        <v>4788</v>
      </c>
      <c r="E1069" s="422" t="s">
        <v>441</v>
      </c>
      <c r="F1069" s="422" t="s">
        <v>230</v>
      </c>
      <c r="G1069" s="423" t="s">
        <v>4788</v>
      </c>
      <c r="H1069" s="421" t="s">
        <v>4789</v>
      </c>
      <c r="I1069" s="424">
        <v>1186935.9003952313</v>
      </c>
      <c r="J1069" s="425">
        <v>6.5002865393572109E-4</v>
      </c>
      <c r="K1069" s="424">
        <f t="shared" si="112"/>
        <v>8815686.0600000005</v>
      </c>
      <c r="L1069" s="424">
        <f t="shared" si="113"/>
        <v>6530137.8200000003</v>
      </c>
      <c r="M1069" s="424">
        <f t="shared" si="114"/>
        <v>5224110.26</v>
      </c>
      <c r="N1069" s="424">
        <f t="shared" si="115"/>
        <v>1306027.5600000005</v>
      </c>
      <c r="O1069" s="424">
        <f t="shared" si="116"/>
        <v>2285548.2400000002</v>
      </c>
      <c r="P1069" s="424">
        <f t="shared" si="117"/>
        <v>1828438.59</v>
      </c>
      <c r="Q1069" s="424">
        <f t="shared" si="118"/>
        <v>457109.65000000014</v>
      </c>
    </row>
    <row r="1070" spans="1:17" ht="16.5" hidden="1" thickTop="1" x14ac:dyDescent="0.25">
      <c r="A1070" s="421" t="s">
        <v>4758</v>
      </c>
      <c r="B1070" s="421" t="s">
        <v>4790</v>
      </c>
      <c r="C1070" s="422" t="s">
        <v>4760</v>
      </c>
      <c r="D1070" s="422" t="s">
        <v>4791</v>
      </c>
      <c r="E1070" s="422" t="s">
        <v>441</v>
      </c>
      <c r="F1070" s="422" t="s">
        <v>230</v>
      </c>
      <c r="G1070" s="423" t="s">
        <v>4791</v>
      </c>
      <c r="H1070" s="421" t="s">
        <v>4792</v>
      </c>
      <c r="I1070" s="424">
        <v>12193190.175314942</v>
      </c>
      <c r="J1070" s="425">
        <v>6.6776335556140987E-3</v>
      </c>
      <c r="K1070" s="424">
        <f t="shared" si="112"/>
        <v>90562040.180000007</v>
      </c>
      <c r="L1070" s="424">
        <f t="shared" si="113"/>
        <v>67082992.729999997</v>
      </c>
      <c r="M1070" s="424">
        <f t="shared" si="114"/>
        <v>53666394.18</v>
      </c>
      <c r="N1070" s="424">
        <f t="shared" si="115"/>
        <v>13416598.549999997</v>
      </c>
      <c r="O1070" s="424">
        <f t="shared" si="116"/>
        <v>23479047.45000001</v>
      </c>
      <c r="P1070" s="424">
        <f t="shared" si="117"/>
        <v>18783237.960000001</v>
      </c>
      <c r="Q1070" s="424">
        <f t="shared" si="118"/>
        <v>4695809.4900000095</v>
      </c>
    </row>
    <row r="1071" spans="1:17" ht="16.5" hidden="1" thickTop="1" x14ac:dyDescent="0.25">
      <c r="A1071" s="421" t="s">
        <v>4758</v>
      </c>
      <c r="B1071" s="421" t="s">
        <v>4793</v>
      </c>
      <c r="C1071" s="422" t="s">
        <v>4760</v>
      </c>
      <c r="D1071" s="422" t="s">
        <v>4794</v>
      </c>
      <c r="E1071" s="422" t="s">
        <v>441</v>
      </c>
      <c r="F1071" s="422" t="s">
        <v>230</v>
      </c>
      <c r="G1071" s="423" t="s">
        <v>4794</v>
      </c>
      <c r="H1071" s="421" t="s">
        <v>4795</v>
      </c>
      <c r="I1071" s="424">
        <v>360906.11019584135</v>
      </c>
      <c r="J1071" s="425">
        <v>1.9765120671610137E-4</v>
      </c>
      <c r="K1071" s="424">
        <f t="shared" si="112"/>
        <v>2680544.89</v>
      </c>
      <c r="L1071" s="424">
        <f t="shared" si="113"/>
        <v>1985588.81</v>
      </c>
      <c r="M1071" s="424">
        <f t="shared" si="114"/>
        <v>1588471.05</v>
      </c>
      <c r="N1071" s="424">
        <f t="shared" si="115"/>
        <v>397117.76</v>
      </c>
      <c r="O1071" s="424">
        <f t="shared" si="116"/>
        <v>694956.08000000007</v>
      </c>
      <c r="P1071" s="424">
        <f t="shared" si="117"/>
        <v>555964.86</v>
      </c>
      <c r="Q1071" s="424">
        <f t="shared" si="118"/>
        <v>138991.22000000009</v>
      </c>
    </row>
    <row r="1072" spans="1:17" ht="16.5" hidden="1" thickTop="1" x14ac:dyDescent="0.25">
      <c r="A1072" s="421" t="s">
        <v>4758</v>
      </c>
      <c r="B1072" s="421" t="s">
        <v>4796</v>
      </c>
      <c r="C1072" s="422" t="s">
        <v>4760</v>
      </c>
      <c r="D1072" s="422" t="s">
        <v>4797</v>
      </c>
      <c r="E1072" s="422" t="s">
        <v>441</v>
      </c>
      <c r="F1072" s="422" t="s">
        <v>230</v>
      </c>
      <c r="G1072" s="423" t="s">
        <v>4797</v>
      </c>
      <c r="H1072" s="421" t="s">
        <v>4798</v>
      </c>
      <c r="I1072" s="424">
        <v>10126459.075920857</v>
      </c>
      <c r="J1072" s="425">
        <v>5.5457826830110487E-3</v>
      </c>
      <c r="K1072" s="424">
        <f t="shared" si="112"/>
        <v>75211883.069999993</v>
      </c>
      <c r="L1072" s="424">
        <f t="shared" si="113"/>
        <v>55712505.979999997</v>
      </c>
      <c r="M1072" s="424">
        <f t="shared" si="114"/>
        <v>44570004.780000001</v>
      </c>
      <c r="N1072" s="424">
        <f t="shared" si="115"/>
        <v>11142501.199999996</v>
      </c>
      <c r="O1072" s="424">
        <f t="shared" si="116"/>
        <v>19499377.089999996</v>
      </c>
      <c r="P1072" s="424">
        <f t="shared" si="117"/>
        <v>15599501.67</v>
      </c>
      <c r="Q1072" s="424">
        <f t="shared" si="118"/>
        <v>3899875.4199999962</v>
      </c>
    </row>
    <row r="1073" spans="1:17" ht="16.5" hidden="1" thickTop="1" x14ac:dyDescent="0.25">
      <c r="A1073" s="421" t="s">
        <v>4758</v>
      </c>
      <c r="B1073" s="421" t="s">
        <v>4799</v>
      </c>
      <c r="C1073" s="422" t="s">
        <v>4760</v>
      </c>
      <c r="D1073" s="422" t="s">
        <v>4800</v>
      </c>
      <c r="E1073" s="422" t="s">
        <v>441</v>
      </c>
      <c r="F1073" s="422" t="s">
        <v>230</v>
      </c>
      <c r="G1073" s="423" t="s">
        <v>4800</v>
      </c>
      <c r="H1073" s="421" t="s">
        <v>4801</v>
      </c>
      <c r="I1073" s="424">
        <v>1386209.0027224643</v>
      </c>
      <c r="J1073" s="425">
        <v>7.5916110702626606E-4</v>
      </c>
      <c r="K1073" s="424">
        <f t="shared" si="112"/>
        <v>10295739.970000001</v>
      </c>
      <c r="L1073" s="424">
        <f t="shared" si="113"/>
        <v>7626474.0499999998</v>
      </c>
      <c r="M1073" s="424">
        <f t="shared" si="114"/>
        <v>6101179.2400000002</v>
      </c>
      <c r="N1073" s="424">
        <f t="shared" si="115"/>
        <v>1525294.8099999996</v>
      </c>
      <c r="O1073" s="424">
        <f t="shared" si="116"/>
        <v>2669265.9200000009</v>
      </c>
      <c r="P1073" s="424">
        <f t="shared" si="117"/>
        <v>2135412.7400000002</v>
      </c>
      <c r="Q1073" s="424">
        <f t="shared" si="118"/>
        <v>533853.18000000063</v>
      </c>
    </row>
    <row r="1074" spans="1:17" ht="16.5" hidden="1" thickTop="1" x14ac:dyDescent="0.25">
      <c r="A1074" s="421" t="s">
        <v>4758</v>
      </c>
      <c r="B1074" s="421" t="s">
        <v>4802</v>
      </c>
      <c r="C1074" s="422" t="s">
        <v>4760</v>
      </c>
      <c r="D1074" s="422" t="s">
        <v>4803</v>
      </c>
      <c r="E1074" s="422" t="s">
        <v>441</v>
      </c>
      <c r="F1074" s="422" t="s">
        <v>230</v>
      </c>
      <c r="G1074" s="423" t="s">
        <v>4803</v>
      </c>
      <c r="H1074" s="421" t="s">
        <v>4804</v>
      </c>
      <c r="I1074" s="424">
        <v>3312052.3665880286</v>
      </c>
      <c r="J1074" s="425">
        <v>1.8138544304717242E-3</v>
      </c>
      <c r="K1074" s="424">
        <f t="shared" si="112"/>
        <v>24599486.699999999</v>
      </c>
      <c r="L1074" s="424">
        <f t="shared" si="113"/>
        <v>18221842</v>
      </c>
      <c r="M1074" s="424">
        <f t="shared" si="114"/>
        <v>14577473.6</v>
      </c>
      <c r="N1074" s="424">
        <f t="shared" si="115"/>
        <v>3644368.4000000004</v>
      </c>
      <c r="O1074" s="424">
        <f t="shared" si="116"/>
        <v>6377644.6999999993</v>
      </c>
      <c r="P1074" s="424">
        <f t="shared" si="117"/>
        <v>5102115.76</v>
      </c>
      <c r="Q1074" s="424">
        <f t="shared" si="118"/>
        <v>1275528.9399999995</v>
      </c>
    </row>
    <row r="1075" spans="1:17" ht="16.5" hidden="1" thickTop="1" x14ac:dyDescent="0.25">
      <c r="A1075" s="421" t="s">
        <v>4758</v>
      </c>
      <c r="B1075" s="421" t="s">
        <v>4805</v>
      </c>
      <c r="C1075" s="422" t="s">
        <v>4760</v>
      </c>
      <c r="D1075" s="422" t="s">
        <v>4806</v>
      </c>
      <c r="E1075" s="422" t="s">
        <v>441</v>
      </c>
      <c r="F1075" s="422" t="s">
        <v>230</v>
      </c>
      <c r="G1075" s="423" t="s">
        <v>4806</v>
      </c>
      <c r="H1075" s="421" t="s">
        <v>4807</v>
      </c>
      <c r="I1075" s="424">
        <v>2694864.4081254066</v>
      </c>
      <c r="J1075" s="425">
        <v>1.4758497768664167E-3</v>
      </c>
      <c r="K1075" s="424">
        <f t="shared" si="112"/>
        <v>20015468.899999999</v>
      </c>
      <c r="L1075" s="424">
        <f t="shared" si="113"/>
        <v>14826273.26</v>
      </c>
      <c r="M1075" s="424">
        <f t="shared" si="114"/>
        <v>11861018.609999999</v>
      </c>
      <c r="N1075" s="424">
        <f t="shared" si="115"/>
        <v>2965254.6500000004</v>
      </c>
      <c r="O1075" s="424">
        <f t="shared" si="116"/>
        <v>5189195.6399999987</v>
      </c>
      <c r="P1075" s="424">
        <f t="shared" si="117"/>
        <v>4151356.51</v>
      </c>
      <c r="Q1075" s="424">
        <f t="shared" si="118"/>
        <v>1037839.129999999</v>
      </c>
    </row>
    <row r="1076" spans="1:17" ht="16.5" hidden="1" thickTop="1" x14ac:dyDescent="0.25">
      <c r="A1076" s="421" t="s">
        <v>4758</v>
      </c>
      <c r="B1076" s="421" t="s">
        <v>4808</v>
      </c>
      <c r="C1076" s="422" t="s">
        <v>4760</v>
      </c>
      <c r="D1076" s="422" t="s">
        <v>4809</v>
      </c>
      <c r="E1076" s="422" t="s">
        <v>441</v>
      </c>
      <c r="F1076" s="422" t="s">
        <v>230</v>
      </c>
      <c r="G1076" s="423" t="s">
        <v>4809</v>
      </c>
      <c r="H1076" s="421" t="s">
        <v>4810</v>
      </c>
      <c r="I1076" s="424">
        <v>9833400.0685538035</v>
      </c>
      <c r="J1076" s="425">
        <v>5.3852881255382207E-3</v>
      </c>
      <c r="K1076" s="424">
        <f t="shared" si="112"/>
        <v>73035256.510000005</v>
      </c>
      <c r="L1076" s="424">
        <f t="shared" si="113"/>
        <v>54100190.009999998</v>
      </c>
      <c r="M1076" s="424">
        <f t="shared" si="114"/>
        <v>43280152.009999998</v>
      </c>
      <c r="N1076" s="424">
        <f t="shared" si="115"/>
        <v>10820038</v>
      </c>
      <c r="O1076" s="424">
        <f t="shared" si="116"/>
        <v>18935066.500000007</v>
      </c>
      <c r="P1076" s="424">
        <f t="shared" si="117"/>
        <v>15148053.199999999</v>
      </c>
      <c r="Q1076" s="424">
        <f t="shared" si="118"/>
        <v>3787013.3000000082</v>
      </c>
    </row>
    <row r="1077" spans="1:17" ht="16.5" hidden="1" thickTop="1" x14ac:dyDescent="0.25">
      <c r="A1077" s="421" t="s">
        <v>4758</v>
      </c>
      <c r="B1077" s="421" t="s">
        <v>4811</v>
      </c>
      <c r="C1077" s="422" t="s">
        <v>4760</v>
      </c>
      <c r="D1077" s="422" t="s">
        <v>4812</v>
      </c>
      <c r="E1077" s="422" t="s">
        <v>441</v>
      </c>
      <c r="F1077" s="422" t="s">
        <v>230</v>
      </c>
      <c r="G1077" s="423" t="s">
        <v>4812</v>
      </c>
      <c r="H1077" s="421" t="s">
        <v>4813</v>
      </c>
      <c r="I1077" s="424">
        <v>716817.82220210088</v>
      </c>
      <c r="J1077" s="425">
        <v>3.9256721776467605E-4</v>
      </c>
      <c r="K1077" s="424">
        <f t="shared" si="112"/>
        <v>5323995.07</v>
      </c>
      <c r="L1077" s="424">
        <f t="shared" si="113"/>
        <v>3943700.05</v>
      </c>
      <c r="M1077" s="424">
        <f t="shared" si="114"/>
        <v>3154960.04</v>
      </c>
      <c r="N1077" s="424">
        <f t="shared" si="115"/>
        <v>788740.00999999978</v>
      </c>
      <c r="O1077" s="424">
        <f t="shared" si="116"/>
        <v>1380295.0200000005</v>
      </c>
      <c r="P1077" s="424">
        <f t="shared" si="117"/>
        <v>1104236.02</v>
      </c>
      <c r="Q1077" s="424">
        <f t="shared" si="118"/>
        <v>276059.00000000047</v>
      </c>
    </row>
    <row r="1078" spans="1:17" ht="16.5" hidden="1" thickTop="1" x14ac:dyDescent="0.25">
      <c r="A1078" s="421" t="s">
        <v>4758</v>
      </c>
      <c r="B1078" s="426" t="s">
        <v>4814</v>
      </c>
      <c r="C1078" s="422" t="s">
        <v>4760</v>
      </c>
      <c r="D1078" s="422" t="s">
        <v>4815</v>
      </c>
      <c r="E1078" s="422" t="s">
        <v>441</v>
      </c>
      <c r="F1078" s="422" t="s">
        <v>230</v>
      </c>
      <c r="G1078" s="423" t="s">
        <v>4815</v>
      </c>
      <c r="H1078" s="421" t="s">
        <v>4816</v>
      </c>
      <c r="I1078" s="424">
        <v>3212678.8235994349</v>
      </c>
      <c r="J1078" s="425">
        <v>1.759432241064369E-3</v>
      </c>
      <c r="K1078" s="424">
        <f t="shared" si="112"/>
        <v>23861413.18</v>
      </c>
      <c r="L1078" s="424">
        <f t="shared" si="113"/>
        <v>17675120.879999999</v>
      </c>
      <c r="M1078" s="424">
        <f t="shared" si="114"/>
        <v>14140096.699999999</v>
      </c>
      <c r="N1078" s="424">
        <f t="shared" si="115"/>
        <v>3535024.1799999997</v>
      </c>
      <c r="O1078" s="424">
        <f t="shared" si="116"/>
        <v>6186292.3000000007</v>
      </c>
      <c r="P1078" s="424">
        <f t="shared" si="117"/>
        <v>4949033.84</v>
      </c>
      <c r="Q1078" s="424">
        <f t="shared" si="118"/>
        <v>1237258.4600000009</v>
      </c>
    </row>
    <row r="1079" spans="1:17" ht="16.5" hidden="1" thickTop="1" x14ac:dyDescent="0.25">
      <c r="A1079" s="421" t="s">
        <v>4758</v>
      </c>
      <c r="B1079" s="421" t="s">
        <v>4817</v>
      </c>
      <c r="C1079" s="422" t="s">
        <v>4760</v>
      </c>
      <c r="D1079" s="422" t="s">
        <v>4818</v>
      </c>
      <c r="E1079" s="422" t="s">
        <v>441</v>
      </c>
      <c r="F1079" s="422" t="s">
        <v>230</v>
      </c>
      <c r="G1079" s="423" t="s">
        <v>4818</v>
      </c>
      <c r="H1079" s="421" t="s">
        <v>4819</v>
      </c>
      <c r="I1079" s="424">
        <v>9807114.335550582</v>
      </c>
      <c r="J1079" s="425">
        <v>5.3708926728131762E-3</v>
      </c>
      <c r="K1079" s="424">
        <f t="shared" si="112"/>
        <v>72840025.430000007</v>
      </c>
      <c r="L1079" s="424">
        <f t="shared" si="113"/>
        <v>53955574.399999999</v>
      </c>
      <c r="M1079" s="424">
        <f t="shared" si="114"/>
        <v>43164459.520000003</v>
      </c>
      <c r="N1079" s="424">
        <f t="shared" si="115"/>
        <v>10791114.879999995</v>
      </c>
      <c r="O1079" s="424">
        <f t="shared" si="116"/>
        <v>18884451.030000009</v>
      </c>
      <c r="P1079" s="424">
        <f t="shared" si="117"/>
        <v>15107560.82</v>
      </c>
      <c r="Q1079" s="424">
        <f t="shared" si="118"/>
        <v>3776890.2100000083</v>
      </c>
    </row>
    <row r="1080" spans="1:17" ht="16.5" hidden="1" thickTop="1" x14ac:dyDescent="0.25">
      <c r="A1080" s="421" t="s">
        <v>4758</v>
      </c>
      <c r="B1080" s="421" t="s">
        <v>4820</v>
      </c>
      <c r="C1080" s="422" t="s">
        <v>4760</v>
      </c>
      <c r="D1080" s="422" t="s">
        <v>4821</v>
      </c>
      <c r="E1080" s="422" t="s">
        <v>441</v>
      </c>
      <c r="F1080" s="422" t="s">
        <v>230</v>
      </c>
      <c r="G1080" s="423" t="s">
        <v>4821</v>
      </c>
      <c r="H1080" s="421" t="s">
        <v>4822</v>
      </c>
      <c r="I1080" s="424">
        <v>5018447.8572833771</v>
      </c>
      <c r="J1080" s="425">
        <v>2.7483665330455304E-3</v>
      </c>
      <c r="K1080" s="424">
        <f t="shared" si="112"/>
        <v>37273336.18</v>
      </c>
      <c r="L1080" s="424">
        <f t="shared" si="113"/>
        <v>27609878.649999999</v>
      </c>
      <c r="M1080" s="424">
        <f t="shared" si="114"/>
        <v>22087902.920000002</v>
      </c>
      <c r="N1080" s="424">
        <f t="shared" si="115"/>
        <v>5521975.7299999967</v>
      </c>
      <c r="O1080" s="424">
        <f t="shared" si="116"/>
        <v>9663457.5300000012</v>
      </c>
      <c r="P1080" s="424">
        <f t="shared" si="117"/>
        <v>7730766.0199999996</v>
      </c>
      <c r="Q1080" s="424">
        <f t="shared" si="118"/>
        <v>1932691.5100000016</v>
      </c>
    </row>
    <row r="1081" spans="1:17" ht="16.5" hidden="1" thickTop="1" x14ac:dyDescent="0.25">
      <c r="A1081" s="421" t="s">
        <v>4758</v>
      </c>
      <c r="B1081" s="421" t="s">
        <v>4823</v>
      </c>
      <c r="C1081" s="422" t="s">
        <v>4760</v>
      </c>
      <c r="D1081" s="422" t="s">
        <v>4824</v>
      </c>
      <c r="E1081" s="422" t="s">
        <v>441</v>
      </c>
      <c r="F1081" s="422" t="s">
        <v>230</v>
      </c>
      <c r="G1081" s="423" t="s">
        <v>4824</v>
      </c>
      <c r="H1081" s="421" t="s">
        <v>4825</v>
      </c>
      <c r="I1081" s="424">
        <v>2790147.3513404727</v>
      </c>
      <c r="J1081" s="425">
        <v>1.5280317382516096E-3</v>
      </c>
      <c r="K1081" s="424">
        <f t="shared" si="112"/>
        <v>20723160.460000001</v>
      </c>
      <c r="L1081" s="424">
        <f t="shared" si="113"/>
        <v>15350489.23</v>
      </c>
      <c r="M1081" s="424">
        <f t="shared" si="114"/>
        <v>12280391.380000001</v>
      </c>
      <c r="N1081" s="424">
        <f t="shared" si="115"/>
        <v>3070097.8499999996</v>
      </c>
      <c r="O1081" s="424">
        <f t="shared" si="116"/>
        <v>5372671.2300000004</v>
      </c>
      <c r="P1081" s="424">
        <f t="shared" si="117"/>
        <v>4298136.9800000004</v>
      </c>
      <c r="Q1081" s="424">
        <f t="shared" si="118"/>
        <v>1074534.25</v>
      </c>
    </row>
    <row r="1082" spans="1:17" ht="16.5" hidden="1" thickTop="1" x14ac:dyDescent="0.25">
      <c r="A1082" s="421" t="s">
        <v>4758</v>
      </c>
      <c r="B1082" s="421" t="s">
        <v>4826</v>
      </c>
      <c r="C1082" s="422" t="s">
        <v>4760</v>
      </c>
      <c r="D1082" s="422" t="s">
        <v>4827</v>
      </c>
      <c r="E1082" s="422" t="s">
        <v>441</v>
      </c>
      <c r="F1082" s="422" t="s">
        <v>230</v>
      </c>
      <c r="G1082" s="423" t="s">
        <v>4827</v>
      </c>
      <c r="H1082" s="421" t="s">
        <v>4828</v>
      </c>
      <c r="I1082" s="424">
        <v>2142018.3054119754</v>
      </c>
      <c r="J1082" s="425">
        <v>1.1730821144671601E-3</v>
      </c>
      <c r="K1082" s="424">
        <f t="shared" si="112"/>
        <v>15909335.050000001</v>
      </c>
      <c r="L1082" s="424">
        <f t="shared" si="113"/>
        <v>11784692.630000001</v>
      </c>
      <c r="M1082" s="424">
        <f t="shared" si="114"/>
        <v>9427754.0999999996</v>
      </c>
      <c r="N1082" s="424">
        <f t="shared" si="115"/>
        <v>2356938.5300000012</v>
      </c>
      <c r="O1082" s="424">
        <f t="shared" si="116"/>
        <v>4124642.42</v>
      </c>
      <c r="P1082" s="424">
        <f t="shared" si="117"/>
        <v>3299713.94</v>
      </c>
      <c r="Q1082" s="424">
        <f t="shared" si="118"/>
        <v>824928.48</v>
      </c>
    </row>
    <row r="1083" spans="1:17" ht="16.5" hidden="1" thickTop="1" x14ac:dyDescent="0.25">
      <c r="A1083" s="421" t="s">
        <v>4758</v>
      </c>
      <c r="B1083" s="421" t="s">
        <v>4829</v>
      </c>
      <c r="C1083" s="422" t="s">
        <v>4760</v>
      </c>
      <c r="D1083" s="422" t="s">
        <v>4830</v>
      </c>
      <c r="E1083" s="422" t="s">
        <v>441</v>
      </c>
      <c r="F1083" s="422" t="s">
        <v>230</v>
      </c>
      <c r="G1083" s="423" t="s">
        <v>4830</v>
      </c>
      <c r="H1083" s="421" t="s">
        <v>4831</v>
      </c>
      <c r="I1083" s="424">
        <v>5792271.5541571332</v>
      </c>
      <c r="J1083" s="425">
        <v>3.172153172151246E-3</v>
      </c>
      <c r="K1083" s="424">
        <f t="shared" si="112"/>
        <v>43020728.920000002</v>
      </c>
      <c r="L1083" s="424">
        <f t="shared" si="113"/>
        <v>31867206.609999999</v>
      </c>
      <c r="M1083" s="424">
        <f t="shared" si="114"/>
        <v>25493765.289999999</v>
      </c>
      <c r="N1083" s="424">
        <f t="shared" si="115"/>
        <v>6373441.3200000003</v>
      </c>
      <c r="O1083" s="424">
        <f t="shared" si="116"/>
        <v>11153522.310000002</v>
      </c>
      <c r="P1083" s="424">
        <f t="shared" si="117"/>
        <v>8922817.8499999996</v>
      </c>
      <c r="Q1083" s="424">
        <f t="shared" si="118"/>
        <v>2230704.4600000028</v>
      </c>
    </row>
    <row r="1084" spans="1:17" ht="16.5" hidden="1" thickTop="1" x14ac:dyDescent="0.25">
      <c r="A1084" s="421" t="s">
        <v>4758</v>
      </c>
      <c r="B1084" s="421" t="s">
        <v>4832</v>
      </c>
      <c r="C1084" s="422" t="s">
        <v>4760</v>
      </c>
      <c r="D1084" s="422" t="s">
        <v>4824</v>
      </c>
      <c r="E1084" s="422" t="s">
        <v>4833</v>
      </c>
      <c r="F1084" s="422" t="s">
        <v>4834</v>
      </c>
      <c r="G1084" s="423" t="s">
        <v>4835</v>
      </c>
      <c r="H1084" s="421" t="s">
        <v>4836</v>
      </c>
      <c r="I1084" s="424">
        <v>0</v>
      </c>
      <c r="J1084" s="425">
        <v>0</v>
      </c>
      <c r="K1084" s="424">
        <f t="shared" si="112"/>
        <v>0</v>
      </c>
      <c r="L1084" s="424">
        <f t="shared" si="113"/>
        <v>0</v>
      </c>
      <c r="M1084" s="424">
        <f t="shared" si="114"/>
        <v>0</v>
      </c>
      <c r="N1084" s="424">
        <f t="shared" si="115"/>
        <v>0</v>
      </c>
      <c r="O1084" s="424">
        <f t="shared" si="116"/>
        <v>0</v>
      </c>
      <c r="P1084" s="424">
        <f t="shared" si="117"/>
        <v>0</v>
      </c>
      <c r="Q1084" s="424">
        <f t="shared" si="118"/>
        <v>0</v>
      </c>
    </row>
    <row r="1085" spans="1:17" ht="16.5" hidden="1" thickTop="1" x14ac:dyDescent="0.25">
      <c r="A1085" s="421" t="s">
        <v>4758</v>
      </c>
      <c r="B1085" s="421" t="s">
        <v>4837</v>
      </c>
      <c r="C1085" s="422" t="s">
        <v>4760</v>
      </c>
      <c r="D1085" s="422" t="s">
        <v>4815</v>
      </c>
      <c r="E1085" s="422" t="s">
        <v>4838</v>
      </c>
      <c r="F1085" s="422" t="s">
        <v>4839</v>
      </c>
      <c r="G1085" s="423" t="s">
        <v>4840</v>
      </c>
      <c r="H1085" s="421" t="s">
        <v>4841</v>
      </c>
      <c r="I1085" s="424">
        <v>342935.68978383474</v>
      </c>
      <c r="J1085" s="425">
        <v>1.8780965740650008E-4</v>
      </c>
      <c r="K1085" s="424">
        <f t="shared" si="112"/>
        <v>2547073.84</v>
      </c>
      <c r="L1085" s="424">
        <f t="shared" si="113"/>
        <v>1886721.36</v>
      </c>
      <c r="M1085" s="424">
        <f t="shared" si="114"/>
        <v>1509377.09</v>
      </c>
      <c r="N1085" s="424">
        <f t="shared" si="115"/>
        <v>377344.27</v>
      </c>
      <c r="O1085" s="424">
        <f t="shared" si="116"/>
        <v>660352.47999999975</v>
      </c>
      <c r="P1085" s="424">
        <f t="shared" si="117"/>
        <v>528281.98</v>
      </c>
      <c r="Q1085" s="424">
        <f t="shared" si="118"/>
        <v>132070.49999999977</v>
      </c>
    </row>
    <row r="1086" spans="1:17" ht="16.5" hidden="1" thickTop="1" x14ac:dyDescent="0.25">
      <c r="A1086" s="421" t="s">
        <v>4758</v>
      </c>
      <c r="B1086" s="421" t="s">
        <v>4842</v>
      </c>
      <c r="C1086" s="422" t="s">
        <v>4760</v>
      </c>
      <c r="D1086" s="422" t="s">
        <v>4824</v>
      </c>
      <c r="E1086" s="422" t="s">
        <v>4843</v>
      </c>
      <c r="F1086" s="422" t="s">
        <v>4844</v>
      </c>
      <c r="G1086" s="423" t="s">
        <v>4845</v>
      </c>
      <c r="H1086" s="421" t="s">
        <v>4846</v>
      </c>
      <c r="I1086" s="424">
        <v>69034.292402339939</v>
      </c>
      <c r="J1086" s="425">
        <v>3.780681682199988E-5</v>
      </c>
      <c r="K1086" s="424">
        <f t="shared" si="112"/>
        <v>512735.9</v>
      </c>
      <c r="L1086" s="424">
        <f t="shared" si="113"/>
        <v>379804.37</v>
      </c>
      <c r="M1086" s="424">
        <f t="shared" si="114"/>
        <v>303843.5</v>
      </c>
      <c r="N1086" s="424">
        <f t="shared" si="115"/>
        <v>75960.87</v>
      </c>
      <c r="O1086" s="424">
        <f t="shared" si="116"/>
        <v>132931.53000000003</v>
      </c>
      <c r="P1086" s="424">
        <f t="shared" si="117"/>
        <v>106345.22</v>
      </c>
      <c r="Q1086" s="424">
        <f t="shared" si="118"/>
        <v>26586.310000000027</v>
      </c>
    </row>
    <row r="1087" spans="1:17" ht="16.5" hidden="1" thickTop="1" x14ac:dyDescent="0.25">
      <c r="A1087" s="421" t="s">
        <v>4758</v>
      </c>
      <c r="B1087" s="421" t="s">
        <v>4847</v>
      </c>
      <c r="C1087" s="422" t="s">
        <v>4760</v>
      </c>
      <c r="D1087" s="422" t="s">
        <v>4788</v>
      </c>
      <c r="E1087" s="422" t="s">
        <v>4848</v>
      </c>
      <c r="F1087" s="422" t="s">
        <v>4849</v>
      </c>
      <c r="G1087" s="423" t="s">
        <v>4850</v>
      </c>
      <c r="H1087" s="421" t="s">
        <v>4851</v>
      </c>
      <c r="I1087" s="424">
        <v>129427.25643517151</v>
      </c>
      <c r="J1087" s="425">
        <v>7.0881186806409223E-5</v>
      </c>
      <c r="K1087" s="424">
        <f t="shared" si="112"/>
        <v>961290.38</v>
      </c>
      <c r="L1087" s="424">
        <f t="shared" si="113"/>
        <v>712066.95</v>
      </c>
      <c r="M1087" s="424">
        <f t="shared" si="114"/>
        <v>569653.56000000006</v>
      </c>
      <c r="N1087" s="424">
        <f t="shared" si="115"/>
        <v>142413.3899999999</v>
      </c>
      <c r="O1087" s="424">
        <f t="shared" si="116"/>
        <v>249223.43000000005</v>
      </c>
      <c r="P1087" s="424">
        <f t="shared" si="117"/>
        <v>199378.74</v>
      </c>
      <c r="Q1087" s="424">
        <f t="shared" si="118"/>
        <v>49844.690000000061</v>
      </c>
    </row>
    <row r="1088" spans="1:17" ht="16.5" hidden="1" thickTop="1" x14ac:dyDescent="0.25">
      <c r="A1088" s="421" t="s">
        <v>4758</v>
      </c>
      <c r="B1088" s="421" t="s">
        <v>4852</v>
      </c>
      <c r="C1088" s="422" t="s">
        <v>4760</v>
      </c>
      <c r="D1088" s="422" t="s">
        <v>4761</v>
      </c>
      <c r="E1088" s="422" t="s">
        <v>4853</v>
      </c>
      <c r="F1088" s="422" t="s">
        <v>4854</v>
      </c>
      <c r="G1088" s="423" t="s">
        <v>4855</v>
      </c>
      <c r="H1088" s="421" t="s">
        <v>4856</v>
      </c>
      <c r="I1088" s="424">
        <v>1298892.7750354281</v>
      </c>
      <c r="J1088" s="425">
        <v>7.1134213893266518E-4</v>
      </c>
      <c r="K1088" s="424">
        <f t="shared" si="112"/>
        <v>9647219.3100000005</v>
      </c>
      <c r="L1088" s="424">
        <f t="shared" si="113"/>
        <v>7146088.3799999999</v>
      </c>
      <c r="M1088" s="424">
        <f t="shared" si="114"/>
        <v>5716870.7000000002</v>
      </c>
      <c r="N1088" s="424">
        <f t="shared" si="115"/>
        <v>1429217.6799999997</v>
      </c>
      <c r="O1088" s="424">
        <f t="shared" si="116"/>
        <v>2501130.9300000006</v>
      </c>
      <c r="P1088" s="424">
        <f t="shared" si="117"/>
        <v>2000904.74</v>
      </c>
      <c r="Q1088" s="424">
        <f t="shared" si="118"/>
        <v>500226.19000000064</v>
      </c>
    </row>
    <row r="1089" spans="1:17" ht="16.5" hidden="1" thickTop="1" x14ac:dyDescent="0.25">
      <c r="A1089" s="421" t="s">
        <v>4758</v>
      </c>
      <c r="B1089" s="421" t="s">
        <v>4857</v>
      </c>
      <c r="C1089" s="422" t="s">
        <v>4760</v>
      </c>
      <c r="D1089" s="422" t="s">
        <v>4821</v>
      </c>
      <c r="E1089" s="422" t="s">
        <v>4858</v>
      </c>
      <c r="F1089" s="422" t="s">
        <v>4859</v>
      </c>
      <c r="G1089" s="423" t="s">
        <v>4860</v>
      </c>
      <c r="H1089" s="421" t="s">
        <v>4861</v>
      </c>
      <c r="I1089" s="424">
        <v>86890.068485724347</v>
      </c>
      <c r="J1089" s="425">
        <v>4.7585580855167241E-5</v>
      </c>
      <c r="K1089" s="424">
        <f t="shared" si="112"/>
        <v>645355.46</v>
      </c>
      <c r="L1089" s="424">
        <f t="shared" si="113"/>
        <v>478041.08</v>
      </c>
      <c r="M1089" s="424">
        <f t="shared" si="114"/>
        <v>382432.86</v>
      </c>
      <c r="N1089" s="424">
        <f t="shared" si="115"/>
        <v>95608.22000000003</v>
      </c>
      <c r="O1089" s="424">
        <f t="shared" si="116"/>
        <v>167314.37999999995</v>
      </c>
      <c r="P1089" s="424">
        <f t="shared" si="117"/>
        <v>133851.5</v>
      </c>
      <c r="Q1089" s="424">
        <f t="shared" si="118"/>
        <v>33462.879999999946</v>
      </c>
    </row>
    <row r="1090" spans="1:17" ht="16.5" hidden="1" thickTop="1" x14ac:dyDescent="0.25">
      <c r="A1090" s="421" t="s">
        <v>4758</v>
      </c>
      <c r="B1090" s="421" t="s">
        <v>4862</v>
      </c>
      <c r="C1090" s="422" t="s">
        <v>4760</v>
      </c>
      <c r="D1090" s="422" t="s">
        <v>4818</v>
      </c>
      <c r="E1090" s="422" t="s">
        <v>4863</v>
      </c>
      <c r="F1090" s="422" t="s">
        <v>4864</v>
      </c>
      <c r="G1090" s="423" t="s">
        <v>4865</v>
      </c>
      <c r="H1090" s="421" t="s">
        <v>4866</v>
      </c>
      <c r="I1090" s="424">
        <v>95305.300145847606</v>
      </c>
      <c r="J1090" s="425">
        <v>5.2194205218762369E-5</v>
      </c>
      <c r="K1090" s="424">
        <f t="shared" si="112"/>
        <v>707857.61</v>
      </c>
      <c r="L1090" s="424">
        <f t="shared" si="113"/>
        <v>524338.97</v>
      </c>
      <c r="M1090" s="424">
        <f t="shared" si="114"/>
        <v>419471.18</v>
      </c>
      <c r="N1090" s="424">
        <f t="shared" si="115"/>
        <v>104867.78999999998</v>
      </c>
      <c r="O1090" s="424">
        <f t="shared" si="116"/>
        <v>183518.64</v>
      </c>
      <c r="P1090" s="424">
        <f t="shared" si="117"/>
        <v>146814.91</v>
      </c>
      <c r="Q1090" s="424">
        <f t="shared" si="118"/>
        <v>36703.73000000001</v>
      </c>
    </row>
    <row r="1091" spans="1:17" ht="16.5" hidden="1" thickTop="1" x14ac:dyDescent="0.25">
      <c r="A1091" s="421" t="s">
        <v>4758</v>
      </c>
      <c r="B1091" s="421" t="s">
        <v>4867</v>
      </c>
      <c r="C1091" s="422" t="s">
        <v>4760</v>
      </c>
      <c r="D1091" s="422" t="s">
        <v>4761</v>
      </c>
      <c r="E1091" s="422" t="s">
        <v>4868</v>
      </c>
      <c r="F1091" s="422" t="s">
        <v>4869</v>
      </c>
      <c r="G1091" s="423" t="s">
        <v>4870</v>
      </c>
      <c r="H1091" s="421" t="s">
        <v>4871</v>
      </c>
      <c r="I1091" s="424">
        <v>103795.58586856599</v>
      </c>
      <c r="J1091" s="425">
        <v>5.6843933142595987E-5</v>
      </c>
      <c r="K1091" s="424">
        <f t="shared" si="112"/>
        <v>770917.2</v>
      </c>
      <c r="L1091" s="424">
        <f t="shared" si="113"/>
        <v>571049.78</v>
      </c>
      <c r="M1091" s="424">
        <f t="shared" si="114"/>
        <v>456839.82</v>
      </c>
      <c r="N1091" s="424">
        <f t="shared" si="115"/>
        <v>114209.96000000002</v>
      </c>
      <c r="O1091" s="424">
        <f t="shared" si="116"/>
        <v>199867.41999999993</v>
      </c>
      <c r="P1091" s="424">
        <f t="shared" si="117"/>
        <v>159893.94</v>
      </c>
      <c r="Q1091" s="424">
        <f t="shared" si="118"/>
        <v>39973.479999999923</v>
      </c>
    </row>
    <row r="1092" spans="1:17" ht="16.5" hidden="1" thickTop="1" x14ac:dyDescent="0.25">
      <c r="A1092" s="421" t="s">
        <v>4758</v>
      </c>
      <c r="B1092" s="421" t="s">
        <v>4872</v>
      </c>
      <c r="C1092" s="422" t="s">
        <v>4760</v>
      </c>
      <c r="D1092" s="422" t="s">
        <v>4761</v>
      </c>
      <c r="E1092" s="422" t="s">
        <v>4873</v>
      </c>
      <c r="F1092" s="422" t="s">
        <v>4874</v>
      </c>
      <c r="G1092" s="423" t="s">
        <v>4875</v>
      </c>
      <c r="H1092" s="421" t="s">
        <v>4876</v>
      </c>
      <c r="I1092" s="424">
        <v>231486.50601393351</v>
      </c>
      <c r="J1092" s="425">
        <v>1.267742106868747E-4</v>
      </c>
      <c r="K1092" s="424">
        <f t="shared" si="112"/>
        <v>1719311.35</v>
      </c>
      <c r="L1092" s="424">
        <f t="shared" si="113"/>
        <v>1273563.96</v>
      </c>
      <c r="M1092" s="424">
        <f t="shared" si="114"/>
        <v>1018851.17</v>
      </c>
      <c r="N1092" s="424">
        <f t="shared" si="115"/>
        <v>254712.78999999992</v>
      </c>
      <c r="O1092" s="424">
        <f t="shared" si="116"/>
        <v>445747.39000000013</v>
      </c>
      <c r="P1092" s="424">
        <f t="shared" si="117"/>
        <v>356597.91</v>
      </c>
      <c r="Q1092" s="424">
        <f t="shared" si="118"/>
        <v>89149.480000000156</v>
      </c>
    </row>
    <row r="1093" spans="1:17" ht="16.5" hidden="1" thickTop="1" x14ac:dyDescent="0.25">
      <c r="A1093" s="421" t="s">
        <v>4758</v>
      </c>
      <c r="B1093" s="421" t="s">
        <v>4877</v>
      </c>
      <c r="C1093" s="422" t="s">
        <v>4760</v>
      </c>
      <c r="D1093" s="422" t="s">
        <v>4809</v>
      </c>
      <c r="E1093" s="422" t="s">
        <v>4878</v>
      </c>
      <c r="F1093" s="422" t="s">
        <v>4879</v>
      </c>
      <c r="G1093" s="423" t="s">
        <v>4880</v>
      </c>
      <c r="H1093" s="421" t="s">
        <v>4881</v>
      </c>
      <c r="I1093" s="424">
        <v>119143.96676233782</v>
      </c>
      <c r="J1093" s="425">
        <v>6.5249515423112649E-5</v>
      </c>
      <c r="K1093" s="424">
        <f t="shared" si="112"/>
        <v>884913.67</v>
      </c>
      <c r="L1093" s="424">
        <f t="shared" si="113"/>
        <v>655491.61</v>
      </c>
      <c r="M1093" s="424">
        <f t="shared" si="114"/>
        <v>524393.29</v>
      </c>
      <c r="N1093" s="424">
        <f t="shared" si="115"/>
        <v>131098.31999999995</v>
      </c>
      <c r="O1093" s="424">
        <f t="shared" si="116"/>
        <v>229422.06000000006</v>
      </c>
      <c r="P1093" s="424">
        <f t="shared" si="117"/>
        <v>183537.65</v>
      </c>
      <c r="Q1093" s="424">
        <f t="shared" si="118"/>
        <v>45884.410000000062</v>
      </c>
    </row>
    <row r="1094" spans="1:17" ht="16.5" hidden="1" thickTop="1" x14ac:dyDescent="0.25">
      <c r="A1094" s="421" t="s">
        <v>4758</v>
      </c>
      <c r="B1094" s="421" t="s">
        <v>4882</v>
      </c>
      <c r="C1094" s="422" t="s">
        <v>4760</v>
      </c>
      <c r="D1094" s="422" t="s">
        <v>4770</v>
      </c>
      <c r="E1094" s="422" t="s">
        <v>4883</v>
      </c>
      <c r="F1094" s="422" t="s">
        <v>4884</v>
      </c>
      <c r="G1094" s="423" t="s">
        <v>4885</v>
      </c>
      <c r="H1094" s="421" t="s">
        <v>4886</v>
      </c>
      <c r="I1094" s="424">
        <v>35472.655467417382</v>
      </c>
      <c r="J1094" s="425">
        <v>1.9426695643238089E-5</v>
      </c>
      <c r="K1094" s="424">
        <f t="shared" si="112"/>
        <v>263464.77</v>
      </c>
      <c r="L1094" s="424">
        <f t="shared" si="113"/>
        <v>195159.09</v>
      </c>
      <c r="M1094" s="424">
        <f t="shared" si="114"/>
        <v>156127.26999999999</v>
      </c>
      <c r="N1094" s="424">
        <f t="shared" si="115"/>
        <v>39031.820000000007</v>
      </c>
      <c r="O1094" s="424">
        <f t="shared" si="116"/>
        <v>68305.680000000022</v>
      </c>
      <c r="P1094" s="424">
        <f t="shared" si="117"/>
        <v>54644.54</v>
      </c>
      <c r="Q1094" s="424">
        <f t="shared" si="118"/>
        <v>13661.140000000021</v>
      </c>
    </row>
    <row r="1095" spans="1:17" ht="16.5" hidden="1" thickTop="1" x14ac:dyDescent="0.25">
      <c r="A1095" s="421" t="s">
        <v>4758</v>
      </c>
      <c r="B1095" s="421" t="s">
        <v>4887</v>
      </c>
      <c r="C1095" s="422" t="s">
        <v>4760</v>
      </c>
      <c r="D1095" s="422" t="s">
        <v>4761</v>
      </c>
      <c r="E1095" s="422" t="s">
        <v>4888</v>
      </c>
      <c r="F1095" s="422" t="s">
        <v>4889</v>
      </c>
      <c r="G1095" s="423" t="s">
        <v>4890</v>
      </c>
      <c r="H1095" s="421" t="s">
        <v>4891</v>
      </c>
      <c r="I1095" s="424">
        <v>13921.380893944592</v>
      </c>
      <c r="J1095" s="425">
        <v>7.6240818736748898E-6</v>
      </c>
      <c r="K1095" s="424">
        <f t="shared" si="112"/>
        <v>103397.77</v>
      </c>
      <c r="L1095" s="424">
        <f t="shared" si="113"/>
        <v>76590.94</v>
      </c>
      <c r="M1095" s="424">
        <f t="shared" si="114"/>
        <v>61272.75</v>
      </c>
      <c r="N1095" s="424">
        <f t="shared" si="115"/>
        <v>15318.190000000002</v>
      </c>
      <c r="O1095" s="424">
        <f t="shared" si="116"/>
        <v>26806.83</v>
      </c>
      <c r="P1095" s="424">
        <f t="shared" si="117"/>
        <v>21445.46</v>
      </c>
      <c r="Q1095" s="424">
        <f t="shared" si="118"/>
        <v>5361.3700000000026</v>
      </c>
    </row>
    <row r="1096" spans="1:17" ht="16.5" hidden="1" thickTop="1" x14ac:dyDescent="0.25">
      <c r="A1096" s="421" t="s">
        <v>4758</v>
      </c>
      <c r="B1096" s="421" t="s">
        <v>4892</v>
      </c>
      <c r="C1096" s="422" t="s">
        <v>4760</v>
      </c>
      <c r="D1096" s="422" t="s">
        <v>4761</v>
      </c>
      <c r="E1096" s="422" t="s">
        <v>4893</v>
      </c>
      <c r="F1096" s="422" t="s">
        <v>4894</v>
      </c>
      <c r="G1096" s="423" t="s">
        <v>4895</v>
      </c>
      <c r="H1096" s="421" t="s">
        <v>4896</v>
      </c>
      <c r="I1096" s="424">
        <v>0</v>
      </c>
      <c r="J1096" s="425">
        <v>0</v>
      </c>
      <c r="K1096" s="424">
        <f t="shared" si="112"/>
        <v>0</v>
      </c>
      <c r="L1096" s="424">
        <f t="shared" si="113"/>
        <v>0</v>
      </c>
      <c r="M1096" s="424">
        <f t="shared" si="114"/>
        <v>0</v>
      </c>
      <c r="N1096" s="424">
        <f t="shared" si="115"/>
        <v>0</v>
      </c>
      <c r="O1096" s="424">
        <f t="shared" si="116"/>
        <v>0</v>
      </c>
      <c r="P1096" s="424">
        <f t="shared" si="117"/>
        <v>0</v>
      </c>
      <c r="Q1096" s="424">
        <f t="shared" si="118"/>
        <v>0</v>
      </c>
    </row>
    <row r="1097" spans="1:17" ht="16.5" hidden="1" thickTop="1" x14ac:dyDescent="0.25">
      <c r="A1097" s="421" t="s">
        <v>4758</v>
      </c>
      <c r="B1097" s="421" t="s">
        <v>4897</v>
      </c>
      <c r="C1097" s="422" t="s">
        <v>4760</v>
      </c>
      <c r="D1097" s="422" t="s">
        <v>4761</v>
      </c>
      <c r="E1097" s="422" t="s">
        <v>4898</v>
      </c>
      <c r="F1097" s="422" t="s">
        <v>4899</v>
      </c>
      <c r="G1097" s="423" t="s">
        <v>4900</v>
      </c>
      <c r="H1097" s="421" t="s">
        <v>4480</v>
      </c>
      <c r="I1097" s="424">
        <v>128477.56056926581</v>
      </c>
      <c r="J1097" s="425">
        <v>7.0361083298580842E-5</v>
      </c>
      <c r="K1097" s="424">
        <f t="shared" ref="K1097:K1160" si="119">ROUND(J1097*13561996091,2)</f>
        <v>954236.74</v>
      </c>
      <c r="L1097" s="424">
        <f t="shared" ref="L1097:L1160" si="120">ROUND(K1097*(10045923031/13561996091),2)</f>
        <v>706842.03</v>
      </c>
      <c r="M1097" s="424">
        <f t="shared" ref="M1097:M1160" si="121">ROUND(L1097*0.8,2)</f>
        <v>565473.62</v>
      </c>
      <c r="N1097" s="424">
        <f t="shared" ref="N1097:N1160" si="122">L1097-M1097</f>
        <v>141368.41000000003</v>
      </c>
      <c r="O1097" s="424">
        <f t="shared" ref="O1097:O1160" si="123">K1097-L1097</f>
        <v>247394.70999999996</v>
      </c>
      <c r="P1097" s="424">
        <f t="shared" ref="P1097:P1160" si="124">ROUND(O1097*0.8,2)</f>
        <v>197915.77</v>
      </c>
      <c r="Q1097" s="424">
        <f t="shared" ref="Q1097:Q1160" si="125">O1097-P1097</f>
        <v>49478.939999999973</v>
      </c>
    </row>
    <row r="1098" spans="1:17" ht="16.5" hidden="1" thickTop="1" x14ac:dyDescent="0.25">
      <c r="A1098" s="421" t="s">
        <v>4758</v>
      </c>
      <c r="B1098" s="421" t="s">
        <v>4901</v>
      </c>
      <c r="C1098" s="422" t="s">
        <v>4760</v>
      </c>
      <c r="D1098" s="422" t="s">
        <v>4761</v>
      </c>
      <c r="E1098" s="422" t="s">
        <v>4902</v>
      </c>
      <c r="F1098" s="422" t="s">
        <v>4903</v>
      </c>
      <c r="G1098" s="423" t="s">
        <v>4904</v>
      </c>
      <c r="H1098" s="421" t="s">
        <v>4905</v>
      </c>
      <c r="I1098" s="424">
        <v>16439.51851339357</v>
      </c>
      <c r="J1098" s="425">
        <v>9.0031467470604465E-6</v>
      </c>
      <c r="K1098" s="424">
        <f t="shared" si="119"/>
        <v>122100.64</v>
      </c>
      <c r="L1098" s="424">
        <f t="shared" si="120"/>
        <v>90444.92</v>
      </c>
      <c r="M1098" s="424">
        <f t="shared" si="121"/>
        <v>72355.94</v>
      </c>
      <c r="N1098" s="424">
        <f t="shared" si="122"/>
        <v>18088.979999999996</v>
      </c>
      <c r="O1098" s="424">
        <f t="shared" si="123"/>
        <v>31655.72</v>
      </c>
      <c r="P1098" s="424">
        <f t="shared" si="124"/>
        <v>25324.58</v>
      </c>
      <c r="Q1098" s="424">
        <f t="shared" si="125"/>
        <v>6331.1399999999994</v>
      </c>
    </row>
    <row r="1099" spans="1:17" ht="16.5" hidden="1" thickTop="1" x14ac:dyDescent="0.25">
      <c r="A1099" s="421" t="s">
        <v>4758</v>
      </c>
      <c r="B1099" s="421" t="s">
        <v>4906</v>
      </c>
      <c r="C1099" s="422" t="s">
        <v>4760</v>
      </c>
      <c r="D1099" s="422" t="s">
        <v>4761</v>
      </c>
      <c r="E1099" s="422" t="s">
        <v>4907</v>
      </c>
      <c r="F1099" s="422" t="s">
        <v>4908</v>
      </c>
      <c r="G1099" s="423" t="s">
        <v>4909</v>
      </c>
      <c r="H1099" s="421" t="s">
        <v>4910</v>
      </c>
      <c r="I1099" s="424">
        <v>65436.135636596016</v>
      </c>
      <c r="J1099" s="425">
        <v>3.5836276544039283E-5</v>
      </c>
      <c r="K1099" s="424">
        <f t="shared" si="119"/>
        <v>486011.44</v>
      </c>
      <c r="L1099" s="424">
        <f t="shared" si="120"/>
        <v>360008.47</v>
      </c>
      <c r="M1099" s="424">
        <f t="shared" si="121"/>
        <v>288006.78000000003</v>
      </c>
      <c r="N1099" s="424">
        <f t="shared" si="122"/>
        <v>72001.689999999944</v>
      </c>
      <c r="O1099" s="424">
        <f t="shared" si="123"/>
        <v>126002.97000000003</v>
      </c>
      <c r="P1099" s="424">
        <f t="shared" si="124"/>
        <v>100802.38</v>
      </c>
      <c r="Q1099" s="424">
        <f t="shared" si="125"/>
        <v>25200.590000000026</v>
      </c>
    </row>
    <row r="1100" spans="1:17" ht="16.5" hidden="1" thickTop="1" x14ac:dyDescent="0.25">
      <c r="A1100" s="421" t="s">
        <v>4758</v>
      </c>
      <c r="B1100" s="421" t="s">
        <v>4911</v>
      </c>
      <c r="C1100" s="422" t="s">
        <v>4760</v>
      </c>
      <c r="D1100" s="422" t="s">
        <v>4761</v>
      </c>
      <c r="E1100" s="422" t="s">
        <v>4912</v>
      </c>
      <c r="F1100" s="422" t="s">
        <v>4913</v>
      </c>
      <c r="G1100" s="423" t="s">
        <v>4914</v>
      </c>
      <c r="H1100" s="421" t="s">
        <v>4915</v>
      </c>
      <c r="I1100" s="424">
        <v>0</v>
      </c>
      <c r="J1100" s="425">
        <v>0</v>
      </c>
      <c r="K1100" s="424">
        <f t="shared" si="119"/>
        <v>0</v>
      </c>
      <c r="L1100" s="424">
        <f t="shared" si="120"/>
        <v>0</v>
      </c>
      <c r="M1100" s="424">
        <f t="shared" si="121"/>
        <v>0</v>
      </c>
      <c r="N1100" s="424">
        <f t="shared" si="122"/>
        <v>0</v>
      </c>
      <c r="O1100" s="424">
        <f t="shared" si="123"/>
        <v>0</v>
      </c>
      <c r="P1100" s="424">
        <f t="shared" si="124"/>
        <v>0</v>
      </c>
      <c r="Q1100" s="424">
        <f t="shared" si="125"/>
        <v>0</v>
      </c>
    </row>
    <row r="1101" spans="1:17" ht="16.5" hidden="1" thickTop="1" x14ac:dyDescent="0.25">
      <c r="A1101" s="421" t="s">
        <v>4758</v>
      </c>
      <c r="B1101" s="421" t="s">
        <v>4916</v>
      </c>
      <c r="C1101" s="422" t="s">
        <v>4760</v>
      </c>
      <c r="D1101" s="422" t="s">
        <v>4761</v>
      </c>
      <c r="E1101" s="422" t="s">
        <v>4917</v>
      </c>
      <c r="F1101" s="422" t="s">
        <v>4918</v>
      </c>
      <c r="G1101" s="423" t="s">
        <v>4919</v>
      </c>
      <c r="H1101" s="421" t="s">
        <v>4920</v>
      </c>
      <c r="I1101" s="424">
        <v>65192.988426604927</v>
      </c>
      <c r="J1101" s="425">
        <v>3.5703116317302436E-5</v>
      </c>
      <c r="K1101" s="424">
        <f t="shared" si="119"/>
        <v>484205.52</v>
      </c>
      <c r="L1101" s="424">
        <f t="shared" si="120"/>
        <v>358670.76</v>
      </c>
      <c r="M1101" s="424">
        <f t="shared" si="121"/>
        <v>286936.61</v>
      </c>
      <c r="N1101" s="424">
        <f t="shared" si="122"/>
        <v>71734.150000000023</v>
      </c>
      <c r="O1101" s="424">
        <f t="shared" si="123"/>
        <v>125534.76000000001</v>
      </c>
      <c r="P1101" s="424">
        <f t="shared" si="124"/>
        <v>100427.81</v>
      </c>
      <c r="Q1101" s="424">
        <f t="shared" si="125"/>
        <v>25106.950000000012</v>
      </c>
    </row>
    <row r="1102" spans="1:17" ht="16.5" hidden="1" thickTop="1" x14ac:dyDescent="0.25">
      <c r="A1102" s="421" t="s">
        <v>4758</v>
      </c>
      <c r="B1102" s="421" t="s">
        <v>4921</v>
      </c>
      <c r="C1102" s="422" t="s">
        <v>4760</v>
      </c>
      <c r="D1102" s="422" t="s">
        <v>4800</v>
      </c>
      <c r="E1102" s="422" t="s">
        <v>4922</v>
      </c>
      <c r="F1102" s="422" t="s">
        <v>4923</v>
      </c>
      <c r="G1102" s="423" t="s">
        <v>4924</v>
      </c>
      <c r="H1102" s="421" t="s">
        <v>4925</v>
      </c>
      <c r="I1102" s="424">
        <v>0</v>
      </c>
      <c r="J1102" s="425">
        <v>0</v>
      </c>
      <c r="K1102" s="424">
        <f t="shared" si="119"/>
        <v>0</v>
      </c>
      <c r="L1102" s="424">
        <f t="shared" si="120"/>
        <v>0</v>
      </c>
      <c r="M1102" s="424">
        <f t="shared" si="121"/>
        <v>0</v>
      </c>
      <c r="N1102" s="424">
        <f t="shared" si="122"/>
        <v>0</v>
      </c>
      <c r="O1102" s="424">
        <f t="shared" si="123"/>
        <v>0</v>
      </c>
      <c r="P1102" s="424">
        <f t="shared" si="124"/>
        <v>0</v>
      </c>
      <c r="Q1102" s="424">
        <f t="shared" si="125"/>
        <v>0</v>
      </c>
    </row>
    <row r="1103" spans="1:17" ht="16.5" hidden="1" thickTop="1" x14ac:dyDescent="0.25">
      <c r="A1103" s="421" t="s">
        <v>4758</v>
      </c>
      <c r="B1103" s="431" t="s">
        <v>4926</v>
      </c>
      <c r="C1103" s="432" t="s">
        <v>4760</v>
      </c>
      <c r="D1103" s="432" t="s">
        <v>4770</v>
      </c>
      <c r="E1103" s="432" t="s">
        <v>4927</v>
      </c>
      <c r="F1103" s="433" t="s">
        <v>4928</v>
      </c>
      <c r="G1103" s="423" t="s">
        <v>4929</v>
      </c>
      <c r="H1103" s="434" t="s">
        <v>4930</v>
      </c>
      <c r="I1103" s="424">
        <v>394992.81223178265</v>
      </c>
      <c r="J1103" s="425">
        <v>2.1631888121659702E-4</v>
      </c>
      <c r="K1103" s="424">
        <f t="shared" si="119"/>
        <v>2933715.82</v>
      </c>
      <c r="L1103" s="424">
        <f t="shared" si="120"/>
        <v>2173122.83</v>
      </c>
      <c r="M1103" s="424">
        <f t="shared" si="121"/>
        <v>1738498.26</v>
      </c>
      <c r="N1103" s="424">
        <f t="shared" si="122"/>
        <v>434624.57000000007</v>
      </c>
      <c r="O1103" s="424">
        <f t="shared" si="123"/>
        <v>760592.98999999976</v>
      </c>
      <c r="P1103" s="424">
        <f t="shared" si="124"/>
        <v>608474.39</v>
      </c>
      <c r="Q1103" s="424">
        <f t="shared" si="125"/>
        <v>152118.59999999974</v>
      </c>
    </row>
    <row r="1104" spans="1:17" ht="16.5" hidden="1" thickTop="1" x14ac:dyDescent="0.25">
      <c r="A1104" s="421" t="s">
        <v>4758</v>
      </c>
      <c r="B1104" s="431" t="s">
        <v>4931</v>
      </c>
      <c r="C1104" s="432" t="s">
        <v>4760</v>
      </c>
      <c r="D1104" s="432" t="s">
        <v>4761</v>
      </c>
      <c r="E1104" s="432" t="s">
        <v>4932</v>
      </c>
      <c r="F1104" s="433" t="s">
        <v>4933</v>
      </c>
      <c r="G1104" s="423" t="s">
        <v>4934</v>
      </c>
      <c r="H1104" s="434" t="s">
        <v>4935</v>
      </c>
      <c r="I1104" s="424">
        <v>39609.013451554158</v>
      </c>
      <c r="J1104" s="425">
        <v>2.1691983273117163E-5</v>
      </c>
      <c r="K1104" s="424">
        <f t="shared" si="119"/>
        <v>294186.59000000003</v>
      </c>
      <c r="L1104" s="424">
        <f t="shared" si="120"/>
        <v>217915.99</v>
      </c>
      <c r="M1104" s="424">
        <f t="shared" si="121"/>
        <v>174332.79</v>
      </c>
      <c r="N1104" s="424">
        <f t="shared" si="122"/>
        <v>43583.199999999983</v>
      </c>
      <c r="O1104" s="424">
        <f t="shared" si="123"/>
        <v>76270.600000000035</v>
      </c>
      <c r="P1104" s="424">
        <f t="shared" si="124"/>
        <v>61016.480000000003</v>
      </c>
      <c r="Q1104" s="424">
        <f t="shared" si="125"/>
        <v>15254.120000000032</v>
      </c>
    </row>
    <row r="1105" spans="1:17" ht="16.5" hidden="1" thickTop="1" x14ac:dyDescent="0.25">
      <c r="A1105" s="421" t="s">
        <v>4936</v>
      </c>
      <c r="B1105" s="421" t="s">
        <v>4937</v>
      </c>
      <c r="C1105" s="422" t="s">
        <v>4938</v>
      </c>
      <c r="D1105" s="422" t="s">
        <v>4939</v>
      </c>
      <c r="E1105" s="422" t="s">
        <v>441</v>
      </c>
      <c r="F1105" s="422" t="s">
        <v>230</v>
      </c>
      <c r="G1105" s="423" t="s">
        <v>4939</v>
      </c>
      <c r="H1105" s="421" t="s">
        <v>4940</v>
      </c>
      <c r="I1105" s="424">
        <v>1574350.5140623655</v>
      </c>
      <c r="J1105" s="425">
        <v>8.6219731422581668E-4</v>
      </c>
      <c r="K1105" s="424">
        <f t="shared" si="119"/>
        <v>11693116.609999999</v>
      </c>
      <c r="L1105" s="424">
        <f t="shared" si="120"/>
        <v>8661567.8599999994</v>
      </c>
      <c r="M1105" s="424">
        <f t="shared" si="121"/>
        <v>6929254.29</v>
      </c>
      <c r="N1105" s="424">
        <f t="shared" si="122"/>
        <v>1732313.5699999994</v>
      </c>
      <c r="O1105" s="424">
        <f t="shared" si="123"/>
        <v>3031548.75</v>
      </c>
      <c r="P1105" s="424">
        <f t="shared" si="124"/>
        <v>2425239</v>
      </c>
      <c r="Q1105" s="424">
        <f t="shared" si="125"/>
        <v>606309.75</v>
      </c>
    </row>
    <row r="1106" spans="1:17" ht="16.5" hidden="1" thickTop="1" x14ac:dyDescent="0.25">
      <c r="A1106" s="421" t="s">
        <v>4936</v>
      </c>
      <c r="B1106" s="421" t="s">
        <v>4941</v>
      </c>
      <c r="C1106" s="422" t="s">
        <v>4938</v>
      </c>
      <c r="D1106" s="422" t="s">
        <v>4942</v>
      </c>
      <c r="E1106" s="422" t="s">
        <v>441</v>
      </c>
      <c r="F1106" s="422" t="s">
        <v>230</v>
      </c>
      <c r="G1106" s="423" t="s">
        <v>4942</v>
      </c>
      <c r="H1106" s="421" t="s">
        <v>4943</v>
      </c>
      <c r="I1106" s="424">
        <v>88696.806508593916</v>
      </c>
      <c r="J1106" s="425">
        <v>4.8575045816694922E-5</v>
      </c>
      <c r="K1106" s="424">
        <f t="shared" si="119"/>
        <v>658774.57999999996</v>
      </c>
      <c r="L1106" s="424">
        <f t="shared" si="120"/>
        <v>487981.17</v>
      </c>
      <c r="M1106" s="424">
        <f t="shared" si="121"/>
        <v>390384.94</v>
      </c>
      <c r="N1106" s="424">
        <f t="shared" si="122"/>
        <v>97596.229999999981</v>
      </c>
      <c r="O1106" s="424">
        <f t="shared" si="123"/>
        <v>170793.40999999997</v>
      </c>
      <c r="P1106" s="424">
        <f t="shared" si="124"/>
        <v>136634.73000000001</v>
      </c>
      <c r="Q1106" s="424">
        <f t="shared" si="125"/>
        <v>34158.679999999964</v>
      </c>
    </row>
    <row r="1107" spans="1:17" ht="16.5" hidden="1" thickTop="1" x14ac:dyDescent="0.25">
      <c r="A1107" s="421" t="s">
        <v>4936</v>
      </c>
      <c r="B1107" s="421" t="s">
        <v>4944</v>
      </c>
      <c r="C1107" s="422" t="s">
        <v>4938</v>
      </c>
      <c r="D1107" s="422" t="s">
        <v>4945</v>
      </c>
      <c r="E1107" s="422" t="s">
        <v>441</v>
      </c>
      <c r="F1107" s="422" t="s">
        <v>230</v>
      </c>
      <c r="G1107" s="423" t="s">
        <v>4945</v>
      </c>
      <c r="H1107" s="421" t="s">
        <v>4946</v>
      </c>
      <c r="I1107" s="424">
        <v>18074687.298785701</v>
      </c>
      <c r="J1107" s="425">
        <v>9.8986513519613711E-3</v>
      </c>
      <c r="K1107" s="424">
        <f t="shared" si="119"/>
        <v>134245470.94</v>
      </c>
      <c r="L1107" s="424">
        <f t="shared" si="120"/>
        <v>99441089.590000004</v>
      </c>
      <c r="M1107" s="424">
        <f t="shared" si="121"/>
        <v>79552871.670000002</v>
      </c>
      <c r="N1107" s="424">
        <f t="shared" si="122"/>
        <v>19888217.920000002</v>
      </c>
      <c r="O1107" s="424">
        <f t="shared" si="123"/>
        <v>34804381.349999994</v>
      </c>
      <c r="P1107" s="424">
        <f t="shared" si="124"/>
        <v>27843505.079999998</v>
      </c>
      <c r="Q1107" s="424">
        <f t="shared" si="125"/>
        <v>6960876.2699999958</v>
      </c>
    </row>
    <row r="1108" spans="1:17" ht="16.5" hidden="1" thickTop="1" x14ac:dyDescent="0.25">
      <c r="A1108" s="421" t="s">
        <v>4936</v>
      </c>
      <c r="B1108" s="421" t="s">
        <v>4947</v>
      </c>
      <c r="C1108" s="422" t="s">
        <v>4938</v>
      </c>
      <c r="D1108" s="422" t="s">
        <v>4948</v>
      </c>
      <c r="E1108" s="422" t="s">
        <v>441</v>
      </c>
      <c r="F1108" s="422" t="s">
        <v>230</v>
      </c>
      <c r="G1108" s="423" t="s">
        <v>4948</v>
      </c>
      <c r="H1108" s="421" t="s">
        <v>4949</v>
      </c>
      <c r="I1108" s="424">
        <v>47911.481585463189</v>
      </c>
      <c r="J1108" s="425">
        <v>2.623885238680059E-5</v>
      </c>
      <c r="K1108" s="424">
        <f t="shared" si="119"/>
        <v>355851.21</v>
      </c>
      <c r="L1108" s="424">
        <f t="shared" si="120"/>
        <v>263593.49</v>
      </c>
      <c r="M1108" s="424">
        <f t="shared" si="121"/>
        <v>210874.79</v>
      </c>
      <c r="N1108" s="424">
        <f t="shared" si="122"/>
        <v>52718.699999999983</v>
      </c>
      <c r="O1108" s="424">
        <f t="shared" si="123"/>
        <v>92257.72000000003</v>
      </c>
      <c r="P1108" s="424">
        <f t="shared" si="124"/>
        <v>73806.179999999993</v>
      </c>
      <c r="Q1108" s="424">
        <f t="shared" si="125"/>
        <v>18451.540000000037</v>
      </c>
    </row>
    <row r="1109" spans="1:17" ht="16.5" hidden="1" thickTop="1" x14ac:dyDescent="0.25">
      <c r="A1109" s="421" t="s">
        <v>4936</v>
      </c>
      <c r="B1109" s="421" t="s">
        <v>4950</v>
      </c>
      <c r="C1109" s="422" t="s">
        <v>4938</v>
      </c>
      <c r="D1109" s="422" t="s">
        <v>4951</v>
      </c>
      <c r="E1109" s="422" t="s">
        <v>441</v>
      </c>
      <c r="F1109" s="422" t="s">
        <v>230</v>
      </c>
      <c r="G1109" s="423" t="s">
        <v>4951</v>
      </c>
      <c r="H1109" s="421" t="s">
        <v>4952</v>
      </c>
      <c r="I1109" s="424">
        <v>3141831.6731524956</v>
      </c>
      <c r="J1109" s="425">
        <v>1.7206326076343998E-3</v>
      </c>
      <c r="K1109" s="424">
        <f t="shared" si="119"/>
        <v>23335212.699999999</v>
      </c>
      <c r="L1109" s="424">
        <f t="shared" si="120"/>
        <v>17285342.739999998</v>
      </c>
      <c r="M1109" s="424">
        <f t="shared" si="121"/>
        <v>13828274.189999999</v>
      </c>
      <c r="N1109" s="424">
        <f t="shared" si="122"/>
        <v>3457068.5499999989</v>
      </c>
      <c r="O1109" s="424">
        <f t="shared" si="123"/>
        <v>6049869.9600000009</v>
      </c>
      <c r="P1109" s="424">
        <f t="shared" si="124"/>
        <v>4839895.97</v>
      </c>
      <c r="Q1109" s="424">
        <f t="shared" si="125"/>
        <v>1209973.9900000012</v>
      </c>
    </row>
    <row r="1110" spans="1:17" ht="16.5" hidden="1" thickTop="1" x14ac:dyDescent="0.25">
      <c r="A1110" s="421" t="s">
        <v>4936</v>
      </c>
      <c r="B1110" s="421" t="s">
        <v>4953</v>
      </c>
      <c r="C1110" s="422" t="s">
        <v>4938</v>
      </c>
      <c r="D1110" s="422" t="s">
        <v>4954</v>
      </c>
      <c r="E1110" s="422" t="s">
        <v>441</v>
      </c>
      <c r="F1110" s="422" t="s">
        <v>230</v>
      </c>
      <c r="G1110" s="423" t="s">
        <v>4954</v>
      </c>
      <c r="H1110" s="421" t="s">
        <v>4955</v>
      </c>
      <c r="I1110" s="424">
        <v>1035657.784539285</v>
      </c>
      <c r="J1110" s="425">
        <v>5.671807849083972E-4</v>
      </c>
      <c r="K1110" s="424">
        <f t="shared" si="119"/>
        <v>7692103.5899999999</v>
      </c>
      <c r="L1110" s="424">
        <f t="shared" si="120"/>
        <v>5697854.5099999998</v>
      </c>
      <c r="M1110" s="424">
        <f t="shared" si="121"/>
        <v>4558283.6100000003</v>
      </c>
      <c r="N1110" s="424">
        <f t="shared" si="122"/>
        <v>1139570.8999999994</v>
      </c>
      <c r="O1110" s="424">
        <f t="shared" si="123"/>
        <v>1994249.08</v>
      </c>
      <c r="P1110" s="424">
        <f t="shared" si="124"/>
        <v>1595399.26</v>
      </c>
      <c r="Q1110" s="424">
        <f t="shared" si="125"/>
        <v>398849.82000000007</v>
      </c>
    </row>
    <row r="1111" spans="1:17" ht="16.5" hidden="1" thickTop="1" x14ac:dyDescent="0.25">
      <c r="A1111" s="421" t="s">
        <v>4936</v>
      </c>
      <c r="B1111" s="421" t="s">
        <v>4956</v>
      </c>
      <c r="C1111" s="422" t="s">
        <v>4938</v>
      </c>
      <c r="D1111" s="422" t="s">
        <v>4957</v>
      </c>
      <c r="E1111" s="422" t="s">
        <v>441</v>
      </c>
      <c r="F1111" s="422" t="s">
        <v>230</v>
      </c>
      <c r="G1111" s="423" t="s">
        <v>4957</v>
      </c>
      <c r="H1111" s="421" t="s">
        <v>4958</v>
      </c>
      <c r="I1111" s="424">
        <v>421365.63502166048</v>
      </c>
      <c r="J1111" s="425">
        <v>2.3076202889869276E-4</v>
      </c>
      <c r="K1111" s="424">
        <f t="shared" si="119"/>
        <v>3129593.73</v>
      </c>
      <c r="L1111" s="424">
        <f t="shared" si="120"/>
        <v>2318217.58</v>
      </c>
      <c r="M1111" s="424">
        <f t="shared" si="121"/>
        <v>1854574.06</v>
      </c>
      <c r="N1111" s="424">
        <f t="shared" si="122"/>
        <v>463643.52</v>
      </c>
      <c r="O1111" s="424">
        <f t="shared" si="123"/>
        <v>811376.14999999991</v>
      </c>
      <c r="P1111" s="424">
        <f t="shared" si="124"/>
        <v>649100.92000000004</v>
      </c>
      <c r="Q1111" s="424">
        <f t="shared" si="125"/>
        <v>162275.22999999986</v>
      </c>
    </row>
    <row r="1112" spans="1:17" ht="16.5" hidden="1" thickTop="1" x14ac:dyDescent="0.25">
      <c r="A1112" s="421" t="s">
        <v>4936</v>
      </c>
      <c r="B1112" s="421" t="s">
        <v>4959</v>
      </c>
      <c r="C1112" s="422" t="s">
        <v>4938</v>
      </c>
      <c r="D1112" s="422" t="s">
        <v>4960</v>
      </c>
      <c r="E1112" s="422" t="s">
        <v>441</v>
      </c>
      <c r="F1112" s="422" t="s">
        <v>230</v>
      </c>
      <c r="G1112" s="423" t="s">
        <v>4960</v>
      </c>
      <c r="H1112" s="421" t="s">
        <v>4961</v>
      </c>
      <c r="I1112" s="424">
        <v>374550.21139458648</v>
      </c>
      <c r="J1112" s="425">
        <v>2.0512343561526078E-4</v>
      </c>
      <c r="K1112" s="424">
        <f t="shared" si="119"/>
        <v>2781883.23</v>
      </c>
      <c r="L1112" s="424">
        <f t="shared" si="120"/>
        <v>2060654.24</v>
      </c>
      <c r="M1112" s="424">
        <f t="shared" si="121"/>
        <v>1648523.39</v>
      </c>
      <c r="N1112" s="424">
        <f t="shared" si="122"/>
        <v>412130.85000000009</v>
      </c>
      <c r="O1112" s="424">
        <f t="shared" si="123"/>
        <v>721228.99</v>
      </c>
      <c r="P1112" s="424">
        <f t="shared" si="124"/>
        <v>576983.18999999994</v>
      </c>
      <c r="Q1112" s="424">
        <f t="shared" si="125"/>
        <v>144245.80000000005</v>
      </c>
    </row>
    <row r="1113" spans="1:17" ht="16.5" hidden="1" thickTop="1" x14ac:dyDescent="0.25">
      <c r="A1113" s="421" t="s">
        <v>4936</v>
      </c>
      <c r="B1113" s="421" t="s">
        <v>4962</v>
      </c>
      <c r="C1113" s="422" t="s">
        <v>4938</v>
      </c>
      <c r="D1113" s="422" t="s">
        <v>4963</v>
      </c>
      <c r="E1113" s="422" t="s">
        <v>441</v>
      </c>
      <c r="F1113" s="422" t="s">
        <v>230</v>
      </c>
      <c r="G1113" s="423" t="s">
        <v>4963</v>
      </c>
      <c r="H1113" s="421" t="s">
        <v>4964</v>
      </c>
      <c r="I1113" s="424">
        <v>735925.21868574491</v>
      </c>
      <c r="J1113" s="425">
        <v>4.0303143509296099E-4</v>
      </c>
      <c r="K1113" s="424">
        <f t="shared" si="119"/>
        <v>5465910.75</v>
      </c>
      <c r="L1113" s="424">
        <f t="shared" si="120"/>
        <v>4048822.78</v>
      </c>
      <c r="M1113" s="424">
        <f t="shared" si="121"/>
        <v>3239058.22</v>
      </c>
      <c r="N1113" s="424">
        <f t="shared" si="122"/>
        <v>809764.55999999959</v>
      </c>
      <c r="O1113" s="424">
        <f t="shared" si="123"/>
        <v>1417087.9700000002</v>
      </c>
      <c r="P1113" s="424">
        <f t="shared" si="124"/>
        <v>1133670.3799999999</v>
      </c>
      <c r="Q1113" s="424">
        <f t="shared" si="125"/>
        <v>283417.59000000032</v>
      </c>
    </row>
    <row r="1114" spans="1:17" ht="16.5" hidden="1" thickTop="1" x14ac:dyDescent="0.25">
      <c r="A1114" s="421" t="s">
        <v>4936</v>
      </c>
      <c r="B1114" s="421" t="s">
        <v>4965</v>
      </c>
      <c r="C1114" s="422" t="s">
        <v>4938</v>
      </c>
      <c r="D1114" s="422" t="s">
        <v>4966</v>
      </c>
      <c r="E1114" s="422" t="s">
        <v>441</v>
      </c>
      <c r="F1114" s="422" t="s">
        <v>230</v>
      </c>
      <c r="G1114" s="423" t="s">
        <v>4966</v>
      </c>
      <c r="H1114" s="421" t="s">
        <v>4967</v>
      </c>
      <c r="I1114" s="424">
        <v>20776394.150167551</v>
      </c>
      <c r="J1114" s="425">
        <v>1.1378248411371129E-2</v>
      </c>
      <c r="K1114" s="424">
        <f t="shared" si="119"/>
        <v>154311760.47999999</v>
      </c>
      <c r="L1114" s="424">
        <f t="shared" si="120"/>
        <v>114305007.77</v>
      </c>
      <c r="M1114" s="424">
        <f t="shared" si="121"/>
        <v>91444006.219999999</v>
      </c>
      <c r="N1114" s="424">
        <f t="shared" si="122"/>
        <v>22861001.549999997</v>
      </c>
      <c r="O1114" s="424">
        <f t="shared" si="123"/>
        <v>40006752.709999993</v>
      </c>
      <c r="P1114" s="424">
        <f t="shared" si="124"/>
        <v>32005402.170000002</v>
      </c>
      <c r="Q1114" s="424">
        <f t="shared" si="125"/>
        <v>8001350.5399999917</v>
      </c>
    </row>
    <row r="1115" spans="1:17" ht="16.5" hidden="1" thickTop="1" x14ac:dyDescent="0.25">
      <c r="A1115" s="421" t="s">
        <v>4936</v>
      </c>
      <c r="B1115" s="421" t="s">
        <v>4968</v>
      </c>
      <c r="C1115" s="422" t="s">
        <v>4938</v>
      </c>
      <c r="D1115" s="422" t="s">
        <v>4969</v>
      </c>
      <c r="E1115" s="422" t="s">
        <v>441</v>
      </c>
      <c r="F1115" s="422" t="s">
        <v>230</v>
      </c>
      <c r="G1115" s="423" t="s">
        <v>4969</v>
      </c>
      <c r="H1115" s="421" t="s">
        <v>4970</v>
      </c>
      <c r="I1115" s="424">
        <v>15572110.235254694</v>
      </c>
      <c r="J1115" s="425">
        <v>8.5281082590818059E-3</v>
      </c>
      <c r="K1115" s="424">
        <f t="shared" si="119"/>
        <v>115658170.87</v>
      </c>
      <c r="L1115" s="424">
        <f t="shared" si="120"/>
        <v>85672719.170000002</v>
      </c>
      <c r="M1115" s="424">
        <f t="shared" si="121"/>
        <v>68538175.340000004</v>
      </c>
      <c r="N1115" s="424">
        <f t="shared" si="122"/>
        <v>17134543.829999998</v>
      </c>
      <c r="O1115" s="424">
        <f t="shared" si="123"/>
        <v>29985451.700000003</v>
      </c>
      <c r="P1115" s="424">
        <f t="shared" si="124"/>
        <v>23988361.359999999</v>
      </c>
      <c r="Q1115" s="424">
        <f t="shared" si="125"/>
        <v>5997090.3400000036</v>
      </c>
    </row>
    <row r="1116" spans="1:17" ht="16.5" hidden="1" thickTop="1" x14ac:dyDescent="0.25">
      <c r="A1116" s="421" t="s">
        <v>4936</v>
      </c>
      <c r="B1116" s="421" t="s">
        <v>4971</v>
      </c>
      <c r="C1116" s="422" t="s">
        <v>4938</v>
      </c>
      <c r="D1116" s="422" t="s">
        <v>4972</v>
      </c>
      <c r="E1116" s="422" t="s">
        <v>441</v>
      </c>
      <c r="F1116" s="422" t="s">
        <v>230</v>
      </c>
      <c r="G1116" s="423" t="s">
        <v>4972</v>
      </c>
      <c r="H1116" s="421" t="s">
        <v>4973</v>
      </c>
      <c r="I1116" s="424">
        <v>1480796.0488233303</v>
      </c>
      <c r="J1116" s="425">
        <v>8.1096195847597677E-4</v>
      </c>
      <c r="K1116" s="424">
        <f t="shared" si="119"/>
        <v>10998262.91</v>
      </c>
      <c r="L1116" s="424">
        <f t="shared" si="120"/>
        <v>8146861.4199999999</v>
      </c>
      <c r="M1116" s="424">
        <f t="shared" si="121"/>
        <v>6517489.1399999997</v>
      </c>
      <c r="N1116" s="424">
        <f t="shared" si="122"/>
        <v>1629372.2800000003</v>
      </c>
      <c r="O1116" s="424">
        <f t="shared" si="123"/>
        <v>2851401.49</v>
      </c>
      <c r="P1116" s="424">
        <f t="shared" si="124"/>
        <v>2281121.19</v>
      </c>
      <c r="Q1116" s="424">
        <f t="shared" si="125"/>
        <v>570280.30000000028</v>
      </c>
    </row>
    <row r="1117" spans="1:17" ht="16.5" hidden="1" thickTop="1" x14ac:dyDescent="0.25">
      <c r="A1117" s="421" t="s">
        <v>4936</v>
      </c>
      <c r="B1117" s="421" t="s">
        <v>4974</v>
      </c>
      <c r="C1117" s="422" t="s">
        <v>4938</v>
      </c>
      <c r="D1117" s="422" t="s">
        <v>4975</v>
      </c>
      <c r="E1117" s="422" t="s">
        <v>441</v>
      </c>
      <c r="F1117" s="422" t="s">
        <v>230</v>
      </c>
      <c r="G1117" s="423" t="s">
        <v>4975</v>
      </c>
      <c r="H1117" s="421" t="s">
        <v>4976</v>
      </c>
      <c r="I1117" s="424">
        <v>2140488.3039815524</v>
      </c>
      <c r="J1117" s="425">
        <v>1.1722442050484574E-3</v>
      </c>
      <c r="K1117" s="424">
        <f t="shared" si="119"/>
        <v>15897971.33</v>
      </c>
      <c r="L1117" s="424">
        <f t="shared" si="120"/>
        <v>11776275.060000001</v>
      </c>
      <c r="M1117" s="424">
        <f t="shared" si="121"/>
        <v>9421020.0500000007</v>
      </c>
      <c r="N1117" s="424">
        <f t="shared" si="122"/>
        <v>2355255.0099999998</v>
      </c>
      <c r="O1117" s="424">
        <f t="shared" si="123"/>
        <v>4121696.2699999996</v>
      </c>
      <c r="P1117" s="424">
        <f t="shared" si="124"/>
        <v>3297357.02</v>
      </c>
      <c r="Q1117" s="424">
        <f t="shared" si="125"/>
        <v>824339.24999999953</v>
      </c>
    </row>
    <row r="1118" spans="1:17" ht="16.5" hidden="1" thickTop="1" x14ac:dyDescent="0.25">
      <c r="A1118" s="421" t="s">
        <v>4936</v>
      </c>
      <c r="B1118" s="421" t="s">
        <v>4977</v>
      </c>
      <c r="C1118" s="422" t="s">
        <v>4938</v>
      </c>
      <c r="D1118" s="422" t="s">
        <v>4978</v>
      </c>
      <c r="E1118" s="422" t="s">
        <v>441</v>
      </c>
      <c r="F1118" s="422" t="s">
        <v>230</v>
      </c>
      <c r="G1118" s="423" t="s">
        <v>4978</v>
      </c>
      <c r="H1118" s="421" t="s">
        <v>4979</v>
      </c>
      <c r="I1118" s="424">
        <v>16381187.121027077</v>
      </c>
      <c r="J1118" s="425">
        <v>8.9712014023711813E-3</v>
      </c>
      <c r="K1118" s="424">
        <f t="shared" si="119"/>
        <v>121667398.34999999</v>
      </c>
      <c r="L1118" s="424">
        <f t="shared" si="120"/>
        <v>90123998.780000001</v>
      </c>
      <c r="M1118" s="424">
        <f t="shared" si="121"/>
        <v>72099199.019999996</v>
      </c>
      <c r="N1118" s="424">
        <f t="shared" si="122"/>
        <v>18024799.760000005</v>
      </c>
      <c r="O1118" s="424">
        <f t="shared" si="123"/>
        <v>31543399.569999993</v>
      </c>
      <c r="P1118" s="424">
        <f t="shared" si="124"/>
        <v>25234719.66</v>
      </c>
      <c r="Q1118" s="424">
        <f t="shared" si="125"/>
        <v>6308679.9099999927</v>
      </c>
    </row>
    <row r="1119" spans="1:17" ht="16.5" hidden="1" thickTop="1" x14ac:dyDescent="0.25">
      <c r="A1119" s="421" t="s">
        <v>4936</v>
      </c>
      <c r="B1119" s="421" t="s">
        <v>4980</v>
      </c>
      <c r="C1119" s="422" t="s">
        <v>4938</v>
      </c>
      <c r="D1119" s="422" t="s">
        <v>4975</v>
      </c>
      <c r="E1119" s="422" t="s">
        <v>4981</v>
      </c>
      <c r="F1119" s="422" t="s">
        <v>4982</v>
      </c>
      <c r="G1119" s="423" t="s">
        <v>4983</v>
      </c>
      <c r="H1119" s="421" t="s">
        <v>4984</v>
      </c>
      <c r="I1119" s="424">
        <v>0</v>
      </c>
      <c r="J1119" s="425">
        <v>0</v>
      </c>
      <c r="K1119" s="424">
        <f t="shared" si="119"/>
        <v>0</v>
      </c>
      <c r="L1119" s="424">
        <f t="shared" si="120"/>
        <v>0</v>
      </c>
      <c r="M1119" s="424">
        <f t="shared" si="121"/>
        <v>0</v>
      </c>
      <c r="N1119" s="424">
        <f t="shared" si="122"/>
        <v>0</v>
      </c>
      <c r="O1119" s="424">
        <f t="shared" si="123"/>
        <v>0</v>
      </c>
      <c r="P1119" s="424">
        <f t="shared" si="124"/>
        <v>0</v>
      </c>
      <c r="Q1119" s="424">
        <f t="shared" si="125"/>
        <v>0</v>
      </c>
    </row>
    <row r="1120" spans="1:17" ht="16.5" hidden="1" thickTop="1" x14ac:dyDescent="0.25">
      <c r="A1120" s="421" t="s">
        <v>4936</v>
      </c>
      <c r="B1120" s="421" t="s">
        <v>4985</v>
      </c>
      <c r="C1120" s="422" t="s">
        <v>4938</v>
      </c>
      <c r="D1120" s="422" t="s">
        <v>4969</v>
      </c>
      <c r="E1120" s="422" t="s">
        <v>4986</v>
      </c>
      <c r="F1120" s="422" t="s">
        <v>4987</v>
      </c>
      <c r="G1120" s="423" t="s">
        <v>4988</v>
      </c>
      <c r="H1120" s="421" t="s">
        <v>4989</v>
      </c>
      <c r="I1120" s="424">
        <v>0</v>
      </c>
      <c r="J1120" s="425">
        <v>0</v>
      </c>
      <c r="K1120" s="424">
        <f t="shared" si="119"/>
        <v>0</v>
      </c>
      <c r="L1120" s="424">
        <f t="shared" si="120"/>
        <v>0</v>
      </c>
      <c r="M1120" s="424">
        <f t="shared" si="121"/>
        <v>0</v>
      </c>
      <c r="N1120" s="424">
        <f t="shared" si="122"/>
        <v>0</v>
      </c>
      <c r="O1120" s="424">
        <f t="shared" si="123"/>
        <v>0</v>
      </c>
      <c r="P1120" s="424">
        <f t="shared" si="124"/>
        <v>0</v>
      </c>
      <c r="Q1120" s="424">
        <f t="shared" si="125"/>
        <v>0</v>
      </c>
    </row>
    <row r="1121" spans="1:17" ht="16.5" hidden="1" thickTop="1" x14ac:dyDescent="0.25">
      <c r="A1121" s="421" t="s">
        <v>4936</v>
      </c>
      <c r="B1121" s="421" t="s">
        <v>4990</v>
      </c>
      <c r="C1121" s="422" t="s">
        <v>4938</v>
      </c>
      <c r="D1121" s="422" t="s">
        <v>4969</v>
      </c>
      <c r="E1121" s="422" t="s">
        <v>4991</v>
      </c>
      <c r="F1121" s="422" t="s">
        <v>4992</v>
      </c>
      <c r="G1121" s="423" t="s">
        <v>4993</v>
      </c>
      <c r="H1121" s="421" t="s">
        <v>4994</v>
      </c>
      <c r="I1121" s="424">
        <v>0</v>
      </c>
      <c r="J1121" s="425">
        <v>0</v>
      </c>
      <c r="K1121" s="424">
        <f t="shared" si="119"/>
        <v>0</v>
      </c>
      <c r="L1121" s="424">
        <f t="shared" si="120"/>
        <v>0</v>
      </c>
      <c r="M1121" s="424">
        <f t="shared" si="121"/>
        <v>0</v>
      </c>
      <c r="N1121" s="424">
        <f t="shared" si="122"/>
        <v>0</v>
      </c>
      <c r="O1121" s="424">
        <f t="shared" si="123"/>
        <v>0</v>
      </c>
      <c r="P1121" s="424">
        <f t="shared" si="124"/>
        <v>0</v>
      </c>
      <c r="Q1121" s="424">
        <f t="shared" si="125"/>
        <v>0</v>
      </c>
    </row>
    <row r="1122" spans="1:17" ht="16.5" hidden="1" thickTop="1" x14ac:dyDescent="0.25">
      <c r="A1122" s="421" t="s">
        <v>4936</v>
      </c>
      <c r="B1122" s="421" t="s">
        <v>4995</v>
      </c>
      <c r="C1122" s="422" t="s">
        <v>4938</v>
      </c>
      <c r="D1122" s="422" t="s">
        <v>4966</v>
      </c>
      <c r="E1122" s="422" t="s">
        <v>4996</v>
      </c>
      <c r="F1122" s="422" t="s">
        <v>4997</v>
      </c>
      <c r="G1122" s="423" t="s">
        <v>4998</v>
      </c>
      <c r="H1122" s="421" t="s">
        <v>4999</v>
      </c>
      <c r="I1122" s="424">
        <v>209223.04339933937</v>
      </c>
      <c r="J1122" s="425">
        <v>1.1458156521166921E-4</v>
      </c>
      <c r="K1122" s="424">
        <f t="shared" si="119"/>
        <v>1553954.74</v>
      </c>
      <c r="L1122" s="424">
        <f t="shared" si="120"/>
        <v>1151077.5900000001</v>
      </c>
      <c r="M1122" s="424">
        <f t="shared" si="121"/>
        <v>920862.07</v>
      </c>
      <c r="N1122" s="424">
        <f t="shared" si="122"/>
        <v>230215.52000000014</v>
      </c>
      <c r="O1122" s="424">
        <f t="shared" si="123"/>
        <v>402877.14999999991</v>
      </c>
      <c r="P1122" s="424">
        <f t="shared" si="124"/>
        <v>322301.71999999997</v>
      </c>
      <c r="Q1122" s="424">
        <f t="shared" si="125"/>
        <v>80575.429999999935</v>
      </c>
    </row>
    <row r="1123" spans="1:17" ht="16.5" hidden="1" thickTop="1" x14ac:dyDescent="0.25">
      <c r="A1123" s="421" t="s">
        <v>4936</v>
      </c>
      <c r="B1123" s="421" t="s">
        <v>5000</v>
      </c>
      <c r="C1123" s="422" t="s">
        <v>4938</v>
      </c>
      <c r="D1123" s="422" t="s">
        <v>4966</v>
      </c>
      <c r="E1123" s="422" t="s">
        <v>5001</v>
      </c>
      <c r="F1123" s="422" t="s">
        <v>5002</v>
      </c>
      <c r="G1123" s="423" t="s">
        <v>5003</v>
      </c>
      <c r="H1123" s="421" t="s">
        <v>5004</v>
      </c>
      <c r="I1123" s="424">
        <v>119117.63744443667</v>
      </c>
      <c r="J1123" s="425">
        <v>6.5235096101000443E-5</v>
      </c>
      <c r="K1123" s="424">
        <f t="shared" si="119"/>
        <v>884718.12</v>
      </c>
      <c r="L1123" s="424">
        <f t="shared" si="120"/>
        <v>655346.76</v>
      </c>
      <c r="M1123" s="424">
        <f t="shared" si="121"/>
        <v>524277.41</v>
      </c>
      <c r="N1123" s="424">
        <f t="shared" si="122"/>
        <v>131069.35000000003</v>
      </c>
      <c r="O1123" s="424">
        <f t="shared" si="123"/>
        <v>229371.36</v>
      </c>
      <c r="P1123" s="424">
        <f t="shared" si="124"/>
        <v>183497.09</v>
      </c>
      <c r="Q1123" s="424">
        <f t="shared" si="125"/>
        <v>45874.26999999999</v>
      </c>
    </row>
    <row r="1124" spans="1:17" ht="16.5" hidden="1" thickTop="1" x14ac:dyDescent="0.25">
      <c r="A1124" s="421" t="s">
        <v>4936</v>
      </c>
      <c r="B1124" s="421" t="s">
        <v>5005</v>
      </c>
      <c r="C1124" s="422" t="s">
        <v>4938</v>
      </c>
      <c r="D1124" s="422" t="s">
        <v>4978</v>
      </c>
      <c r="E1124" s="422" t="s">
        <v>5006</v>
      </c>
      <c r="F1124" s="422" t="s">
        <v>5007</v>
      </c>
      <c r="G1124" s="423" t="s">
        <v>5008</v>
      </c>
      <c r="H1124" s="421" t="s">
        <v>5009</v>
      </c>
      <c r="I1124" s="424">
        <v>141771.30829371256</v>
      </c>
      <c r="J1124" s="425">
        <v>7.7641440170595364E-5</v>
      </c>
      <c r="K1124" s="424">
        <f t="shared" si="119"/>
        <v>1052972.9099999999</v>
      </c>
      <c r="L1124" s="424">
        <f t="shared" si="120"/>
        <v>779979.93</v>
      </c>
      <c r="M1124" s="424">
        <f t="shared" si="121"/>
        <v>623983.93999999994</v>
      </c>
      <c r="N1124" s="424">
        <f t="shared" si="122"/>
        <v>155995.99000000011</v>
      </c>
      <c r="O1124" s="424">
        <f t="shared" si="123"/>
        <v>272992.97999999986</v>
      </c>
      <c r="P1124" s="424">
        <f t="shared" si="124"/>
        <v>218394.38</v>
      </c>
      <c r="Q1124" s="424">
        <f t="shared" si="125"/>
        <v>54598.59999999986</v>
      </c>
    </row>
    <row r="1125" spans="1:17" ht="16.5" hidden="1" thickTop="1" x14ac:dyDescent="0.25">
      <c r="A1125" s="421" t="s">
        <v>4936</v>
      </c>
      <c r="B1125" s="421" t="s">
        <v>5010</v>
      </c>
      <c r="C1125" s="422" t="s">
        <v>4938</v>
      </c>
      <c r="D1125" s="422" t="s">
        <v>4978</v>
      </c>
      <c r="E1125" s="422" t="s">
        <v>5011</v>
      </c>
      <c r="F1125" s="422" t="s">
        <v>5012</v>
      </c>
      <c r="G1125" s="423" t="s">
        <v>5013</v>
      </c>
      <c r="H1125" s="421" t="s">
        <v>5014</v>
      </c>
      <c r="I1125" s="424">
        <v>522163.02123428188</v>
      </c>
      <c r="J1125" s="425">
        <v>2.8596398989609096E-4</v>
      </c>
      <c r="K1125" s="424">
        <f t="shared" si="119"/>
        <v>3878242.51</v>
      </c>
      <c r="L1125" s="424">
        <f t="shared" si="120"/>
        <v>2872772.23</v>
      </c>
      <c r="M1125" s="424">
        <f t="shared" si="121"/>
        <v>2298217.7799999998</v>
      </c>
      <c r="N1125" s="424">
        <f t="shared" si="122"/>
        <v>574554.45000000019</v>
      </c>
      <c r="O1125" s="424">
        <f t="shared" si="123"/>
        <v>1005470.2799999998</v>
      </c>
      <c r="P1125" s="424">
        <f t="shared" si="124"/>
        <v>804376.22</v>
      </c>
      <c r="Q1125" s="424">
        <f t="shared" si="125"/>
        <v>201094.05999999982</v>
      </c>
    </row>
    <row r="1126" spans="1:17" ht="16.5" hidden="1" thickTop="1" x14ac:dyDescent="0.25">
      <c r="A1126" s="421" t="s">
        <v>4936</v>
      </c>
      <c r="B1126" s="421" t="s">
        <v>5015</v>
      </c>
      <c r="C1126" s="422" t="s">
        <v>4938</v>
      </c>
      <c r="D1126" s="422" t="s">
        <v>4966</v>
      </c>
      <c r="E1126" s="422" t="s">
        <v>5016</v>
      </c>
      <c r="F1126" s="422" t="s">
        <v>5017</v>
      </c>
      <c r="G1126" s="423" t="s">
        <v>5018</v>
      </c>
      <c r="H1126" s="421" t="s">
        <v>5019</v>
      </c>
      <c r="I1126" s="424">
        <v>211300.33383191013</v>
      </c>
      <c r="J1126" s="425">
        <v>1.1571919893162654E-4</v>
      </c>
      <c r="K1126" s="424">
        <f t="shared" si="119"/>
        <v>1569383.32</v>
      </c>
      <c r="L1126" s="424">
        <f t="shared" si="120"/>
        <v>1162506.1599999999</v>
      </c>
      <c r="M1126" s="424">
        <f t="shared" si="121"/>
        <v>930004.93</v>
      </c>
      <c r="N1126" s="424">
        <f t="shared" si="122"/>
        <v>232501.22999999986</v>
      </c>
      <c r="O1126" s="424">
        <f t="shared" si="123"/>
        <v>406877.16000000015</v>
      </c>
      <c r="P1126" s="424">
        <f t="shared" si="124"/>
        <v>325501.73</v>
      </c>
      <c r="Q1126" s="424">
        <f t="shared" si="125"/>
        <v>81375.430000000168</v>
      </c>
    </row>
    <row r="1127" spans="1:17" ht="16.5" hidden="1" thickTop="1" x14ac:dyDescent="0.25">
      <c r="A1127" s="421" t="s">
        <v>4936</v>
      </c>
      <c r="B1127" s="427" t="s">
        <v>5020</v>
      </c>
      <c r="C1127" s="422" t="s">
        <v>4938</v>
      </c>
      <c r="D1127" s="422" t="s">
        <v>4966</v>
      </c>
      <c r="E1127" s="422" t="s">
        <v>5021</v>
      </c>
      <c r="F1127" s="428" t="s">
        <v>5022</v>
      </c>
      <c r="G1127" s="423" t="s">
        <v>5023</v>
      </c>
      <c r="H1127" s="429" t="s">
        <v>5024</v>
      </c>
      <c r="I1127" s="424">
        <v>98526.653144000491</v>
      </c>
      <c r="J1127" s="425">
        <v>5.3958387894965742E-5</v>
      </c>
      <c r="K1127" s="424">
        <f t="shared" si="119"/>
        <v>731783.45</v>
      </c>
      <c r="L1127" s="424">
        <f t="shared" si="120"/>
        <v>542061.81000000006</v>
      </c>
      <c r="M1127" s="424">
        <f t="shared" si="121"/>
        <v>433649.45</v>
      </c>
      <c r="N1127" s="424">
        <f t="shared" si="122"/>
        <v>108412.36000000004</v>
      </c>
      <c r="O1127" s="424">
        <f t="shared" si="123"/>
        <v>189721.6399999999</v>
      </c>
      <c r="P1127" s="424">
        <f t="shared" si="124"/>
        <v>151777.31</v>
      </c>
      <c r="Q1127" s="424">
        <f t="shared" si="125"/>
        <v>37944.3299999999</v>
      </c>
    </row>
    <row r="1128" spans="1:17" ht="16.5" hidden="1" thickTop="1" x14ac:dyDescent="0.25">
      <c r="A1128" s="421" t="s">
        <v>4936</v>
      </c>
      <c r="B1128" s="421" t="s">
        <v>5025</v>
      </c>
      <c r="C1128" s="422" t="s">
        <v>4938</v>
      </c>
      <c r="D1128" s="422" t="s">
        <v>4966</v>
      </c>
      <c r="E1128" s="422" t="s">
        <v>5026</v>
      </c>
      <c r="F1128" s="422" t="s">
        <v>5027</v>
      </c>
      <c r="G1128" s="423" t="s">
        <v>5028</v>
      </c>
      <c r="H1128" s="421" t="s">
        <v>5029</v>
      </c>
      <c r="I1128" s="424">
        <v>178068.25679717556</v>
      </c>
      <c r="J1128" s="425">
        <v>9.7519562122946619E-5</v>
      </c>
      <c r="K1128" s="424">
        <f t="shared" si="119"/>
        <v>1322559.92</v>
      </c>
      <c r="L1128" s="424">
        <f t="shared" si="120"/>
        <v>979674.01</v>
      </c>
      <c r="M1128" s="424">
        <f t="shared" si="121"/>
        <v>783739.21</v>
      </c>
      <c r="N1128" s="424">
        <f t="shared" si="122"/>
        <v>195934.80000000005</v>
      </c>
      <c r="O1128" s="424">
        <f t="shared" si="123"/>
        <v>342885.90999999992</v>
      </c>
      <c r="P1128" s="424">
        <f t="shared" si="124"/>
        <v>274308.73</v>
      </c>
      <c r="Q1128" s="424">
        <f t="shared" si="125"/>
        <v>68577.179999999935</v>
      </c>
    </row>
    <row r="1129" spans="1:17" ht="16.5" hidden="1" thickTop="1" x14ac:dyDescent="0.25">
      <c r="A1129" s="421" t="s">
        <v>4936</v>
      </c>
      <c r="B1129" s="421" t="s">
        <v>5030</v>
      </c>
      <c r="C1129" s="422" t="s">
        <v>4938</v>
      </c>
      <c r="D1129" s="422" t="s">
        <v>4978</v>
      </c>
      <c r="E1129" s="422" t="s">
        <v>5031</v>
      </c>
      <c r="F1129" s="422" t="s">
        <v>5032</v>
      </c>
      <c r="G1129" s="423" t="s">
        <v>5033</v>
      </c>
      <c r="H1129" s="421" t="s">
        <v>5034</v>
      </c>
      <c r="I1129" s="424">
        <v>202647.26445161965</v>
      </c>
      <c r="J1129" s="425">
        <v>1.1098032209774725E-4</v>
      </c>
      <c r="K1129" s="424">
        <f t="shared" si="119"/>
        <v>1505114.69</v>
      </c>
      <c r="L1129" s="424">
        <f t="shared" si="120"/>
        <v>1114899.77</v>
      </c>
      <c r="M1129" s="424">
        <f t="shared" si="121"/>
        <v>891919.82</v>
      </c>
      <c r="N1129" s="424">
        <f t="shared" si="122"/>
        <v>222979.95000000007</v>
      </c>
      <c r="O1129" s="424">
        <f t="shared" si="123"/>
        <v>390214.91999999993</v>
      </c>
      <c r="P1129" s="424">
        <f t="shared" si="124"/>
        <v>312171.94</v>
      </c>
      <c r="Q1129" s="424">
        <f t="shared" si="125"/>
        <v>78042.979999999923</v>
      </c>
    </row>
    <row r="1130" spans="1:17" ht="16.5" hidden="1" thickTop="1" x14ac:dyDescent="0.25">
      <c r="A1130" s="421" t="s">
        <v>4936</v>
      </c>
      <c r="B1130" s="421" t="s">
        <v>5035</v>
      </c>
      <c r="C1130" s="422" t="s">
        <v>4938</v>
      </c>
      <c r="D1130" s="422" t="s">
        <v>4978</v>
      </c>
      <c r="E1130" s="422" t="s">
        <v>5036</v>
      </c>
      <c r="F1130" s="422" t="s">
        <v>5037</v>
      </c>
      <c r="G1130" s="423" t="s">
        <v>5038</v>
      </c>
      <c r="H1130" s="421" t="s">
        <v>3547</v>
      </c>
      <c r="I1130" s="424">
        <v>192429.55139949266</v>
      </c>
      <c r="J1130" s="425">
        <v>1.0538456392802305E-4</v>
      </c>
      <c r="K1130" s="424">
        <f t="shared" si="119"/>
        <v>1429225.04</v>
      </c>
      <c r="L1130" s="424">
        <f t="shared" si="120"/>
        <v>1058685.21</v>
      </c>
      <c r="M1130" s="424">
        <f t="shared" si="121"/>
        <v>846948.17</v>
      </c>
      <c r="N1130" s="424">
        <f t="shared" si="122"/>
        <v>211737.03999999992</v>
      </c>
      <c r="O1130" s="424">
        <f t="shared" si="123"/>
        <v>370539.83000000007</v>
      </c>
      <c r="P1130" s="424">
        <f t="shared" si="124"/>
        <v>296431.86</v>
      </c>
      <c r="Q1130" s="424">
        <f t="shared" si="125"/>
        <v>74107.970000000088</v>
      </c>
    </row>
    <row r="1131" spans="1:17" ht="16.5" hidden="1" thickTop="1" x14ac:dyDescent="0.25">
      <c r="A1131" s="421" t="s">
        <v>4936</v>
      </c>
      <c r="B1131" s="421" t="s">
        <v>5039</v>
      </c>
      <c r="C1131" s="422" t="s">
        <v>4938</v>
      </c>
      <c r="D1131" s="422" t="s">
        <v>4966</v>
      </c>
      <c r="E1131" s="422" t="s">
        <v>5040</v>
      </c>
      <c r="F1131" s="422" t="s">
        <v>5041</v>
      </c>
      <c r="G1131" s="423" t="s">
        <v>5042</v>
      </c>
      <c r="H1131" s="421" t="s">
        <v>5043</v>
      </c>
      <c r="I1131" s="424">
        <v>24661.533819616117</v>
      </c>
      <c r="J1131" s="425">
        <v>1.3505955652211167E-5</v>
      </c>
      <c r="K1131" s="424">
        <f t="shared" si="119"/>
        <v>183167.72</v>
      </c>
      <c r="L1131" s="424">
        <f t="shared" si="120"/>
        <v>135679.79</v>
      </c>
      <c r="M1131" s="424">
        <f t="shared" si="121"/>
        <v>108543.83</v>
      </c>
      <c r="N1131" s="424">
        <f t="shared" si="122"/>
        <v>27135.960000000006</v>
      </c>
      <c r="O1131" s="424">
        <f t="shared" si="123"/>
        <v>47487.929999999993</v>
      </c>
      <c r="P1131" s="424">
        <f t="shared" si="124"/>
        <v>37990.339999999997</v>
      </c>
      <c r="Q1131" s="424">
        <f t="shared" si="125"/>
        <v>9497.5899999999965</v>
      </c>
    </row>
    <row r="1132" spans="1:17" ht="16.5" hidden="1" thickTop="1" x14ac:dyDescent="0.25">
      <c r="A1132" s="421" t="s">
        <v>4936</v>
      </c>
      <c r="B1132" s="421" t="s">
        <v>5044</v>
      </c>
      <c r="C1132" s="422" t="s">
        <v>4938</v>
      </c>
      <c r="D1132" s="422" t="s">
        <v>4969</v>
      </c>
      <c r="E1132" s="422" t="s">
        <v>5045</v>
      </c>
      <c r="F1132" s="422" t="s">
        <v>5046</v>
      </c>
      <c r="G1132" s="423" t="s">
        <v>5047</v>
      </c>
      <c r="H1132" s="421" t="s">
        <v>5048</v>
      </c>
      <c r="I1132" s="424">
        <v>107277.71855685327</v>
      </c>
      <c r="J1132" s="425">
        <v>5.8750932520944264E-5</v>
      </c>
      <c r="K1132" s="424">
        <f t="shared" si="119"/>
        <v>796779.92</v>
      </c>
      <c r="L1132" s="424">
        <f t="shared" si="120"/>
        <v>590207.35</v>
      </c>
      <c r="M1132" s="424">
        <f t="shared" si="121"/>
        <v>472165.88</v>
      </c>
      <c r="N1132" s="424">
        <f t="shared" si="122"/>
        <v>118041.46999999997</v>
      </c>
      <c r="O1132" s="424">
        <f t="shared" si="123"/>
        <v>206572.57000000007</v>
      </c>
      <c r="P1132" s="424">
        <f t="shared" si="124"/>
        <v>165258.06</v>
      </c>
      <c r="Q1132" s="424">
        <f t="shared" si="125"/>
        <v>41314.510000000068</v>
      </c>
    </row>
    <row r="1133" spans="1:17" ht="16.5" hidden="1" thickTop="1" x14ac:dyDescent="0.25">
      <c r="A1133" s="421" t="s">
        <v>4936</v>
      </c>
      <c r="B1133" s="421" t="s">
        <v>5049</v>
      </c>
      <c r="C1133" s="422" t="s">
        <v>4938</v>
      </c>
      <c r="D1133" s="422" t="s">
        <v>4945</v>
      </c>
      <c r="E1133" s="422" t="s">
        <v>5050</v>
      </c>
      <c r="F1133" s="422" t="s">
        <v>5051</v>
      </c>
      <c r="G1133" s="423" t="s">
        <v>5052</v>
      </c>
      <c r="H1133" s="421" t="s">
        <v>5053</v>
      </c>
      <c r="I1133" s="424">
        <v>29720.332959187537</v>
      </c>
      <c r="J1133" s="425">
        <v>1.6276420674064344E-5</v>
      </c>
      <c r="K1133" s="424">
        <f t="shared" si="119"/>
        <v>220740.75</v>
      </c>
      <c r="L1133" s="424">
        <f t="shared" si="120"/>
        <v>163511.67000000001</v>
      </c>
      <c r="M1133" s="424">
        <f t="shared" si="121"/>
        <v>130809.34</v>
      </c>
      <c r="N1133" s="424">
        <f t="shared" si="122"/>
        <v>32702.330000000016</v>
      </c>
      <c r="O1133" s="424">
        <f t="shared" si="123"/>
        <v>57229.079999999987</v>
      </c>
      <c r="P1133" s="424">
        <f t="shared" si="124"/>
        <v>45783.26</v>
      </c>
      <c r="Q1133" s="424">
        <f t="shared" si="125"/>
        <v>11445.819999999985</v>
      </c>
    </row>
    <row r="1134" spans="1:17" ht="16.5" hidden="1" thickTop="1" x14ac:dyDescent="0.25">
      <c r="A1134" s="421" t="s">
        <v>4936</v>
      </c>
      <c r="B1134" s="421" t="s">
        <v>5054</v>
      </c>
      <c r="C1134" s="422" t="s">
        <v>4938</v>
      </c>
      <c r="D1134" s="422" t="s">
        <v>4960</v>
      </c>
      <c r="E1134" s="422" t="s">
        <v>5055</v>
      </c>
      <c r="F1134" s="422" t="s">
        <v>5056</v>
      </c>
      <c r="G1134" s="423" t="s">
        <v>5057</v>
      </c>
      <c r="H1134" s="421" t="s">
        <v>5058</v>
      </c>
      <c r="I1134" s="424">
        <v>33985.69819397309</v>
      </c>
      <c r="J1134" s="425">
        <v>1.8612359473445708E-5</v>
      </c>
      <c r="K1134" s="424">
        <f t="shared" si="119"/>
        <v>252420.75</v>
      </c>
      <c r="L1134" s="424">
        <f t="shared" si="120"/>
        <v>186978.33</v>
      </c>
      <c r="M1134" s="424">
        <f t="shared" si="121"/>
        <v>149582.66</v>
      </c>
      <c r="N1134" s="424">
        <f t="shared" si="122"/>
        <v>37395.669999999984</v>
      </c>
      <c r="O1134" s="424">
        <f t="shared" si="123"/>
        <v>65442.420000000013</v>
      </c>
      <c r="P1134" s="424">
        <f t="shared" si="124"/>
        <v>52353.94</v>
      </c>
      <c r="Q1134" s="424">
        <f t="shared" si="125"/>
        <v>13088.48000000001</v>
      </c>
    </row>
    <row r="1135" spans="1:17" ht="16.5" hidden="1" thickTop="1" x14ac:dyDescent="0.25">
      <c r="A1135" s="421" t="s">
        <v>4936</v>
      </c>
      <c r="B1135" s="421" t="s">
        <v>5059</v>
      </c>
      <c r="C1135" s="422" t="s">
        <v>4938</v>
      </c>
      <c r="D1135" s="422" t="s">
        <v>4978</v>
      </c>
      <c r="E1135" s="422" t="s">
        <v>5060</v>
      </c>
      <c r="F1135" s="422" t="s">
        <v>5061</v>
      </c>
      <c r="G1135" s="423" t="s">
        <v>5062</v>
      </c>
      <c r="H1135" s="421" t="s">
        <v>5063</v>
      </c>
      <c r="I1135" s="424">
        <v>150272.42427205422</v>
      </c>
      <c r="J1135" s="425">
        <v>8.2297099313193399E-5</v>
      </c>
      <c r="K1135" s="424">
        <f t="shared" si="119"/>
        <v>1116112.94</v>
      </c>
      <c r="L1135" s="424">
        <f t="shared" si="120"/>
        <v>826750.33</v>
      </c>
      <c r="M1135" s="424">
        <f t="shared" si="121"/>
        <v>661400.26</v>
      </c>
      <c r="N1135" s="424">
        <f t="shared" si="122"/>
        <v>165350.06999999995</v>
      </c>
      <c r="O1135" s="424">
        <f t="shared" si="123"/>
        <v>289362.61</v>
      </c>
      <c r="P1135" s="424">
        <f t="shared" si="124"/>
        <v>231490.09</v>
      </c>
      <c r="Q1135" s="424">
        <f t="shared" si="125"/>
        <v>57872.51999999999</v>
      </c>
    </row>
    <row r="1136" spans="1:17" ht="16.5" hidden="1" thickTop="1" x14ac:dyDescent="0.25">
      <c r="A1136" s="421" t="s">
        <v>4936</v>
      </c>
      <c r="B1136" s="421" t="s">
        <v>5064</v>
      </c>
      <c r="C1136" s="422" t="s">
        <v>4938</v>
      </c>
      <c r="D1136" s="422" t="s">
        <v>4978</v>
      </c>
      <c r="E1136" s="422" t="s">
        <v>5065</v>
      </c>
      <c r="F1136" s="422" t="s">
        <v>5066</v>
      </c>
      <c r="G1136" s="423" t="s">
        <v>5067</v>
      </c>
      <c r="H1136" s="421" t="s">
        <v>5068</v>
      </c>
      <c r="I1136" s="424">
        <v>173686.13498485801</v>
      </c>
      <c r="J1136" s="425">
        <v>9.5119681268306846E-5</v>
      </c>
      <c r="K1136" s="424">
        <f t="shared" si="119"/>
        <v>1290012.75</v>
      </c>
      <c r="L1136" s="424">
        <f t="shared" si="120"/>
        <v>955565</v>
      </c>
      <c r="M1136" s="424">
        <f t="shared" si="121"/>
        <v>764452</v>
      </c>
      <c r="N1136" s="424">
        <f t="shared" si="122"/>
        <v>191113</v>
      </c>
      <c r="O1136" s="424">
        <f t="shared" si="123"/>
        <v>334447.75</v>
      </c>
      <c r="P1136" s="424">
        <f t="shared" si="124"/>
        <v>267558.2</v>
      </c>
      <c r="Q1136" s="424">
        <f t="shared" si="125"/>
        <v>66889.549999999988</v>
      </c>
    </row>
    <row r="1137" spans="1:17" ht="16.5" hidden="1" thickTop="1" x14ac:dyDescent="0.25">
      <c r="A1137" s="421" t="s">
        <v>4936</v>
      </c>
      <c r="B1137" s="427" t="s">
        <v>5069</v>
      </c>
      <c r="C1137" s="422" t="s">
        <v>4938</v>
      </c>
      <c r="D1137" s="422" t="s">
        <v>4969</v>
      </c>
      <c r="E1137" s="422" t="s">
        <v>5070</v>
      </c>
      <c r="F1137" s="428" t="s">
        <v>5071</v>
      </c>
      <c r="G1137" s="423" t="s">
        <v>5072</v>
      </c>
      <c r="H1137" s="429" t="s">
        <v>5073</v>
      </c>
      <c r="I1137" s="424">
        <v>0</v>
      </c>
      <c r="J1137" s="425">
        <v>0</v>
      </c>
      <c r="K1137" s="424">
        <f t="shared" si="119"/>
        <v>0</v>
      </c>
      <c r="L1137" s="424">
        <f t="shared" si="120"/>
        <v>0</v>
      </c>
      <c r="M1137" s="424">
        <f t="shared" si="121"/>
        <v>0</v>
      </c>
      <c r="N1137" s="424">
        <f t="shared" si="122"/>
        <v>0</v>
      </c>
      <c r="O1137" s="424">
        <f t="shared" si="123"/>
        <v>0</v>
      </c>
      <c r="P1137" s="424">
        <f t="shared" si="124"/>
        <v>0</v>
      </c>
      <c r="Q1137" s="424">
        <f t="shared" si="125"/>
        <v>0</v>
      </c>
    </row>
    <row r="1138" spans="1:17" ht="16.5" hidden="1" thickTop="1" x14ac:dyDescent="0.25">
      <c r="A1138" s="421" t="s">
        <v>4936</v>
      </c>
      <c r="B1138" s="421" t="s">
        <v>5074</v>
      </c>
      <c r="C1138" s="422" t="s">
        <v>4938</v>
      </c>
      <c r="D1138" s="422" t="s">
        <v>4966</v>
      </c>
      <c r="E1138" s="422" t="s">
        <v>5075</v>
      </c>
      <c r="F1138" s="422" t="s">
        <v>5076</v>
      </c>
      <c r="G1138" s="423" t="s">
        <v>5077</v>
      </c>
      <c r="H1138" s="421" t="s">
        <v>5078</v>
      </c>
      <c r="I1138" s="424">
        <v>124088.91159528967</v>
      </c>
      <c r="J1138" s="425">
        <v>6.7957627826216945E-5</v>
      </c>
      <c r="K1138" s="424">
        <f t="shared" si="119"/>
        <v>921641.08</v>
      </c>
      <c r="L1138" s="424">
        <f t="shared" si="120"/>
        <v>682697.1</v>
      </c>
      <c r="M1138" s="424">
        <f t="shared" si="121"/>
        <v>546157.68000000005</v>
      </c>
      <c r="N1138" s="424">
        <f t="shared" si="122"/>
        <v>136539.41999999993</v>
      </c>
      <c r="O1138" s="424">
        <f t="shared" si="123"/>
        <v>238943.97999999998</v>
      </c>
      <c r="P1138" s="424">
        <f t="shared" si="124"/>
        <v>191155.18</v>
      </c>
      <c r="Q1138" s="424">
        <f t="shared" si="125"/>
        <v>47788.799999999988</v>
      </c>
    </row>
    <row r="1139" spans="1:17" ht="16.5" hidden="1" thickTop="1" x14ac:dyDescent="0.25">
      <c r="A1139" s="421" t="s">
        <v>4936</v>
      </c>
      <c r="B1139" s="421" t="s">
        <v>5079</v>
      </c>
      <c r="C1139" s="422" t="s">
        <v>4938</v>
      </c>
      <c r="D1139" s="422" t="s">
        <v>4966</v>
      </c>
      <c r="E1139" s="422" t="s">
        <v>5080</v>
      </c>
      <c r="F1139" s="422" t="s">
        <v>5081</v>
      </c>
      <c r="G1139" s="423" t="s">
        <v>5082</v>
      </c>
      <c r="H1139" s="421" t="s">
        <v>5083</v>
      </c>
      <c r="I1139" s="424">
        <v>126440.80203198046</v>
      </c>
      <c r="J1139" s="425">
        <v>6.9245646980627335E-5</v>
      </c>
      <c r="K1139" s="424">
        <f t="shared" si="119"/>
        <v>939109.19</v>
      </c>
      <c r="L1139" s="424">
        <f t="shared" si="120"/>
        <v>695636.44</v>
      </c>
      <c r="M1139" s="424">
        <f t="shared" si="121"/>
        <v>556509.15</v>
      </c>
      <c r="N1139" s="424">
        <f t="shared" si="122"/>
        <v>139127.28999999992</v>
      </c>
      <c r="O1139" s="424">
        <f t="shared" si="123"/>
        <v>243472.75</v>
      </c>
      <c r="P1139" s="424">
        <f t="shared" si="124"/>
        <v>194778.2</v>
      </c>
      <c r="Q1139" s="424">
        <f t="shared" si="125"/>
        <v>48694.549999999988</v>
      </c>
    </row>
    <row r="1140" spans="1:17" ht="16.5" hidden="1" thickTop="1" x14ac:dyDescent="0.25">
      <c r="A1140" s="421" t="s">
        <v>4936</v>
      </c>
      <c r="B1140" s="421" t="s">
        <v>5084</v>
      </c>
      <c r="C1140" s="422" t="s">
        <v>4938</v>
      </c>
      <c r="D1140" s="422" t="s">
        <v>4939</v>
      </c>
      <c r="E1140" s="422" t="s">
        <v>5085</v>
      </c>
      <c r="F1140" s="422" t="s">
        <v>5086</v>
      </c>
      <c r="G1140" s="423" t="s">
        <v>5087</v>
      </c>
      <c r="H1140" s="421" t="s">
        <v>5088</v>
      </c>
      <c r="I1140" s="424">
        <v>533735.9930816337</v>
      </c>
      <c r="J1140" s="425">
        <v>2.9230195920805225E-4</v>
      </c>
      <c r="K1140" s="424">
        <f t="shared" si="119"/>
        <v>3964198.03</v>
      </c>
      <c r="L1140" s="424">
        <f t="shared" si="120"/>
        <v>2936442.99</v>
      </c>
      <c r="M1140" s="424">
        <f t="shared" si="121"/>
        <v>2349154.39</v>
      </c>
      <c r="N1140" s="424">
        <f t="shared" si="122"/>
        <v>587288.60000000009</v>
      </c>
      <c r="O1140" s="424">
        <f t="shared" si="123"/>
        <v>1027755.0399999996</v>
      </c>
      <c r="P1140" s="424">
        <f t="shared" si="124"/>
        <v>822204.03</v>
      </c>
      <c r="Q1140" s="424">
        <f t="shared" si="125"/>
        <v>205551.00999999954</v>
      </c>
    </row>
    <row r="1141" spans="1:17" ht="16.5" hidden="1" thickTop="1" x14ac:dyDescent="0.25">
      <c r="A1141" s="421" t="s">
        <v>4936</v>
      </c>
      <c r="B1141" s="421" t="s">
        <v>5089</v>
      </c>
      <c r="C1141" s="422" t="s">
        <v>4938</v>
      </c>
      <c r="D1141" s="422" t="s">
        <v>4969</v>
      </c>
      <c r="E1141" s="422" t="s">
        <v>5090</v>
      </c>
      <c r="F1141" s="422" t="s">
        <v>5091</v>
      </c>
      <c r="G1141" s="423" t="s">
        <v>5092</v>
      </c>
      <c r="H1141" s="421" t="s">
        <v>5093</v>
      </c>
      <c r="I1141" s="424">
        <v>145768.3766919295</v>
      </c>
      <c r="J1141" s="425">
        <v>7.9830445482269576E-5</v>
      </c>
      <c r="K1141" s="424">
        <f t="shared" si="119"/>
        <v>1082660.19</v>
      </c>
      <c r="L1141" s="424">
        <f t="shared" si="120"/>
        <v>801970.51</v>
      </c>
      <c r="M1141" s="424">
        <f t="shared" si="121"/>
        <v>641576.41</v>
      </c>
      <c r="N1141" s="424">
        <f t="shared" si="122"/>
        <v>160394.09999999998</v>
      </c>
      <c r="O1141" s="424">
        <f t="shared" si="123"/>
        <v>280689.67999999993</v>
      </c>
      <c r="P1141" s="424">
        <f t="shared" si="124"/>
        <v>224551.74</v>
      </c>
      <c r="Q1141" s="424">
        <f t="shared" si="125"/>
        <v>56137.939999999944</v>
      </c>
    </row>
    <row r="1142" spans="1:17" ht="16.5" hidden="1" thickTop="1" x14ac:dyDescent="0.25">
      <c r="A1142" s="421" t="s">
        <v>4936</v>
      </c>
      <c r="B1142" s="421" t="s">
        <v>5094</v>
      </c>
      <c r="C1142" s="422" t="s">
        <v>4938</v>
      </c>
      <c r="D1142" s="422" t="s">
        <v>4969</v>
      </c>
      <c r="E1142" s="422" t="s">
        <v>5095</v>
      </c>
      <c r="F1142" s="422" t="s">
        <v>5096</v>
      </c>
      <c r="G1142" s="423" t="s">
        <v>5097</v>
      </c>
      <c r="H1142" s="421" t="s">
        <v>5098</v>
      </c>
      <c r="I1142" s="424">
        <v>173507.89127463027</v>
      </c>
      <c r="J1142" s="425">
        <v>9.5022065618638425E-5</v>
      </c>
      <c r="K1142" s="424">
        <f t="shared" si="119"/>
        <v>1288688.8799999999</v>
      </c>
      <c r="L1142" s="424">
        <f t="shared" si="120"/>
        <v>954584.36</v>
      </c>
      <c r="M1142" s="424">
        <f t="shared" si="121"/>
        <v>763667.49</v>
      </c>
      <c r="N1142" s="424">
        <f t="shared" si="122"/>
        <v>190916.87</v>
      </c>
      <c r="O1142" s="424">
        <f t="shared" si="123"/>
        <v>334104.5199999999</v>
      </c>
      <c r="P1142" s="424">
        <f t="shared" si="124"/>
        <v>267283.62</v>
      </c>
      <c r="Q1142" s="424">
        <f t="shared" si="125"/>
        <v>66820.899999999907</v>
      </c>
    </row>
    <row r="1143" spans="1:17" ht="16.5" hidden="1" thickTop="1" x14ac:dyDescent="0.25">
      <c r="A1143" s="421" t="s">
        <v>4936</v>
      </c>
      <c r="B1143" s="421" t="s">
        <v>5099</v>
      </c>
      <c r="C1143" s="422" t="s">
        <v>4938</v>
      </c>
      <c r="D1143" s="422" t="s">
        <v>4969</v>
      </c>
      <c r="E1143" s="422" t="s">
        <v>5100</v>
      </c>
      <c r="F1143" s="422" t="s">
        <v>5101</v>
      </c>
      <c r="G1143" s="423" t="s">
        <v>5102</v>
      </c>
      <c r="H1143" s="421" t="s">
        <v>5103</v>
      </c>
      <c r="I1143" s="424">
        <v>178869.69206735818</v>
      </c>
      <c r="J1143" s="425">
        <v>9.7958470314804273E-5</v>
      </c>
      <c r="K1143" s="424">
        <f t="shared" si="119"/>
        <v>1328512.3899999999</v>
      </c>
      <c r="L1143" s="424">
        <f t="shared" si="120"/>
        <v>984083.25</v>
      </c>
      <c r="M1143" s="424">
        <f t="shared" si="121"/>
        <v>787266.6</v>
      </c>
      <c r="N1143" s="424">
        <f t="shared" si="122"/>
        <v>196816.65000000002</v>
      </c>
      <c r="O1143" s="424">
        <f t="shared" si="123"/>
        <v>344429.1399999999</v>
      </c>
      <c r="P1143" s="424">
        <f t="shared" si="124"/>
        <v>275543.31</v>
      </c>
      <c r="Q1143" s="424">
        <f t="shared" si="125"/>
        <v>68885.8299999999</v>
      </c>
    </row>
    <row r="1144" spans="1:17" ht="16.5" hidden="1" thickTop="1" x14ac:dyDescent="0.25">
      <c r="A1144" s="421" t="s">
        <v>4936</v>
      </c>
      <c r="B1144" s="421" t="s">
        <v>5104</v>
      </c>
      <c r="C1144" s="422" t="s">
        <v>4938</v>
      </c>
      <c r="D1144" s="422" t="s">
        <v>4978</v>
      </c>
      <c r="E1144" s="422" t="s">
        <v>5105</v>
      </c>
      <c r="F1144" s="422" t="s">
        <v>5106</v>
      </c>
      <c r="G1144" s="423" t="s">
        <v>5107</v>
      </c>
      <c r="H1144" s="421" t="s">
        <v>5108</v>
      </c>
      <c r="I1144" s="424">
        <v>0</v>
      </c>
      <c r="J1144" s="425">
        <v>0</v>
      </c>
      <c r="K1144" s="424">
        <f t="shared" si="119"/>
        <v>0</v>
      </c>
      <c r="L1144" s="424">
        <f t="shared" si="120"/>
        <v>0</v>
      </c>
      <c r="M1144" s="424">
        <f t="shared" si="121"/>
        <v>0</v>
      </c>
      <c r="N1144" s="424">
        <f t="shared" si="122"/>
        <v>0</v>
      </c>
      <c r="O1144" s="424">
        <f t="shared" si="123"/>
        <v>0</v>
      </c>
      <c r="P1144" s="424">
        <f t="shared" si="124"/>
        <v>0</v>
      </c>
      <c r="Q1144" s="424">
        <f t="shared" si="125"/>
        <v>0</v>
      </c>
    </row>
    <row r="1145" spans="1:17" ht="16.5" hidden="1" thickTop="1" x14ac:dyDescent="0.25">
      <c r="A1145" s="421" t="s">
        <v>4936</v>
      </c>
      <c r="B1145" s="421" t="s">
        <v>5109</v>
      </c>
      <c r="C1145" s="422" t="s">
        <v>4938</v>
      </c>
      <c r="D1145" s="422" t="s">
        <v>4963</v>
      </c>
      <c r="E1145" s="422" t="s">
        <v>5110</v>
      </c>
      <c r="F1145" s="422" t="s">
        <v>5111</v>
      </c>
      <c r="G1145" s="423" t="s">
        <v>5112</v>
      </c>
      <c r="H1145" s="421" t="s">
        <v>5113</v>
      </c>
      <c r="I1145" s="424">
        <v>0</v>
      </c>
      <c r="J1145" s="425">
        <v>0</v>
      </c>
      <c r="K1145" s="424">
        <f t="shared" si="119"/>
        <v>0</v>
      </c>
      <c r="L1145" s="424">
        <f t="shared" si="120"/>
        <v>0</v>
      </c>
      <c r="M1145" s="424">
        <f t="shared" si="121"/>
        <v>0</v>
      </c>
      <c r="N1145" s="424">
        <f t="shared" si="122"/>
        <v>0</v>
      </c>
      <c r="O1145" s="424">
        <f t="shared" si="123"/>
        <v>0</v>
      </c>
      <c r="P1145" s="424">
        <f t="shared" si="124"/>
        <v>0</v>
      </c>
      <c r="Q1145" s="424">
        <f t="shared" si="125"/>
        <v>0</v>
      </c>
    </row>
    <row r="1146" spans="1:17" ht="16.5" hidden="1" thickTop="1" x14ac:dyDescent="0.25">
      <c r="A1146" s="421" t="s">
        <v>4936</v>
      </c>
      <c r="B1146" s="421" t="s">
        <v>5114</v>
      </c>
      <c r="C1146" s="422" t="s">
        <v>4938</v>
      </c>
      <c r="D1146" s="422" t="s">
        <v>4969</v>
      </c>
      <c r="E1146" s="422" t="s">
        <v>5115</v>
      </c>
      <c r="F1146" s="422" t="s">
        <v>5116</v>
      </c>
      <c r="G1146" s="423" t="s">
        <v>5117</v>
      </c>
      <c r="H1146" s="421" t="s">
        <v>5118</v>
      </c>
      <c r="I1146" s="424">
        <v>0</v>
      </c>
      <c r="J1146" s="425">
        <v>0</v>
      </c>
      <c r="K1146" s="424">
        <f t="shared" si="119"/>
        <v>0</v>
      </c>
      <c r="L1146" s="424">
        <f t="shared" si="120"/>
        <v>0</v>
      </c>
      <c r="M1146" s="424">
        <f t="shared" si="121"/>
        <v>0</v>
      </c>
      <c r="N1146" s="424">
        <f t="shared" si="122"/>
        <v>0</v>
      </c>
      <c r="O1146" s="424">
        <f t="shared" si="123"/>
        <v>0</v>
      </c>
      <c r="P1146" s="424">
        <f t="shared" si="124"/>
        <v>0</v>
      </c>
      <c r="Q1146" s="424">
        <f t="shared" si="125"/>
        <v>0</v>
      </c>
    </row>
    <row r="1147" spans="1:17" ht="16.5" hidden="1" thickTop="1" x14ac:dyDescent="0.25">
      <c r="A1147" s="421" t="s">
        <v>4936</v>
      </c>
      <c r="B1147" s="421" t="s">
        <v>5119</v>
      </c>
      <c r="C1147" s="422" t="s">
        <v>4938</v>
      </c>
      <c r="D1147" s="422" t="s">
        <v>4966</v>
      </c>
      <c r="E1147" s="422" t="s">
        <v>5120</v>
      </c>
      <c r="F1147" s="422" t="s">
        <v>5121</v>
      </c>
      <c r="G1147" s="423" t="s">
        <v>5122</v>
      </c>
      <c r="H1147" s="421" t="s">
        <v>5123</v>
      </c>
      <c r="I1147" s="424">
        <v>39864.350475982443</v>
      </c>
      <c r="J1147" s="425">
        <v>2.183181928467752E-5</v>
      </c>
      <c r="K1147" s="424">
        <f t="shared" si="119"/>
        <v>296083.05</v>
      </c>
      <c r="L1147" s="424">
        <f t="shared" si="120"/>
        <v>219320.78</v>
      </c>
      <c r="M1147" s="424">
        <f t="shared" si="121"/>
        <v>175456.62</v>
      </c>
      <c r="N1147" s="424">
        <f t="shared" si="122"/>
        <v>43864.160000000003</v>
      </c>
      <c r="O1147" s="424">
        <f t="shared" si="123"/>
        <v>76762.26999999999</v>
      </c>
      <c r="P1147" s="424">
        <f t="shared" si="124"/>
        <v>61409.82</v>
      </c>
      <c r="Q1147" s="424">
        <f t="shared" si="125"/>
        <v>15352.44999999999</v>
      </c>
    </row>
    <row r="1148" spans="1:17" ht="16.5" hidden="1" thickTop="1" x14ac:dyDescent="0.25">
      <c r="A1148" s="421" t="s">
        <v>4936</v>
      </c>
      <c r="B1148" s="421" t="s">
        <v>5124</v>
      </c>
      <c r="C1148" s="422" t="s">
        <v>4938</v>
      </c>
      <c r="D1148" s="422" t="s">
        <v>4966</v>
      </c>
      <c r="E1148" s="422" t="s">
        <v>5125</v>
      </c>
      <c r="F1148" s="422" t="s">
        <v>5126</v>
      </c>
      <c r="G1148" s="423" t="s">
        <v>5127</v>
      </c>
      <c r="H1148" s="421" t="s">
        <v>5128</v>
      </c>
      <c r="I1148" s="424">
        <v>174795.9452710661</v>
      </c>
      <c r="J1148" s="425">
        <v>9.5727471871175651E-5</v>
      </c>
      <c r="K1148" s="424">
        <f t="shared" si="119"/>
        <v>1298255.6000000001</v>
      </c>
      <c r="L1148" s="424">
        <f t="shared" si="120"/>
        <v>961670.81</v>
      </c>
      <c r="M1148" s="424">
        <f t="shared" si="121"/>
        <v>769336.65</v>
      </c>
      <c r="N1148" s="424">
        <f t="shared" si="122"/>
        <v>192334.16000000003</v>
      </c>
      <c r="O1148" s="424">
        <f t="shared" si="123"/>
        <v>336584.79000000004</v>
      </c>
      <c r="P1148" s="424">
        <f t="shared" si="124"/>
        <v>269267.83</v>
      </c>
      <c r="Q1148" s="424">
        <f t="shared" si="125"/>
        <v>67316.960000000021</v>
      </c>
    </row>
    <row r="1149" spans="1:17" ht="16.5" hidden="1" thickTop="1" x14ac:dyDescent="0.25">
      <c r="A1149" s="421" t="s">
        <v>4936</v>
      </c>
      <c r="B1149" s="421" t="s">
        <v>5129</v>
      </c>
      <c r="C1149" s="422" t="s">
        <v>4938</v>
      </c>
      <c r="D1149" s="422" t="s">
        <v>4945</v>
      </c>
      <c r="E1149" s="422" t="s">
        <v>5130</v>
      </c>
      <c r="F1149" s="422" t="s">
        <v>5131</v>
      </c>
      <c r="G1149" s="423" t="s">
        <v>5132</v>
      </c>
      <c r="H1149" s="421" t="s">
        <v>5133</v>
      </c>
      <c r="I1149" s="424">
        <v>58061.504488130908</v>
      </c>
      <c r="J1149" s="425">
        <v>3.1797539863218542E-5</v>
      </c>
      <c r="K1149" s="424">
        <f t="shared" si="119"/>
        <v>431238.11</v>
      </c>
      <c r="L1149" s="424">
        <f t="shared" si="120"/>
        <v>319435.64</v>
      </c>
      <c r="M1149" s="424">
        <f t="shared" si="121"/>
        <v>255548.51</v>
      </c>
      <c r="N1149" s="424">
        <f t="shared" si="122"/>
        <v>63887.130000000005</v>
      </c>
      <c r="O1149" s="424">
        <f t="shared" si="123"/>
        <v>111802.46999999997</v>
      </c>
      <c r="P1149" s="424">
        <f t="shared" si="124"/>
        <v>89441.98</v>
      </c>
      <c r="Q1149" s="424">
        <f t="shared" si="125"/>
        <v>22360.489999999976</v>
      </c>
    </row>
    <row r="1150" spans="1:17" ht="16.5" hidden="1" thickTop="1" x14ac:dyDescent="0.25">
      <c r="A1150" s="421" t="s">
        <v>4936</v>
      </c>
      <c r="B1150" s="421" t="s">
        <v>5134</v>
      </c>
      <c r="C1150" s="422" t="s">
        <v>4938</v>
      </c>
      <c r="D1150" s="422" t="s">
        <v>4963</v>
      </c>
      <c r="E1150" s="422" t="s">
        <v>5135</v>
      </c>
      <c r="F1150" s="422" t="s">
        <v>5136</v>
      </c>
      <c r="G1150" s="423" t="s">
        <v>5137</v>
      </c>
      <c r="H1150" s="421" t="s">
        <v>5138</v>
      </c>
      <c r="I1150" s="424">
        <v>0</v>
      </c>
      <c r="J1150" s="425">
        <v>0</v>
      </c>
      <c r="K1150" s="424">
        <f t="shared" si="119"/>
        <v>0</v>
      </c>
      <c r="L1150" s="424">
        <f t="shared" si="120"/>
        <v>0</v>
      </c>
      <c r="M1150" s="424">
        <f t="shared" si="121"/>
        <v>0</v>
      </c>
      <c r="N1150" s="424">
        <f t="shared" si="122"/>
        <v>0</v>
      </c>
      <c r="O1150" s="424">
        <f t="shared" si="123"/>
        <v>0</v>
      </c>
      <c r="P1150" s="424">
        <f t="shared" si="124"/>
        <v>0</v>
      </c>
      <c r="Q1150" s="424">
        <f t="shared" si="125"/>
        <v>0</v>
      </c>
    </row>
    <row r="1151" spans="1:17" ht="16.5" hidden="1" thickTop="1" x14ac:dyDescent="0.25">
      <c r="A1151" s="421" t="s">
        <v>4936</v>
      </c>
      <c r="B1151" s="431" t="s">
        <v>5139</v>
      </c>
      <c r="C1151" s="432" t="s">
        <v>4938</v>
      </c>
      <c r="D1151" s="432" t="s">
        <v>4978</v>
      </c>
      <c r="E1151" s="432" t="s">
        <v>5140</v>
      </c>
      <c r="F1151" s="433" t="s">
        <v>5141</v>
      </c>
      <c r="G1151" s="423" t="s">
        <v>5142</v>
      </c>
      <c r="H1151" s="434" t="s">
        <v>5143</v>
      </c>
      <c r="I1151" s="424">
        <v>0</v>
      </c>
      <c r="J1151" s="425">
        <v>0</v>
      </c>
      <c r="K1151" s="424">
        <f t="shared" si="119"/>
        <v>0</v>
      </c>
      <c r="L1151" s="424">
        <f t="shared" si="120"/>
        <v>0</v>
      </c>
      <c r="M1151" s="424">
        <f t="shared" si="121"/>
        <v>0</v>
      </c>
      <c r="N1151" s="424">
        <f t="shared" si="122"/>
        <v>0</v>
      </c>
      <c r="O1151" s="424">
        <f t="shared" si="123"/>
        <v>0</v>
      </c>
      <c r="P1151" s="424">
        <f t="shared" si="124"/>
        <v>0</v>
      </c>
      <c r="Q1151" s="424">
        <f t="shared" si="125"/>
        <v>0</v>
      </c>
    </row>
    <row r="1152" spans="1:17" ht="16.5" hidden="1" thickTop="1" x14ac:dyDescent="0.25">
      <c r="A1152" s="421" t="s">
        <v>4936</v>
      </c>
      <c r="B1152" s="431" t="s">
        <v>5144</v>
      </c>
      <c r="C1152" s="432" t="s">
        <v>4938</v>
      </c>
      <c r="D1152" s="432" t="s">
        <v>4939</v>
      </c>
      <c r="E1152" s="432" t="s">
        <v>5145</v>
      </c>
      <c r="F1152" s="433" t="s">
        <v>5146</v>
      </c>
      <c r="G1152" s="423" t="s">
        <v>5147</v>
      </c>
      <c r="H1152" s="434" t="s">
        <v>5148</v>
      </c>
      <c r="I1152" s="424">
        <v>0</v>
      </c>
      <c r="J1152" s="425">
        <v>0</v>
      </c>
      <c r="K1152" s="424">
        <f t="shared" si="119"/>
        <v>0</v>
      </c>
      <c r="L1152" s="424">
        <f t="shared" si="120"/>
        <v>0</v>
      </c>
      <c r="M1152" s="424">
        <f t="shared" si="121"/>
        <v>0</v>
      </c>
      <c r="N1152" s="424">
        <f t="shared" si="122"/>
        <v>0</v>
      </c>
      <c r="O1152" s="424">
        <f t="shared" si="123"/>
        <v>0</v>
      </c>
      <c r="P1152" s="424">
        <f t="shared" si="124"/>
        <v>0</v>
      </c>
      <c r="Q1152" s="424">
        <f t="shared" si="125"/>
        <v>0</v>
      </c>
    </row>
    <row r="1153" spans="1:17" ht="16.5" hidden="1" thickTop="1" x14ac:dyDescent="0.25">
      <c r="A1153" s="421" t="s">
        <v>5149</v>
      </c>
      <c r="B1153" s="421" t="s">
        <v>5150</v>
      </c>
      <c r="C1153" s="422" t="s">
        <v>5151</v>
      </c>
      <c r="D1153" s="422" t="s">
        <v>5152</v>
      </c>
      <c r="E1153" s="422" t="s">
        <v>441</v>
      </c>
      <c r="F1153" s="422" t="s">
        <v>230</v>
      </c>
      <c r="G1153" s="423" t="s">
        <v>5152</v>
      </c>
      <c r="H1153" s="421" t="s">
        <v>5153</v>
      </c>
      <c r="I1153" s="424">
        <v>106259.79809806806</v>
      </c>
      <c r="J1153" s="425">
        <v>5.8193465630426032E-5</v>
      </c>
      <c r="K1153" s="424">
        <f t="shared" si="119"/>
        <v>789219.55</v>
      </c>
      <c r="L1153" s="424">
        <f t="shared" si="120"/>
        <v>584607.06999999995</v>
      </c>
      <c r="M1153" s="424">
        <f t="shared" si="121"/>
        <v>467685.66</v>
      </c>
      <c r="N1153" s="424">
        <f t="shared" si="122"/>
        <v>116921.40999999997</v>
      </c>
      <c r="O1153" s="424">
        <f t="shared" si="123"/>
        <v>204612.4800000001</v>
      </c>
      <c r="P1153" s="424">
        <f t="shared" si="124"/>
        <v>163689.98000000001</v>
      </c>
      <c r="Q1153" s="424">
        <f t="shared" si="125"/>
        <v>40922.500000000087</v>
      </c>
    </row>
    <row r="1154" spans="1:17" ht="16.5" hidden="1" thickTop="1" x14ac:dyDescent="0.25">
      <c r="A1154" s="421" t="s">
        <v>5149</v>
      </c>
      <c r="B1154" s="421" t="s">
        <v>5154</v>
      </c>
      <c r="C1154" s="422" t="s">
        <v>5151</v>
      </c>
      <c r="D1154" s="422" t="s">
        <v>5155</v>
      </c>
      <c r="E1154" s="422" t="s">
        <v>441</v>
      </c>
      <c r="F1154" s="422" t="s">
        <v>230</v>
      </c>
      <c r="G1154" s="423" t="s">
        <v>5155</v>
      </c>
      <c r="H1154" s="421" t="s">
        <v>5156</v>
      </c>
      <c r="I1154" s="424">
        <v>0</v>
      </c>
      <c r="J1154" s="425">
        <v>0</v>
      </c>
      <c r="K1154" s="424">
        <f t="shared" si="119"/>
        <v>0</v>
      </c>
      <c r="L1154" s="424">
        <f t="shared" si="120"/>
        <v>0</v>
      </c>
      <c r="M1154" s="424">
        <f t="shared" si="121"/>
        <v>0</v>
      </c>
      <c r="N1154" s="424">
        <f t="shared" si="122"/>
        <v>0</v>
      </c>
      <c r="O1154" s="424">
        <f t="shared" si="123"/>
        <v>0</v>
      </c>
      <c r="P1154" s="424">
        <f t="shared" si="124"/>
        <v>0</v>
      </c>
      <c r="Q1154" s="424">
        <f t="shared" si="125"/>
        <v>0</v>
      </c>
    </row>
    <row r="1155" spans="1:17" ht="16.5" hidden="1" thickTop="1" x14ac:dyDescent="0.25">
      <c r="A1155" s="421" t="s">
        <v>5149</v>
      </c>
      <c r="B1155" s="427" t="s">
        <v>5157</v>
      </c>
      <c r="C1155" s="422" t="s">
        <v>5151</v>
      </c>
      <c r="D1155" s="422" t="s">
        <v>5158</v>
      </c>
      <c r="E1155" s="422" t="s">
        <v>441</v>
      </c>
      <c r="F1155" s="422" t="s">
        <v>230</v>
      </c>
      <c r="G1155" s="423" t="s">
        <v>5158</v>
      </c>
      <c r="H1155" s="429" t="s">
        <v>5159</v>
      </c>
      <c r="I1155" s="424">
        <v>0</v>
      </c>
      <c r="J1155" s="425">
        <v>0</v>
      </c>
      <c r="K1155" s="424">
        <f t="shared" si="119"/>
        <v>0</v>
      </c>
      <c r="L1155" s="424">
        <f t="shared" si="120"/>
        <v>0</v>
      </c>
      <c r="M1155" s="424">
        <f t="shared" si="121"/>
        <v>0</v>
      </c>
      <c r="N1155" s="424">
        <f t="shared" si="122"/>
        <v>0</v>
      </c>
      <c r="O1155" s="424">
        <f t="shared" si="123"/>
        <v>0</v>
      </c>
      <c r="P1155" s="424">
        <f t="shared" si="124"/>
        <v>0</v>
      </c>
      <c r="Q1155" s="424">
        <f t="shared" si="125"/>
        <v>0</v>
      </c>
    </row>
    <row r="1156" spans="1:17" ht="16.5" hidden="1" thickTop="1" x14ac:dyDescent="0.25">
      <c r="A1156" s="421" t="s">
        <v>5149</v>
      </c>
      <c r="B1156" s="421" t="s">
        <v>5160</v>
      </c>
      <c r="C1156" s="422" t="s">
        <v>5151</v>
      </c>
      <c r="D1156" s="422" t="s">
        <v>5161</v>
      </c>
      <c r="E1156" s="422" t="s">
        <v>441</v>
      </c>
      <c r="F1156" s="422" t="s">
        <v>230</v>
      </c>
      <c r="G1156" s="423" t="s">
        <v>5161</v>
      </c>
      <c r="H1156" s="421" t="s">
        <v>5162</v>
      </c>
      <c r="I1156" s="424">
        <v>840763.70530012634</v>
      </c>
      <c r="J1156" s="425">
        <v>4.6044651564778477E-4</v>
      </c>
      <c r="K1156" s="424">
        <f t="shared" si="119"/>
        <v>6244573.8499999996</v>
      </c>
      <c r="L1156" s="424">
        <f t="shared" si="120"/>
        <v>4625610.26</v>
      </c>
      <c r="M1156" s="424">
        <f t="shared" si="121"/>
        <v>3700488.21</v>
      </c>
      <c r="N1156" s="424">
        <f t="shared" si="122"/>
        <v>925122.04999999981</v>
      </c>
      <c r="O1156" s="424">
        <f t="shared" si="123"/>
        <v>1618963.5899999999</v>
      </c>
      <c r="P1156" s="424">
        <f t="shared" si="124"/>
        <v>1295170.8700000001</v>
      </c>
      <c r="Q1156" s="424">
        <f t="shared" si="125"/>
        <v>323792.71999999974</v>
      </c>
    </row>
    <row r="1157" spans="1:17" ht="16.5" hidden="1" thickTop="1" x14ac:dyDescent="0.25">
      <c r="A1157" s="421" t="s">
        <v>5149</v>
      </c>
      <c r="B1157" s="421" t="s">
        <v>5163</v>
      </c>
      <c r="C1157" s="422" t="s">
        <v>5151</v>
      </c>
      <c r="D1157" s="422" t="s">
        <v>5164</v>
      </c>
      <c r="E1157" s="422" t="s">
        <v>441</v>
      </c>
      <c r="F1157" s="422" t="s">
        <v>230</v>
      </c>
      <c r="G1157" s="423" t="s">
        <v>5164</v>
      </c>
      <c r="H1157" s="421" t="s">
        <v>5165</v>
      </c>
      <c r="I1157" s="424">
        <v>0</v>
      </c>
      <c r="J1157" s="425">
        <v>0</v>
      </c>
      <c r="K1157" s="424">
        <f t="shared" si="119"/>
        <v>0</v>
      </c>
      <c r="L1157" s="424">
        <f t="shared" si="120"/>
        <v>0</v>
      </c>
      <c r="M1157" s="424">
        <f t="shared" si="121"/>
        <v>0</v>
      </c>
      <c r="N1157" s="424">
        <f t="shared" si="122"/>
        <v>0</v>
      </c>
      <c r="O1157" s="424">
        <f t="shared" si="123"/>
        <v>0</v>
      </c>
      <c r="P1157" s="424">
        <f t="shared" si="124"/>
        <v>0</v>
      </c>
      <c r="Q1157" s="424">
        <f t="shared" si="125"/>
        <v>0</v>
      </c>
    </row>
    <row r="1158" spans="1:17" ht="16.5" hidden="1" thickTop="1" x14ac:dyDescent="0.25">
      <c r="A1158" s="421" t="s">
        <v>5149</v>
      </c>
      <c r="B1158" s="421" t="s">
        <v>5166</v>
      </c>
      <c r="C1158" s="422" t="s">
        <v>5151</v>
      </c>
      <c r="D1158" s="422" t="s">
        <v>5167</v>
      </c>
      <c r="E1158" s="422" t="s">
        <v>441</v>
      </c>
      <c r="F1158" s="422" t="s">
        <v>230</v>
      </c>
      <c r="G1158" s="423" t="s">
        <v>5167</v>
      </c>
      <c r="H1158" s="421" t="s">
        <v>5168</v>
      </c>
      <c r="I1158" s="424">
        <v>54047.519002448338</v>
      </c>
      <c r="J1158" s="425">
        <v>2.9599269862869798E-5</v>
      </c>
      <c r="K1158" s="424">
        <f t="shared" si="119"/>
        <v>401425.18</v>
      </c>
      <c r="L1158" s="424">
        <f t="shared" si="120"/>
        <v>297351.99</v>
      </c>
      <c r="M1158" s="424">
        <f t="shared" si="121"/>
        <v>237881.59</v>
      </c>
      <c r="N1158" s="424">
        <f t="shared" si="122"/>
        <v>59470.399999999994</v>
      </c>
      <c r="O1158" s="424">
        <f t="shared" si="123"/>
        <v>104073.19</v>
      </c>
      <c r="P1158" s="424">
        <f t="shared" si="124"/>
        <v>83258.55</v>
      </c>
      <c r="Q1158" s="424">
        <f t="shared" si="125"/>
        <v>20814.64</v>
      </c>
    </row>
    <row r="1159" spans="1:17" ht="16.5" hidden="1" thickTop="1" x14ac:dyDescent="0.25">
      <c r="A1159" s="421" t="s">
        <v>5149</v>
      </c>
      <c r="B1159" s="421" t="s">
        <v>5169</v>
      </c>
      <c r="C1159" s="422" t="s">
        <v>5151</v>
      </c>
      <c r="D1159" s="422" t="s">
        <v>5170</v>
      </c>
      <c r="E1159" s="422" t="s">
        <v>441</v>
      </c>
      <c r="F1159" s="422" t="s">
        <v>230</v>
      </c>
      <c r="G1159" s="423" t="s">
        <v>5170</v>
      </c>
      <c r="H1159" s="421" t="s">
        <v>5171</v>
      </c>
      <c r="I1159" s="424">
        <v>0</v>
      </c>
      <c r="J1159" s="425">
        <v>0</v>
      </c>
      <c r="K1159" s="424">
        <f t="shared" si="119"/>
        <v>0</v>
      </c>
      <c r="L1159" s="424">
        <f t="shared" si="120"/>
        <v>0</v>
      </c>
      <c r="M1159" s="424">
        <f t="shared" si="121"/>
        <v>0</v>
      </c>
      <c r="N1159" s="424">
        <f t="shared" si="122"/>
        <v>0</v>
      </c>
      <c r="O1159" s="424">
        <f t="shared" si="123"/>
        <v>0</v>
      </c>
      <c r="P1159" s="424">
        <f t="shared" si="124"/>
        <v>0</v>
      </c>
      <c r="Q1159" s="424">
        <f t="shared" si="125"/>
        <v>0</v>
      </c>
    </row>
    <row r="1160" spans="1:17" ht="16.5" hidden="1" thickTop="1" x14ac:dyDescent="0.25">
      <c r="A1160" s="421" t="s">
        <v>5149</v>
      </c>
      <c r="B1160" s="421" t="s">
        <v>5172</v>
      </c>
      <c r="C1160" s="422" t="s">
        <v>5151</v>
      </c>
      <c r="D1160" s="422" t="s">
        <v>5173</v>
      </c>
      <c r="E1160" s="422" t="s">
        <v>441</v>
      </c>
      <c r="F1160" s="422" t="s">
        <v>230</v>
      </c>
      <c r="G1160" s="423" t="s">
        <v>5173</v>
      </c>
      <c r="H1160" s="421" t="s">
        <v>5174</v>
      </c>
      <c r="I1160" s="424">
        <v>416047.40560417471</v>
      </c>
      <c r="J1160" s="425">
        <v>2.2784948618394423E-4</v>
      </c>
      <c r="K1160" s="424">
        <f t="shared" si="119"/>
        <v>3090093.84</v>
      </c>
      <c r="L1160" s="424">
        <f t="shared" si="120"/>
        <v>2288958.4</v>
      </c>
      <c r="M1160" s="424">
        <f t="shared" si="121"/>
        <v>1831166.72</v>
      </c>
      <c r="N1160" s="424">
        <f t="shared" si="122"/>
        <v>457791.67999999993</v>
      </c>
      <c r="O1160" s="424">
        <f t="shared" si="123"/>
        <v>801135.44</v>
      </c>
      <c r="P1160" s="424">
        <f t="shared" si="124"/>
        <v>640908.35</v>
      </c>
      <c r="Q1160" s="424">
        <f t="shared" si="125"/>
        <v>160227.08999999997</v>
      </c>
    </row>
    <row r="1161" spans="1:17" ht="16.5" hidden="1" thickTop="1" x14ac:dyDescent="0.25">
      <c r="A1161" s="421" t="s">
        <v>5149</v>
      </c>
      <c r="B1161" s="421" t="s">
        <v>5175</v>
      </c>
      <c r="C1161" s="422" t="s">
        <v>5151</v>
      </c>
      <c r="D1161" s="422" t="s">
        <v>5176</v>
      </c>
      <c r="E1161" s="422" t="s">
        <v>441</v>
      </c>
      <c r="F1161" s="422" t="s">
        <v>230</v>
      </c>
      <c r="G1161" s="423" t="s">
        <v>5176</v>
      </c>
      <c r="H1161" s="421" t="s">
        <v>5177</v>
      </c>
      <c r="I1161" s="424">
        <v>0</v>
      </c>
      <c r="J1161" s="425">
        <v>0</v>
      </c>
      <c r="K1161" s="424">
        <f t="shared" ref="K1161:K1224" si="126">ROUND(J1161*13561996091,2)</f>
        <v>0</v>
      </c>
      <c r="L1161" s="424">
        <f t="shared" ref="L1161:L1224" si="127">ROUND(K1161*(10045923031/13561996091),2)</f>
        <v>0</v>
      </c>
      <c r="M1161" s="424">
        <f t="shared" ref="M1161:M1224" si="128">ROUND(L1161*0.8,2)</f>
        <v>0</v>
      </c>
      <c r="N1161" s="424">
        <f t="shared" ref="N1161:N1224" si="129">L1161-M1161</f>
        <v>0</v>
      </c>
      <c r="O1161" s="424">
        <f t="shared" ref="O1161:O1224" si="130">K1161-L1161</f>
        <v>0</v>
      </c>
      <c r="P1161" s="424">
        <f t="shared" ref="P1161:P1224" si="131">ROUND(O1161*0.8,2)</f>
        <v>0</v>
      </c>
      <c r="Q1161" s="424">
        <f t="shared" ref="Q1161:Q1224" si="132">O1161-P1161</f>
        <v>0</v>
      </c>
    </row>
    <row r="1162" spans="1:17" ht="16.5" hidden="1" thickTop="1" x14ac:dyDescent="0.25">
      <c r="A1162" s="421" t="s">
        <v>5149</v>
      </c>
      <c r="B1162" s="421" t="s">
        <v>5178</v>
      </c>
      <c r="C1162" s="422" t="s">
        <v>5151</v>
      </c>
      <c r="D1162" s="422" t="s">
        <v>5179</v>
      </c>
      <c r="E1162" s="422" t="s">
        <v>441</v>
      </c>
      <c r="F1162" s="422" t="s">
        <v>230</v>
      </c>
      <c r="G1162" s="423" t="s">
        <v>5179</v>
      </c>
      <c r="H1162" s="421" t="s">
        <v>5180</v>
      </c>
      <c r="I1162" s="424">
        <v>0</v>
      </c>
      <c r="J1162" s="425">
        <v>0</v>
      </c>
      <c r="K1162" s="424">
        <f t="shared" si="126"/>
        <v>0</v>
      </c>
      <c r="L1162" s="424">
        <f t="shared" si="127"/>
        <v>0</v>
      </c>
      <c r="M1162" s="424">
        <f t="shared" si="128"/>
        <v>0</v>
      </c>
      <c r="N1162" s="424">
        <f t="shared" si="129"/>
        <v>0</v>
      </c>
      <c r="O1162" s="424">
        <f t="shared" si="130"/>
        <v>0</v>
      </c>
      <c r="P1162" s="424">
        <f t="shared" si="131"/>
        <v>0</v>
      </c>
      <c r="Q1162" s="424">
        <f t="shared" si="132"/>
        <v>0</v>
      </c>
    </row>
    <row r="1163" spans="1:17" ht="16.5" hidden="1" thickTop="1" x14ac:dyDescent="0.25">
      <c r="A1163" s="421" t="s">
        <v>5149</v>
      </c>
      <c r="B1163" s="421" t="s">
        <v>5181</v>
      </c>
      <c r="C1163" s="422" t="s">
        <v>5151</v>
      </c>
      <c r="D1163" s="422" t="s">
        <v>5182</v>
      </c>
      <c r="E1163" s="422" t="s">
        <v>441</v>
      </c>
      <c r="F1163" s="422" t="s">
        <v>230</v>
      </c>
      <c r="G1163" s="423" t="s">
        <v>5182</v>
      </c>
      <c r="H1163" s="421" t="s">
        <v>5183</v>
      </c>
      <c r="I1163" s="424">
        <v>0</v>
      </c>
      <c r="J1163" s="425">
        <v>0</v>
      </c>
      <c r="K1163" s="424">
        <f t="shared" si="126"/>
        <v>0</v>
      </c>
      <c r="L1163" s="424">
        <f t="shared" si="127"/>
        <v>0</v>
      </c>
      <c r="M1163" s="424">
        <f t="shared" si="128"/>
        <v>0</v>
      </c>
      <c r="N1163" s="424">
        <f t="shared" si="129"/>
        <v>0</v>
      </c>
      <c r="O1163" s="424">
        <f t="shared" si="130"/>
        <v>0</v>
      </c>
      <c r="P1163" s="424">
        <f t="shared" si="131"/>
        <v>0</v>
      </c>
      <c r="Q1163" s="424">
        <f t="shared" si="132"/>
        <v>0</v>
      </c>
    </row>
    <row r="1164" spans="1:17" ht="16.5" hidden="1" thickTop="1" x14ac:dyDescent="0.25">
      <c r="A1164" s="421" t="s">
        <v>5149</v>
      </c>
      <c r="B1164" s="421" t="s">
        <v>5184</v>
      </c>
      <c r="C1164" s="422" t="s">
        <v>5151</v>
      </c>
      <c r="D1164" s="422" t="s">
        <v>5185</v>
      </c>
      <c r="E1164" s="422" t="s">
        <v>441</v>
      </c>
      <c r="F1164" s="422" t="s">
        <v>230</v>
      </c>
      <c r="G1164" s="423" t="s">
        <v>5185</v>
      </c>
      <c r="H1164" s="421" t="s">
        <v>5186</v>
      </c>
      <c r="I1164" s="424">
        <v>224264.91618340425</v>
      </c>
      <c r="J1164" s="425">
        <v>1.2281928749746597E-4</v>
      </c>
      <c r="K1164" s="424">
        <f t="shared" si="126"/>
        <v>1665674.7</v>
      </c>
      <c r="L1164" s="424">
        <f t="shared" si="127"/>
        <v>1233833.1100000001</v>
      </c>
      <c r="M1164" s="424">
        <f t="shared" si="128"/>
        <v>987066.49</v>
      </c>
      <c r="N1164" s="424">
        <f t="shared" si="129"/>
        <v>246766.62000000011</v>
      </c>
      <c r="O1164" s="424">
        <f t="shared" si="130"/>
        <v>431841.58999999985</v>
      </c>
      <c r="P1164" s="424">
        <f t="shared" si="131"/>
        <v>345473.27</v>
      </c>
      <c r="Q1164" s="424">
        <f t="shared" si="132"/>
        <v>86368.319999999832</v>
      </c>
    </row>
    <row r="1165" spans="1:17" ht="16.5" hidden="1" thickTop="1" x14ac:dyDescent="0.25">
      <c r="A1165" s="421" t="s">
        <v>5149</v>
      </c>
      <c r="B1165" s="421" t="s">
        <v>5187</v>
      </c>
      <c r="C1165" s="422" t="s">
        <v>5151</v>
      </c>
      <c r="D1165" s="422" t="s">
        <v>5161</v>
      </c>
      <c r="E1165" s="422" t="s">
        <v>5188</v>
      </c>
      <c r="F1165" s="422" t="s">
        <v>5189</v>
      </c>
      <c r="G1165" s="423" t="s">
        <v>5190</v>
      </c>
      <c r="H1165" s="421" t="s">
        <v>5191</v>
      </c>
      <c r="I1165" s="424">
        <v>95012.435556669632</v>
      </c>
      <c r="J1165" s="425">
        <v>5.2033817134936275E-5</v>
      </c>
      <c r="K1165" s="424">
        <f t="shared" si="126"/>
        <v>705682.42</v>
      </c>
      <c r="L1165" s="424">
        <f t="shared" si="127"/>
        <v>522727.72</v>
      </c>
      <c r="M1165" s="424">
        <f t="shared" si="128"/>
        <v>418182.18</v>
      </c>
      <c r="N1165" s="424">
        <f t="shared" si="129"/>
        <v>104545.53999999998</v>
      </c>
      <c r="O1165" s="424">
        <f t="shared" si="130"/>
        <v>182954.70000000007</v>
      </c>
      <c r="P1165" s="424">
        <f t="shared" si="131"/>
        <v>146363.76</v>
      </c>
      <c r="Q1165" s="424">
        <f t="shared" si="132"/>
        <v>36590.940000000061</v>
      </c>
    </row>
    <row r="1166" spans="1:17" ht="16.5" hidden="1" thickTop="1" x14ac:dyDescent="0.25">
      <c r="A1166" s="421" t="s">
        <v>5192</v>
      </c>
      <c r="B1166" s="421" t="s">
        <v>5193</v>
      </c>
      <c r="C1166" s="422" t="s">
        <v>5194</v>
      </c>
      <c r="D1166" s="422" t="s">
        <v>5195</v>
      </c>
      <c r="E1166" s="422" t="s">
        <v>441</v>
      </c>
      <c r="F1166" s="422" t="s">
        <v>230</v>
      </c>
      <c r="G1166" s="423" t="s">
        <v>5195</v>
      </c>
      <c r="H1166" s="421" t="s">
        <v>5196</v>
      </c>
      <c r="I1166" s="424">
        <v>2655047.7977308105</v>
      </c>
      <c r="J1166" s="425">
        <v>1.4540441025663437E-3</v>
      </c>
      <c r="K1166" s="424">
        <f t="shared" si="126"/>
        <v>19719740.440000001</v>
      </c>
      <c r="L1166" s="424">
        <f t="shared" si="127"/>
        <v>14607215.140000001</v>
      </c>
      <c r="M1166" s="424">
        <f t="shared" si="128"/>
        <v>11685772.109999999</v>
      </c>
      <c r="N1166" s="424">
        <f t="shared" si="129"/>
        <v>2921443.0300000012</v>
      </c>
      <c r="O1166" s="424">
        <f t="shared" si="130"/>
        <v>5112525.3000000007</v>
      </c>
      <c r="P1166" s="424">
        <f t="shared" si="131"/>
        <v>4090020.24</v>
      </c>
      <c r="Q1166" s="424">
        <f t="shared" si="132"/>
        <v>1022505.0600000005</v>
      </c>
    </row>
    <row r="1167" spans="1:17" ht="16.5" hidden="1" thickTop="1" x14ac:dyDescent="0.25">
      <c r="A1167" s="421" t="s">
        <v>5192</v>
      </c>
      <c r="B1167" s="421" t="s">
        <v>5197</v>
      </c>
      <c r="C1167" s="422" t="s">
        <v>5194</v>
      </c>
      <c r="D1167" s="422" t="s">
        <v>5198</v>
      </c>
      <c r="E1167" s="422" t="s">
        <v>441</v>
      </c>
      <c r="F1167" s="422" t="s">
        <v>230</v>
      </c>
      <c r="G1167" s="423" t="s">
        <v>5198</v>
      </c>
      <c r="H1167" s="421" t="s">
        <v>5199</v>
      </c>
      <c r="I1167" s="424">
        <v>3310152.1744394121</v>
      </c>
      <c r="J1167" s="425">
        <v>1.8128137851056408E-3</v>
      </c>
      <c r="K1167" s="424">
        <f t="shared" si="126"/>
        <v>24585373.469999999</v>
      </c>
      <c r="L1167" s="424">
        <f t="shared" si="127"/>
        <v>18211387.760000002</v>
      </c>
      <c r="M1167" s="424">
        <f t="shared" si="128"/>
        <v>14569110.210000001</v>
      </c>
      <c r="N1167" s="424">
        <f t="shared" si="129"/>
        <v>3642277.5500000007</v>
      </c>
      <c r="O1167" s="424">
        <f t="shared" si="130"/>
        <v>6373985.7099999972</v>
      </c>
      <c r="P1167" s="424">
        <f t="shared" si="131"/>
        <v>5099188.57</v>
      </c>
      <c r="Q1167" s="424">
        <f t="shared" si="132"/>
        <v>1274797.1399999969</v>
      </c>
    </row>
    <row r="1168" spans="1:17" ht="16.5" hidden="1" thickTop="1" x14ac:dyDescent="0.25">
      <c r="A1168" s="421" t="s">
        <v>5192</v>
      </c>
      <c r="B1168" s="421" t="s">
        <v>5200</v>
      </c>
      <c r="C1168" s="422" t="s">
        <v>5194</v>
      </c>
      <c r="D1168" s="422" t="s">
        <v>5201</v>
      </c>
      <c r="E1168" s="422" t="s">
        <v>441</v>
      </c>
      <c r="F1168" s="422" t="s">
        <v>230</v>
      </c>
      <c r="G1168" s="423" t="s">
        <v>5201</v>
      </c>
      <c r="H1168" s="421" t="s">
        <v>5202</v>
      </c>
      <c r="I1168" s="424">
        <v>605093.93081438914</v>
      </c>
      <c r="J1168" s="425">
        <v>3.3138132667566916E-4</v>
      </c>
      <c r="K1168" s="424">
        <f t="shared" si="126"/>
        <v>4494192.26</v>
      </c>
      <c r="L1168" s="424">
        <f t="shared" si="127"/>
        <v>3329031.3</v>
      </c>
      <c r="M1168" s="424">
        <f t="shared" si="128"/>
        <v>2663225.04</v>
      </c>
      <c r="N1168" s="424">
        <f t="shared" si="129"/>
        <v>665806.25999999978</v>
      </c>
      <c r="O1168" s="424">
        <f t="shared" si="130"/>
        <v>1165160.96</v>
      </c>
      <c r="P1168" s="424">
        <f t="shared" si="131"/>
        <v>932128.77</v>
      </c>
      <c r="Q1168" s="424">
        <f t="shared" si="132"/>
        <v>233032.18999999994</v>
      </c>
    </row>
    <row r="1169" spans="1:17" ht="16.5" hidden="1" thickTop="1" x14ac:dyDescent="0.25">
      <c r="A1169" s="421" t="s">
        <v>5192</v>
      </c>
      <c r="B1169" s="421" t="s">
        <v>5203</v>
      </c>
      <c r="C1169" s="422" t="s">
        <v>5194</v>
      </c>
      <c r="D1169" s="422" t="s">
        <v>5204</v>
      </c>
      <c r="E1169" s="422" t="s">
        <v>441</v>
      </c>
      <c r="F1169" s="422" t="s">
        <v>230</v>
      </c>
      <c r="G1169" s="423" t="s">
        <v>5204</v>
      </c>
      <c r="H1169" s="421" t="s">
        <v>5205</v>
      </c>
      <c r="I1169" s="424">
        <v>3683019.2546099317</v>
      </c>
      <c r="J1169" s="425">
        <v>2.0170154493568261E-3</v>
      </c>
      <c r="K1169" s="424">
        <f t="shared" si="126"/>
        <v>27354755.640000001</v>
      </c>
      <c r="L1169" s="424">
        <f t="shared" si="127"/>
        <v>20262781.960000001</v>
      </c>
      <c r="M1169" s="424">
        <f t="shared" si="128"/>
        <v>16210225.57</v>
      </c>
      <c r="N1169" s="424">
        <f t="shared" si="129"/>
        <v>4052556.3900000006</v>
      </c>
      <c r="O1169" s="424">
        <f t="shared" si="130"/>
        <v>7091973.6799999997</v>
      </c>
      <c r="P1169" s="424">
        <f t="shared" si="131"/>
        <v>5673578.9400000004</v>
      </c>
      <c r="Q1169" s="424">
        <f t="shared" si="132"/>
        <v>1418394.7399999993</v>
      </c>
    </row>
    <row r="1170" spans="1:17" ht="16.5" hidden="1" thickTop="1" x14ac:dyDescent="0.25">
      <c r="A1170" s="421" t="s">
        <v>5192</v>
      </c>
      <c r="B1170" s="421" t="s">
        <v>5206</v>
      </c>
      <c r="C1170" s="422" t="s">
        <v>5194</v>
      </c>
      <c r="D1170" s="422" t="s">
        <v>5207</v>
      </c>
      <c r="E1170" s="422" t="s">
        <v>441</v>
      </c>
      <c r="F1170" s="422" t="s">
        <v>230</v>
      </c>
      <c r="G1170" s="423" t="s">
        <v>5207</v>
      </c>
      <c r="H1170" s="421" t="s">
        <v>5208</v>
      </c>
      <c r="I1170" s="424">
        <v>605560.26118340122</v>
      </c>
      <c r="J1170" s="425">
        <v>3.3163671376266969E-4</v>
      </c>
      <c r="K1170" s="424">
        <f t="shared" si="126"/>
        <v>4497655.82</v>
      </c>
      <c r="L1170" s="424">
        <f t="shared" si="127"/>
        <v>3331596.9</v>
      </c>
      <c r="M1170" s="424">
        <f t="shared" si="128"/>
        <v>2665277.52</v>
      </c>
      <c r="N1170" s="424">
        <f t="shared" si="129"/>
        <v>666319.37999999989</v>
      </c>
      <c r="O1170" s="424">
        <f t="shared" si="130"/>
        <v>1166058.9200000004</v>
      </c>
      <c r="P1170" s="424">
        <f t="shared" si="131"/>
        <v>932847.14</v>
      </c>
      <c r="Q1170" s="424">
        <f t="shared" si="132"/>
        <v>233211.78000000038</v>
      </c>
    </row>
    <row r="1171" spans="1:17" ht="16.5" hidden="1" thickTop="1" x14ac:dyDescent="0.25">
      <c r="A1171" s="421" t="s">
        <v>5192</v>
      </c>
      <c r="B1171" s="421" t="s">
        <v>5209</v>
      </c>
      <c r="C1171" s="422" t="s">
        <v>5194</v>
      </c>
      <c r="D1171" s="422" t="s">
        <v>5210</v>
      </c>
      <c r="E1171" s="422" t="s">
        <v>441</v>
      </c>
      <c r="F1171" s="422" t="s">
        <v>230</v>
      </c>
      <c r="G1171" s="423" t="s">
        <v>5210</v>
      </c>
      <c r="H1171" s="421" t="s">
        <v>5211</v>
      </c>
      <c r="I1171" s="424">
        <v>874385.22182046575</v>
      </c>
      <c r="J1171" s="425">
        <v>4.7885943004334435E-4</v>
      </c>
      <c r="K1171" s="424">
        <f t="shared" si="126"/>
        <v>6494289.7199999997</v>
      </c>
      <c r="L1171" s="424">
        <f t="shared" si="127"/>
        <v>4810584.9800000004</v>
      </c>
      <c r="M1171" s="424">
        <f t="shared" si="128"/>
        <v>3848467.98</v>
      </c>
      <c r="N1171" s="424">
        <f t="shared" si="129"/>
        <v>962117.00000000047</v>
      </c>
      <c r="O1171" s="424">
        <f t="shared" si="130"/>
        <v>1683704.7399999993</v>
      </c>
      <c r="P1171" s="424">
        <f t="shared" si="131"/>
        <v>1346963.79</v>
      </c>
      <c r="Q1171" s="424">
        <f t="shared" si="132"/>
        <v>336740.94999999925</v>
      </c>
    </row>
    <row r="1172" spans="1:17" ht="16.5" hidden="1" thickTop="1" x14ac:dyDescent="0.25">
      <c r="A1172" s="421" t="s">
        <v>5192</v>
      </c>
      <c r="B1172" s="421" t="s">
        <v>5212</v>
      </c>
      <c r="C1172" s="422" t="s">
        <v>5194</v>
      </c>
      <c r="D1172" s="422" t="s">
        <v>5213</v>
      </c>
      <c r="E1172" s="422" t="s">
        <v>441</v>
      </c>
      <c r="F1172" s="422" t="s">
        <v>230</v>
      </c>
      <c r="G1172" s="423" t="s">
        <v>5213</v>
      </c>
      <c r="H1172" s="421" t="s">
        <v>5214</v>
      </c>
      <c r="I1172" s="424">
        <v>4846909.0863395259</v>
      </c>
      <c r="J1172" s="425">
        <v>2.6544228614982378E-3</v>
      </c>
      <c r="K1172" s="424">
        <f t="shared" si="126"/>
        <v>35999272.469999999</v>
      </c>
      <c r="L1172" s="424">
        <f t="shared" si="127"/>
        <v>26666127.760000002</v>
      </c>
      <c r="M1172" s="424">
        <f t="shared" si="128"/>
        <v>21332902.210000001</v>
      </c>
      <c r="N1172" s="424">
        <f t="shared" si="129"/>
        <v>5333225.5500000007</v>
      </c>
      <c r="O1172" s="424">
        <f t="shared" si="130"/>
        <v>9333144.7099999972</v>
      </c>
      <c r="P1172" s="424">
        <f t="shared" si="131"/>
        <v>7466515.7699999996</v>
      </c>
      <c r="Q1172" s="424">
        <f t="shared" si="132"/>
        <v>1866628.9399999976</v>
      </c>
    </row>
    <row r="1173" spans="1:17" ht="16.5" hidden="1" thickTop="1" x14ac:dyDescent="0.25">
      <c r="A1173" s="421" t="s">
        <v>5192</v>
      </c>
      <c r="B1173" s="421" t="s">
        <v>5215</v>
      </c>
      <c r="C1173" s="422" t="s">
        <v>5194</v>
      </c>
      <c r="D1173" s="422" t="s">
        <v>5216</v>
      </c>
      <c r="E1173" s="422" t="s">
        <v>441</v>
      </c>
      <c r="F1173" s="422" t="s">
        <v>230</v>
      </c>
      <c r="G1173" s="423" t="s">
        <v>5216</v>
      </c>
      <c r="H1173" s="421" t="s">
        <v>5217</v>
      </c>
      <c r="I1173" s="424">
        <v>4579920.6635078657</v>
      </c>
      <c r="J1173" s="425">
        <v>2.5082059301105397E-3</v>
      </c>
      <c r="K1173" s="424">
        <f t="shared" si="126"/>
        <v>34016279.020000003</v>
      </c>
      <c r="L1173" s="424">
        <f t="shared" si="127"/>
        <v>25197243.719999999</v>
      </c>
      <c r="M1173" s="424">
        <f t="shared" si="128"/>
        <v>20157794.98</v>
      </c>
      <c r="N1173" s="424">
        <f t="shared" si="129"/>
        <v>5039448.7399999984</v>
      </c>
      <c r="O1173" s="424">
        <f t="shared" si="130"/>
        <v>8819035.3000000045</v>
      </c>
      <c r="P1173" s="424">
        <f t="shared" si="131"/>
        <v>7055228.2400000002</v>
      </c>
      <c r="Q1173" s="424">
        <f t="shared" si="132"/>
        <v>1763807.0600000042</v>
      </c>
    </row>
    <row r="1174" spans="1:17" ht="16.5" hidden="1" thickTop="1" x14ac:dyDescent="0.25">
      <c r="A1174" s="421" t="s">
        <v>5192</v>
      </c>
      <c r="B1174" s="421" t="s">
        <v>5218</v>
      </c>
      <c r="C1174" s="422" t="s">
        <v>5194</v>
      </c>
      <c r="D1174" s="422" t="s">
        <v>5219</v>
      </c>
      <c r="E1174" s="422" t="s">
        <v>441</v>
      </c>
      <c r="F1174" s="422" t="s">
        <v>230</v>
      </c>
      <c r="G1174" s="423" t="s">
        <v>5219</v>
      </c>
      <c r="H1174" s="421" t="s">
        <v>5220</v>
      </c>
      <c r="I1174" s="424">
        <v>7463388.6891522454</v>
      </c>
      <c r="J1174" s="425">
        <v>4.0873449878744694E-3</v>
      </c>
      <c r="K1174" s="424">
        <f t="shared" si="126"/>
        <v>55432556.75</v>
      </c>
      <c r="L1174" s="424">
        <f t="shared" si="127"/>
        <v>41061153.149999999</v>
      </c>
      <c r="M1174" s="424">
        <f t="shared" si="128"/>
        <v>32848922.52</v>
      </c>
      <c r="N1174" s="424">
        <f t="shared" si="129"/>
        <v>8212230.629999999</v>
      </c>
      <c r="O1174" s="424">
        <f t="shared" si="130"/>
        <v>14371403.600000001</v>
      </c>
      <c r="P1174" s="424">
        <f t="shared" si="131"/>
        <v>11497122.880000001</v>
      </c>
      <c r="Q1174" s="424">
        <f t="shared" si="132"/>
        <v>2874280.7200000007</v>
      </c>
    </row>
    <row r="1175" spans="1:17" ht="16.5" hidden="1" thickTop="1" x14ac:dyDescent="0.25">
      <c r="A1175" s="421" t="s">
        <v>5192</v>
      </c>
      <c r="B1175" s="421" t="s">
        <v>5221</v>
      </c>
      <c r="C1175" s="422" t="s">
        <v>5194</v>
      </c>
      <c r="D1175" s="422" t="s">
        <v>5222</v>
      </c>
      <c r="E1175" s="422" t="s">
        <v>441</v>
      </c>
      <c r="F1175" s="422" t="s">
        <v>230</v>
      </c>
      <c r="G1175" s="423" t="s">
        <v>5222</v>
      </c>
      <c r="H1175" s="421" t="s">
        <v>5223</v>
      </c>
      <c r="I1175" s="424">
        <v>749221.64162949461</v>
      </c>
      <c r="J1175" s="425">
        <v>4.1031325705605747E-4</v>
      </c>
      <c r="K1175" s="424">
        <f t="shared" si="126"/>
        <v>5564666.79</v>
      </c>
      <c r="L1175" s="424">
        <f t="shared" si="127"/>
        <v>4121975.4</v>
      </c>
      <c r="M1175" s="424">
        <f t="shared" si="128"/>
        <v>3297580.32</v>
      </c>
      <c r="N1175" s="424">
        <f t="shared" si="129"/>
        <v>824395.08000000007</v>
      </c>
      <c r="O1175" s="424">
        <f t="shared" si="130"/>
        <v>1442691.3900000001</v>
      </c>
      <c r="P1175" s="424">
        <f t="shared" si="131"/>
        <v>1154153.1100000001</v>
      </c>
      <c r="Q1175" s="424">
        <f t="shared" si="132"/>
        <v>288538.28000000003</v>
      </c>
    </row>
    <row r="1176" spans="1:17" ht="16.5" hidden="1" thickTop="1" x14ac:dyDescent="0.25">
      <c r="A1176" s="421" t="s">
        <v>5192</v>
      </c>
      <c r="B1176" s="421" t="s">
        <v>5224</v>
      </c>
      <c r="C1176" s="422" t="s">
        <v>5194</v>
      </c>
      <c r="D1176" s="422" t="s">
        <v>5225</v>
      </c>
      <c r="E1176" s="422" t="s">
        <v>441</v>
      </c>
      <c r="F1176" s="422" t="s">
        <v>230</v>
      </c>
      <c r="G1176" s="423" t="s">
        <v>5225</v>
      </c>
      <c r="H1176" s="421" t="s">
        <v>5226</v>
      </c>
      <c r="I1176" s="424">
        <v>1201625.6197656391</v>
      </c>
      <c r="J1176" s="425">
        <v>6.5807351845271816E-4</v>
      </c>
      <c r="K1176" s="424">
        <f t="shared" si="126"/>
        <v>8924790.4800000004</v>
      </c>
      <c r="L1176" s="424">
        <f t="shared" si="127"/>
        <v>6610955.9100000001</v>
      </c>
      <c r="M1176" s="424">
        <f t="shared" si="128"/>
        <v>5288764.7300000004</v>
      </c>
      <c r="N1176" s="424">
        <f t="shared" si="129"/>
        <v>1322191.1799999997</v>
      </c>
      <c r="O1176" s="424">
        <f t="shared" si="130"/>
        <v>2313834.5700000003</v>
      </c>
      <c r="P1176" s="424">
        <f t="shared" si="131"/>
        <v>1851067.66</v>
      </c>
      <c r="Q1176" s="424">
        <f t="shared" si="132"/>
        <v>462766.91000000038</v>
      </c>
    </row>
    <row r="1177" spans="1:17" ht="16.5" hidden="1" thickTop="1" x14ac:dyDescent="0.25">
      <c r="A1177" s="421" t="s">
        <v>5192</v>
      </c>
      <c r="B1177" s="421" t="s">
        <v>5227</v>
      </c>
      <c r="C1177" s="422" t="s">
        <v>5194</v>
      </c>
      <c r="D1177" s="422" t="s">
        <v>5228</v>
      </c>
      <c r="E1177" s="422" t="s">
        <v>441</v>
      </c>
      <c r="F1177" s="422" t="s">
        <v>230</v>
      </c>
      <c r="G1177" s="423" t="s">
        <v>5228</v>
      </c>
      <c r="H1177" s="421" t="s">
        <v>5229</v>
      </c>
      <c r="I1177" s="424">
        <v>12931136.491067061</v>
      </c>
      <c r="J1177" s="425">
        <v>7.0817718499781388E-3</v>
      </c>
      <c r="K1177" s="424">
        <f t="shared" si="126"/>
        <v>96042962.150000006</v>
      </c>
      <c r="L1177" s="424">
        <f t="shared" si="127"/>
        <v>71142934.930000007</v>
      </c>
      <c r="M1177" s="424">
        <f t="shared" si="128"/>
        <v>56914347.939999998</v>
      </c>
      <c r="N1177" s="424">
        <f t="shared" si="129"/>
        <v>14228586.99000001</v>
      </c>
      <c r="O1177" s="424">
        <f t="shared" si="130"/>
        <v>24900027.219999999</v>
      </c>
      <c r="P1177" s="424">
        <f t="shared" si="131"/>
        <v>19920021.780000001</v>
      </c>
      <c r="Q1177" s="424">
        <f t="shared" si="132"/>
        <v>4980005.4399999976</v>
      </c>
    </row>
    <row r="1178" spans="1:17" ht="16.5" hidden="1" thickTop="1" x14ac:dyDescent="0.25">
      <c r="A1178" s="421" t="s">
        <v>5192</v>
      </c>
      <c r="B1178" s="421" t="s">
        <v>5230</v>
      </c>
      <c r="C1178" s="422" t="s">
        <v>5194</v>
      </c>
      <c r="D1178" s="422" t="s">
        <v>5231</v>
      </c>
      <c r="E1178" s="422" t="s">
        <v>441</v>
      </c>
      <c r="F1178" s="422" t="s">
        <v>230</v>
      </c>
      <c r="G1178" s="423" t="s">
        <v>5231</v>
      </c>
      <c r="H1178" s="421" t="s">
        <v>5232</v>
      </c>
      <c r="I1178" s="424">
        <v>130606.60339704633</v>
      </c>
      <c r="J1178" s="425">
        <v>7.1527059357652645E-5</v>
      </c>
      <c r="K1178" s="424">
        <f t="shared" si="126"/>
        <v>970049.7</v>
      </c>
      <c r="L1178" s="424">
        <f t="shared" si="127"/>
        <v>718555.33</v>
      </c>
      <c r="M1178" s="424">
        <f t="shared" si="128"/>
        <v>574844.26</v>
      </c>
      <c r="N1178" s="424">
        <f t="shared" si="129"/>
        <v>143711.06999999995</v>
      </c>
      <c r="O1178" s="424">
        <f t="shared" si="130"/>
        <v>251494.37</v>
      </c>
      <c r="P1178" s="424">
        <f t="shared" si="131"/>
        <v>201195.5</v>
      </c>
      <c r="Q1178" s="424">
        <f t="shared" si="132"/>
        <v>50298.869999999995</v>
      </c>
    </row>
    <row r="1179" spans="1:17" ht="16.5" hidden="1" thickTop="1" x14ac:dyDescent="0.25">
      <c r="A1179" s="421" t="s">
        <v>5192</v>
      </c>
      <c r="B1179" s="421" t="s">
        <v>5233</v>
      </c>
      <c r="C1179" s="422" t="s">
        <v>5194</v>
      </c>
      <c r="D1179" s="422" t="s">
        <v>5234</v>
      </c>
      <c r="E1179" s="422" t="s">
        <v>441</v>
      </c>
      <c r="F1179" s="422" t="s">
        <v>230</v>
      </c>
      <c r="G1179" s="423" t="s">
        <v>5234</v>
      </c>
      <c r="H1179" s="421" t="s">
        <v>5235</v>
      </c>
      <c r="I1179" s="424">
        <v>2860842.0168246767</v>
      </c>
      <c r="J1179" s="425">
        <v>1.5667478628795962E-3</v>
      </c>
      <c r="K1179" s="424">
        <f t="shared" si="126"/>
        <v>21248228.390000001</v>
      </c>
      <c r="L1179" s="424">
        <f t="shared" si="127"/>
        <v>15739428.439999999</v>
      </c>
      <c r="M1179" s="424">
        <f t="shared" si="128"/>
        <v>12591542.75</v>
      </c>
      <c r="N1179" s="424">
        <f t="shared" si="129"/>
        <v>3147885.6899999995</v>
      </c>
      <c r="O1179" s="424">
        <f t="shared" si="130"/>
        <v>5508799.9500000011</v>
      </c>
      <c r="P1179" s="424">
        <f t="shared" si="131"/>
        <v>4407039.96</v>
      </c>
      <c r="Q1179" s="424">
        <f t="shared" si="132"/>
        <v>1101759.9900000012</v>
      </c>
    </row>
    <row r="1180" spans="1:17" ht="16.5" hidden="1" thickTop="1" x14ac:dyDescent="0.25">
      <c r="A1180" s="421" t="s">
        <v>5192</v>
      </c>
      <c r="B1180" s="421" t="s">
        <v>5236</v>
      </c>
      <c r="C1180" s="422" t="s">
        <v>5194</v>
      </c>
      <c r="D1180" s="422" t="s">
        <v>5237</v>
      </c>
      <c r="E1180" s="422" t="s">
        <v>441</v>
      </c>
      <c r="F1180" s="422" t="s">
        <v>230</v>
      </c>
      <c r="G1180" s="423" t="s">
        <v>5237</v>
      </c>
      <c r="H1180" s="421" t="s">
        <v>2164</v>
      </c>
      <c r="I1180" s="424">
        <v>350161.74228545075</v>
      </c>
      <c r="J1180" s="425">
        <v>1.917670245897913E-4</v>
      </c>
      <c r="K1180" s="424">
        <f t="shared" si="126"/>
        <v>2600743.64</v>
      </c>
      <c r="L1180" s="424">
        <f t="shared" si="127"/>
        <v>1926476.77</v>
      </c>
      <c r="M1180" s="424">
        <f t="shared" si="128"/>
        <v>1541181.42</v>
      </c>
      <c r="N1180" s="424">
        <f t="shared" si="129"/>
        <v>385295.35000000009</v>
      </c>
      <c r="O1180" s="424">
        <f t="shared" si="130"/>
        <v>674266.87000000011</v>
      </c>
      <c r="P1180" s="424">
        <f t="shared" si="131"/>
        <v>539413.5</v>
      </c>
      <c r="Q1180" s="424">
        <f t="shared" si="132"/>
        <v>134853.37000000011</v>
      </c>
    </row>
    <row r="1181" spans="1:17" ht="16.5" hidden="1" thickTop="1" x14ac:dyDescent="0.25">
      <c r="A1181" s="421" t="s">
        <v>5192</v>
      </c>
      <c r="B1181" s="421" t="s">
        <v>5238</v>
      </c>
      <c r="C1181" s="422" t="s">
        <v>5194</v>
      </c>
      <c r="D1181" s="422" t="s">
        <v>5239</v>
      </c>
      <c r="E1181" s="422" t="s">
        <v>441</v>
      </c>
      <c r="F1181" s="422" t="s">
        <v>230</v>
      </c>
      <c r="G1181" s="423" t="s">
        <v>5239</v>
      </c>
      <c r="H1181" s="421" t="s">
        <v>5240</v>
      </c>
      <c r="I1181" s="424">
        <v>0</v>
      </c>
      <c r="J1181" s="425">
        <v>0</v>
      </c>
      <c r="K1181" s="424">
        <f t="shared" si="126"/>
        <v>0</v>
      </c>
      <c r="L1181" s="424">
        <f t="shared" si="127"/>
        <v>0</v>
      </c>
      <c r="M1181" s="424">
        <f t="shared" si="128"/>
        <v>0</v>
      </c>
      <c r="N1181" s="424">
        <f t="shared" si="129"/>
        <v>0</v>
      </c>
      <c r="O1181" s="424">
        <f t="shared" si="130"/>
        <v>0</v>
      </c>
      <c r="P1181" s="424">
        <f t="shared" si="131"/>
        <v>0</v>
      </c>
      <c r="Q1181" s="424">
        <f t="shared" si="132"/>
        <v>0</v>
      </c>
    </row>
    <row r="1182" spans="1:17" ht="16.5" hidden="1" thickTop="1" x14ac:dyDescent="0.25">
      <c r="A1182" s="421" t="s">
        <v>5192</v>
      </c>
      <c r="B1182" s="421" t="s">
        <v>5241</v>
      </c>
      <c r="C1182" s="422" t="s">
        <v>5194</v>
      </c>
      <c r="D1182" s="422" t="s">
        <v>5242</v>
      </c>
      <c r="E1182" s="422" t="s">
        <v>441</v>
      </c>
      <c r="F1182" s="422" t="s">
        <v>230</v>
      </c>
      <c r="G1182" s="423" t="s">
        <v>5242</v>
      </c>
      <c r="H1182" s="421" t="s">
        <v>5243</v>
      </c>
      <c r="I1182" s="424">
        <v>469610.06802153698</v>
      </c>
      <c r="J1182" s="425">
        <v>2.571832230275074E-4</v>
      </c>
      <c r="K1182" s="424">
        <f t="shared" si="126"/>
        <v>3487917.87</v>
      </c>
      <c r="L1182" s="424">
        <f t="shared" si="127"/>
        <v>2583642.87</v>
      </c>
      <c r="M1182" s="424">
        <f t="shared" si="128"/>
        <v>2066914.3</v>
      </c>
      <c r="N1182" s="424">
        <f t="shared" si="129"/>
        <v>516728.57000000007</v>
      </c>
      <c r="O1182" s="424">
        <f t="shared" si="130"/>
        <v>904275</v>
      </c>
      <c r="P1182" s="424">
        <f t="shared" si="131"/>
        <v>723420</v>
      </c>
      <c r="Q1182" s="424">
        <f t="shared" si="132"/>
        <v>180855</v>
      </c>
    </row>
    <row r="1183" spans="1:17" ht="16.5" hidden="1" thickTop="1" x14ac:dyDescent="0.25">
      <c r="A1183" s="421" t="s">
        <v>5192</v>
      </c>
      <c r="B1183" s="421" t="s">
        <v>5244</v>
      </c>
      <c r="C1183" s="422" t="s">
        <v>5194</v>
      </c>
      <c r="D1183" s="422" t="s">
        <v>5245</v>
      </c>
      <c r="E1183" s="422" t="s">
        <v>441</v>
      </c>
      <c r="F1183" s="422" t="s">
        <v>230</v>
      </c>
      <c r="G1183" s="423" t="s">
        <v>5245</v>
      </c>
      <c r="H1183" s="421" t="s">
        <v>5246</v>
      </c>
      <c r="I1183" s="424">
        <v>8329949.7132456303</v>
      </c>
      <c r="J1183" s="425">
        <v>4.5619194748851132E-3</v>
      </c>
      <c r="K1183" s="424">
        <f t="shared" si="126"/>
        <v>61868734.090000004</v>
      </c>
      <c r="L1183" s="424">
        <f t="shared" si="127"/>
        <v>45828691.920000002</v>
      </c>
      <c r="M1183" s="424">
        <f t="shared" si="128"/>
        <v>36662953.539999999</v>
      </c>
      <c r="N1183" s="424">
        <f t="shared" si="129"/>
        <v>9165738.3800000027</v>
      </c>
      <c r="O1183" s="424">
        <f t="shared" si="130"/>
        <v>16040042.170000002</v>
      </c>
      <c r="P1183" s="424">
        <f t="shared" si="131"/>
        <v>12832033.74</v>
      </c>
      <c r="Q1183" s="424">
        <f t="shared" si="132"/>
        <v>3208008.4300000016</v>
      </c>
    </row>
    <row r="1184" spans="1:17" ht="16.5" hidden="1" thickTop="1" x14ac:dyDescent="0.25">
      <c r="A1184" s="421" t="s">
        <v>5192</v>
      </c>
      <c r="B1184" s="421" t="s">
        <v>5247</v>
      </c>
      <c r="C1184" s="422" t="s">
        <v>5194</v>
      </c>
      <c r="D1184" s="422" t="s">
        <v>5248</v>
      </c>
      <c r="E1184" s="422" t="s">
        <v>441</v>
      </c>
      <c r="F1184" s="422" t="s">
        <v>230</v>
      </c>
      <c r="G1184" s="423" t="s">
        <v>5248</v>
      </c>
      <c r="H1184" s="421" t="s">
        <v>5249</v>
      </c>
      <c r="I1184" s="424">
        <v>57140.888423603879</v>
      </c>
      <c r="J1184" s="425">
        <v>3.1293361987212903E-5</v>
      </c>
      <c r="K1184" s="424">
        <f t="shared" si="126"/>
        <v>424400.45</v>
      </c>
      <c r="L1184" s="424">
        <f t="shared" si="127"/>
        <v>314370.7</v>
      </c>
      <c r="M1184" s="424">
        <f t="shared" si="128"/>
        <v>251496.56</v>
      </c>
      <c r="N1184" s="424">
        <f t="shared" si="129"/>
        <v>62874.140000000014</v>
      </c>
      <c r="O1184" s="424">
        <f t="shared" si="130"/>
        <v>110029.75</v>
      </c>
      <c r="P1184" s="424">
        <f t="shared" si="131"/>
        <v>88023.8</v>
      </c>
      <c r="Q1184" s="424">
        <f t="shared" si="132"/>
        <v>22005.949999999997</v>
      </c>
    </row>
    <row r="1185" spans="1:17" ht="16.5" hidden="1" thickTop="1" x14ac:dyDescent="0.25">
      <c r="A1185" s="421" t="s">
        <v>5192</v>
      </c>
      <c r="B1185" s="421" t="s">
        <v>5250</v>
      </c>
      <c r="C1185" s="422" t="s">
        <v>5194</v>
      </c>
      <c r="D1185" s="422" t="s">
        <v>5251</v>
      </c>
      <c r="E1185" s="422" t="s">
        <v>441</v>
      </c>
      <c r="F1185" s="422" t="s">
        <v>230</v>
      </c>
      <c r="G1185" s="423" t="s">
        <v>5251</v>
      </c>
      <c r="H1185" s="421" t="s">
        <v>5252</v>
      </c>
      <c r="I1185" s="424">
        <v>4090967.7412519781</v>
      </c>
      <c r="J1185" s="425">
        <v>2.2404295406811712E-3</v>
      </c>
      <c r="K1185" s="424">
        <f t="shared" si="126"/>
        <v>30384696.670000002</v>
      </c>
      <c r="L1185" s="424">
        <f t="shared" si="127"/>
        <v>22507182.719999999</v>
      </c>
      <c r="M1185" s="424">
        <f t="shared" si="128"/>
        <v>18005746.18</v>
      </c>
      <c r="N1185" s="424">
        <f t="shared" si="129"/>
        <v>4501436.5399999991</v>
      </c>
      <c r="O1185" s="424">
        <f t="shared" si="130"/>
        <v>7877513.950000003</v>
      </c>
      <c r="P1185" s="424">
        <f t="shared" si="131"/>
        <v>6302011.1600000001</v>
      </c>
      <c r="Q1185" s="424">
        <f t="shared" si="132"/>
        <v>1575502.7900000028</v>
      </c>
    </row>
    <row r="1186" spans="1:17" ht="16.5" hidden="1" thickTop="1" x14ac:dyDescent="0.25">
      <c r="A1186" s="421" t="s">
        <v>5192</v>
      </c>
      <c r="B1186" s="421" t="s">
        <v>5253</v>
      </c>
      <c r="C1186" s="422" t="s">
        <v>5194</v>
      </c>
      <c r="D1186" s="422" t="s">
        <v>5254</v>
      </c>
      <c r="E1186" s="422" t="s">
        <v>441</v>
      </c>
      <c r="F1186" s="422" t="s">
        <v>230</v>
      </c>
      <c r="G1186" s="423" t="s">
        <v>5254</v>
      </c>
      <c r="H1186" s="421" t="s">
        <v>5255</v>
      </c>
      <c r="I1186" s="424">
        <v>9063594.6103352178</v>
      </c>
      <c r="J1186" s="425">
        <v>4.9637020856926201E-3</v>
      </c>
      <c r="K1186" s="424">
        <f t="shared" si="126"/>
        <v>67317708.280000001</v>
      </c>
      <c r="L1186" s="424">
        <f t="shared" si="127"/>
        <v>49864969.100000001</v>
      </c>
      <c r="M1186" s="424">
        <f t="shared" si="128"/>
        <v>39891975.280000001</v>
      </c>
      <c r="N1186" s="424">
        <f t="shared" si="129"/>
        <v>9972993.8200000003</v>
      </c>
      <c r="O1186" s="424">
        <f t="shared" si="130"/>
        <v>17452739.18</v>
      </c>
      <c r="P1186" s="424">
        <f t="shared" si="131"/>
        <v>13962191.34</v>
      </c>
      <c r="Q1186" s="424">
        <f t="shared" si="132"/>
        <v>3490547.84</v>
      </c>
    </row>
    <row r="1187" spans="1:17" ht="16.5" hidden="1" thickTop="1" x14ac:dyDescent="0.25">
      <c r="A1187" s="421" t="s">
        <v>5192</v>
      </c>
      <c r="B1187" s="421" t="s">
        <v>5256</v>
      </c>
      <c r="C1187" s="422" t="s">
        <v>5194</v>
      </c>
      <c r="D1187" s="422" t="s">
        <v>5257</v>
      </c>
      <c r="E1187" s="422" t="s">
        <v>441</v>
      </c>
      <c r="F1187" s="422" t="s">
        <v>230</v>
      </c>
      <c r="G1187" s="423" t="s">
        <v>5257</v>
      </c>
      <c r="H1187" s="421" t="s">
        <v>5258</v>
      </c>
      <c r="I1187" s="424">
        <v>1119505.2338594154</v>
      </c>
      <c r="J1187" s="425">
        <v>6.1310006715384888E-4</v>
      </c>
      <c r="K1187" s="424">
        <f t="shared" si="126"/>
        <v>8314860.71</v>
      </c>
      <c r="L1187" s="424">
        <f t="shared" si="127"/>
        <v>6159156.0800000001</v>
      </c>
      <c r="M1187" s="424">
        <f t="shared" si="128"/>
        <v>4927324.8600000003</v>
      </c>
      <c r="N1187" s="424">
        <f t="shared" si="129"/>
        <v>1231831.2199999997</v>
      </c>
      <c r="O1187" s="424">
        <f t="shared" si="130"/>
        <v>2155704.63</v>
      </c>
      <c r="P1187" s="424">
        <f t="shared" si="131"/>
        <v>1724563.7</v>
      </c>
      <c r="Q1187" s="424">
        <f t="shared" si="132"/>
        <v>431140.92999999993</v>
      </c>
    </row>
    <row r="1188" spans="1:17" ht="16.5" hidden="1" thickTop="1" x14ac:dyDescent="0.25">
      <c r="A1188" s="421" t="s">
        <v>5192</v>
      </c>
      <c r="B1188" s="421" t="s">
        <v>5259</v>
      </c>
      <c r="C1188" s="422" t="s">
        <v>5194</v>
      </c>
      <c r="D1188" s="422" t="s">
        <v>5260</v>
      </c>
      <c r="E1188" s="422" t="s">
        <v>441</v>
      </c>
      <c r="F1188" s="422" t="s">
        <v>230</v>
      </c>
      <c r="G1188" s="423" t="s">
        <v>5260</v>
      </c>
      <c r="H1188" s="421" t="s">
        <v>5261</v>
      </c>
      <c r="I1188" s="424">
        <v>30877366.411351357</v>
      </c>
      <c r="J1188" s="425">
        <v>1.691007317140494E-2</v>
      </c>
      <c r="K1188" s="424">
        <f t="shared" si="126"/>
        <v>229334346.25</v>
      </c>
      <c r="L1188" s="424">
        <f t="shared" si="127"/>
        <v>169877293.53</v>
      </c>
      <c r="M1188" s="424">
        <f t="shared" si="128"/>
        <v>135901834.81999999</v>
      </c>
      <c r="N1188" s="424">
        <f t="shared" si="129"/>
        <v>33975458.710000008</v>
      </c>
      <c r="O1188" s="424">
        <f t="shared" si="130"/>
        <v>59457052.719999999</v>
      </c>
      <c r="P1188" s="424">
        <f t="shared" si="131"/>
        <v>47565642.18</v>
      </c>
      <c r="Q1188" s="424">
        <f t="shared" si="132"/>
        <v>11891410.539999999</v>
      </c>
    </row>
    <row r="1189" spans="1:17" ht="16.5" hidden="1" thickTop="1" x14ac:dyDescent="0.25">
      <c r="A1189" s="421" t="s">
        <v>5192</v>
      </c>
      <c r="B1189" s="421" t="s">
        <v>5262</v>
      </c>
      <c r="C1189" s="422" t="s">
        <v>5194</v>
      </c>
      <c r="D1189" s="422" t="s">
        <v>5263</v>
      </c>
      <c r="E1189" s="422" t="s">
        <v>441</v>
      </c>
      <c r="F1189" s="422" t="s">
        <v>230</v>
      </c>
      <c r="G1189" s="423" t="s">
        <v>5263</v>
      </c>
      <c r="H1189" s="421" t="s">
        <v>5264</v>
      </c>
      <c r="I1189" s="424">
        <v>116884.2034507943</v>
      </c>
      <c r="J1189" s="425">
        <v>6.4011949937792972E-5</v>
      </c>
      <c r="K1189" s="424">
        <f t="shared" si="126"/>
        <v>868129.81</v>
      </c>
      <c r="L1189" s="424">
        <f t="shared" si="127"/>
        <v>643059.12</v>
      </c>
      <c r="M1189" s="424">
        <f t="shared" si="128"/>
        <v>514447.3</v>
      </c>
      <c r="N1189" s="424">
        <f t="shared" si="129"/>
        <v>128611.82</v>
      </c>
      <c r="O1189" s="424">
        <f t="shared" si="130"/>
        <v>225070.69000000006</v>
      </c>
      <c r="P1189" s="424">
        <f t="shared" si="131"/>
        <v>180056.55</v>
      </c>
      <c r="Q1189" s="424">
        <f t="shared" si="132"/>
        <v>45014.140000000072</v>
      </c>
    </row>
    <row r="1190" spans="1:17" ht="16.5" hidden="1" thickTop="1" x14ac:dyDescent="0.25">
      <c r="A1190" s="421" t="s">
        <v>5192</v>
      </c>
      <c r="B1190" s="421" t="s">
        <v>5265</v>
      </c>
      <c r="C1190" s="422" t="s">
        <v>5194</v>
      </c>
      <c r="D1190" s="422" t="s">
        <v>5266</v>
      </c>
      <c r="E1190" s="422" t="s">
        <v>441</v>
      </c>
      <c r="F1190" s="422" t="s">
        <v>230</v>
      </c>
      <c r="G1190" s="423" t="s">
        <v>5266</v>
      </c>
      <c r="H1190" s="421" t="s">
        <v>5267</v>
      </c>
      <c r="I1190" s="424">
        <v>5622770.1027693981</v>
      </c>
      <c r="J1190" s="425">
        <v>3.0793252441653858E-3</v>
      </c>
      <c r="K1190" s="424">
        <f t="shared" si="126"/>
        <v>41761796.920000002</v>
      </c>
      <c r="L1190" s="424">
        <f t="shared" si="127"/>
        <v>30934664.390000001</v>
      </c>
      <c r="M1190" s="424">
        <f t="shared" si="128"/>
        <v>24747731.510000002</v>
      </c>
      <c r="N1190" s="424">
        <f t="shared" si="129"/>
        <v>6186932.879999999</v>
      </c>
      <c r="O1190" s="424">
        <f t="shared" si="130"/>
        <v>10827132.530000001</v>
      </c>
      <c r="P1190" s="424">
        <f t="shared" si="131"/>
        <v>8661706.0199999996</v>
      </c>
      <c r="Q1190" s="424">
        <f t="shared" si="132"/>
        <v>2165426.5100000016</v>
      </c>
    </row>
    <row r="1191" spans="1:17" ht="16.5" hidden="1" thickTop="1" x14ac:dyDescent="0.25">
      <c r="A1191" s="421" t="s">
        <v>5192</v>
      </c>
      <c r="B1191" s="421" t="s">
        <v>5268</v>
      </c>
      <c r="C1191" s="422" t="s">
        <v>5194</v>
      </c>
      <c r="D1191" s="422" t="s">
        <v>5269</v>
      </c>
      <c r="E1191" s="422" t="s">
        <v>441</v>
      </c>
      <c r="F1191" s="422" t="s">
        <v>230</v>
      </c>
      <c r="G1191" s="423" t="s">
        <v>5269</v>
      </c>
      <c r="H1191" s="421" t="s">
        <v>5270</v>
      </c>
      <c r="I1191" s="424">
        <v>7226291.3548544291</v>
      </c>
      <c r="J1191" s="425">
        <v>3.95749799191282E-3</v>
      </c>
      <c r="K1191" s="424">
        <f t="shared" si="126"/>
        <v>53671572.299999997</v>
      </c>
      <c r="L1191" s="424">
        <f t="shared" si="127"/>
        <v>39756720.219999999</v>
      </c>
      <c r="M1191" s="424">
        <f t="shared" si="128"/>
        <v>31805376.18</v>
      </c>
      <c r="N1191" s="424">
        <f t="shared" si="129"/>
        <v>7951344.0399999991</v>
      </c>
      <c r="O1191" s="424">
        <f t="shared" si="130"/>
        <v>13914852.079999998</v>
      </c>
      <c r="P1191" s="424">
        <f t="shared" si="131"/>
        <v>11131881.66</v>
      </c>
      <c r="Q1191" s="424">
        <f t="shared" si="132"/>
        <v>2782970.4199999981</v>
      </c>
    </row>
    <row r="1192" spans="1:17" ht="16.5" hidden="1" thickTop="1" x14ac:dyDescent="0.25">
      <c r="A1192" s="421" t="s">
        <v>5192</v>
      </c>
      <c r="B1192" s="421" t="s">
        <v>5271</v>
      </c>
      <c r="C1192" s="422" t="s">
        <v>5194</v>
      </c>
      <c r="D1192" s="422" t="s">
        <v>5272</v>
      </c>
      <c r="E1192" s="422" t="s">
        <v>441</v>
      </c>
      <c r="F1192" s="422" t="s">
        <v>230</v>
      </c>
      <c r="G1192" s="423" t="s">
        <v>5272</v>
      </c>
      <c r="H1192" s="421" t="s">
        <v>5273</v>
      </c>
      <c r="I1192" s="424">
        <v>2016896.1952690182</v>
      </c>
      <c r="J1192" s="425">
        <v>1.1045586526637545E-3</v>
      </c>
      <c r="K1192" s="424">
        <f t="shared" si="126"/>
        <v>14980020.130000001</v>
      </c>
      <c r="L1192" s="424">
        <f t="shared" si="127"/>
        <v>11096311.210000001</v>
      </c>
      <c r="M1192" s="424">
        <f t="shared" si="128"/>
        <v>8877048.9700000007</v>
      </c>
      <c r="N1192" s="424">
        <f t="shared" si="129"/>
        <v>2219262.2400000002</v>
      </c>
      <c r="O1192" s="424">
        <f t="shared" si="130"/>
        <v>3883708.92</v>
      </c>
      <c r="P1192" s="424">
        <f t="shared" si="131"/>
        <v>3106967.14</v>
      </c>
      <c r="Q1192" s="424">
        <f t="shared" si="132"/>
        <v>776741.7799999998</v>
      </c>
    </row>
    <row r="1193" spans="1:17" ht="16.5" hidden="1" thickTop="1" x14ac:dyDescent="0.25">
      <c r="A1193" s="421" t="s">
        <v>5192</v>
      </c>
      <c r="B1193" s="421" t="s">
        <v>5274</v>
      </c>
      <c r="C1193" s="422" t="s">
        <v>5194</v>
      </c>
      <c r="D1193" s="422" t="s">
        <v>5275</v>
      </c>
      <c r="E1193" s="422" t="s">
        <v>441</v>
      </c>
      <c r="F1193" s="422" t="s">
        <v>230</v>
      </c>
      <c r="G1193" s="423" t="s">
        <v>5275</v>
      </c>
      <c r="H1193" s="421" t="s">
        <v>5276</v>
      </c>
      <c r="I1193" s="424">
        <v>60321.332107632225</v>
      </c>
      <c r="J1193" s="425">
        <v>3.3035140566965109E-5</v>
      </c>
      <c r="K1193" s="424">
        <f t="shared" si="126"/>
        <v>448022.45</v>
      </c>
      <c r="L1193" s="424">
        <f t="shared" si="127"/>
        <v>331868.48</v>
      </c>
      <c r="M1193" s="424">
        <f t="shared" si="128"/>
        <v>265494.78000000003</v>
      </c>
      <c r="N1193" s="424">
        <f t="shared" si="129"/>
        <v>66373.699999999953</v>
      </c>
      <c r="O1193" s="424">
        <f t="shared" si="130"/>
        <v>116153.97000000003</v>
      </c>
      <c r="P1193" s="424">
        <f t="shared" si="131"/>
        <v>92923.18</v>
      </c>
      <c r="Q1193" s="424">
        <f t="shared" si="132"/>
        <v>23230.790000000037</v>
      </c>
    </row>
    <row r="1194" spans="1:17" ht="16.5" hidden="1" thickTop="1" x14ac:dyDescent="0.25">
      <c r="A1194" s="421" t="s">
        <v>5192</v>
      </c>
      <c r="B1194" s="427" t="s">
        <v>5277</v>
      </c>
      <c r="C1194" s="422" t="s">
        <v>5194</v>
      </c>
      <c r="D1194" s="422" t="s">
        <v>5278</v>
      </c>
      <c r="E1194" s="422" t="s">
        <v>441</v>
      </c>
      <c r="F1194" s="422" t="s">
        <v>230</v>
      </c>
      <c r="G1194" s="423" t="s">
        <v>5278</v>
      </c>
      <c r="H1194" s="429" t="s">
        <v>5279</v>
      </c>
      <c r="I1194" s="424">
        <v>479409.62928227312</v>
      </c>
      <c r="J1194" s="425">
        <v>2.6254997923848375E-4</v>
      </c>
      <c r="K1194" s="424">
        <f t="shared" si="126"/>
        <v>3560701.79</v>
      </c>
      <c r="L1194" s="424">
        <f t="shared" si="127"/>
        <v>2637556.88</v>
      </c>
      <c r="M1194" s="424">
        <f t="shared" si="128"/>
        <v>2110045.5</v>
      </c>
      <c r="N1194" s="424">
        <f t="shared" si="129"/>
        <v>527511.37999999989</v>
      </c>
      <c r="O1194" s="424">
        <f t="shared" si="130"/>
        <v>923144.91000000015</v>
      </c>
      <c r="P1194" s="424">
        <f t="shared" si="131"/>
        <v>738515.93</v>
      </c>
      <c r="Q1194" s="424">
        <f t="shared" si="132"/>
        <v>184628.9800000001</v>
      </c>
    </row>
    <row r="1195" spans="1:17" ht="16.5" hidden="1" thickTop="1" x14ac:dyDescent="0.25">
      <c r="A1195" s="421" t="s">
        <v>5192</v>
      </c>
      <c r="B1195" s="421" t="s">
        <v>5280</v>
      </c>
      <c r="C1195" s="422" t="s">
        <v>5194</v>
      </c>
      <c r="D1195" s="422" t="s">
        <v>5281</v>
      </c>
      <c r="E1195" s="422" t="s">
        <v>441</v>
      </c>
      <c r="F1195" s="422" t="s">
        <v>230</v>
      </c>
      <c r="G1195" s="423" t="s">
        <v>5281</v>
      </c>
      <c r="H1195" s="421" t="s">
        <v>5282</v>
      </c>
      <c r="I1195" s="424">
        <v>1577414.964656072</v>
      </c>
      <c r="J1195" s="425">
        <v>8.6387556887614471E-4</v>
      </c>
      <c r="K1195" s="424">
        <f t="shared" si="126"/>
        <v>11715877.09</v>
      </c>
      <c r="L1195" s="424">
        <f t="shared" si="127"/>
        <v>8678427.4700000007</v>
      </c>
      <c r="M1195" s="424">
        <f t="shared" si="128"/>
        <v>6942741.9800000004</v>
      </c>
      <c r="N1195" s="424">
        <f t="shared" si="129"/>
        <v>1735685.4900000002</v>
      </c>
      <c r="O1195" s="424">
        <f t="shared" si="130"/>
        <v>3037449.6199999992</v>
      </c>
      <c r="P1195" s="424">
        <f t="shared" si="131"/>
        <v>2429959.7000000002</v>
      </c>
      <c r="Q1195" s="424">
        <f t="shared" si="132"/>
        <v>607489.91999999899</v>
      </c>
    </row>
    <row r="1196" spans="1:17" ht="16.5" hidden="1" thickTop="1" x14ac:dyDescent="0.25">
      <c r="A1196" s="421" t="s">
        <v>5192</v>
      </c>
      <c r="B1196" s="421" t="s">
        <v>5283</v>
      </c>
      <c r="C1196" s="422" t="s">
        <v>5194</v>
      </c>
      <c r="D1196" s="422" t="s">
        <v>5284</v>
      </c>
      <c r="E1196" s="422" t="s">
        <v>441</v>
      </c>
      <c r="F1196" s="422" t="s">
        <v>230</v>
      </c>
      <c r="G1196" s="423" t="s">
        <v>5284</v>
      </c>
      <c r="H1196" s="421" t="s">
        <v>5285</v>
      </c>
      <c r="I1196" s="424">
        <v>7918170.3393907305</v>
      </c>
      <c r="J1196" s="425">
        <v>4.3364073878244171E-3</v>
      </c>
      <c r="K1196" s="424">
        <f t="shared" si="126"/>
        <v>58810340.039999999</v>
      </c>
      <c r="L1196" s="424">
        <f t="shared" si="127"/>
        <v>43563214.850000001</v>
      </c>
      <c r="M1196" s="424">
        <f t="shared" si="128"/>
        <v>34850571.880000003</v>
      </c>
      <c r="N1196" s="424">
        <f t="shared" si="129"/>
        <v>8712642.9699999988</v>
      </c>
      <c r="O1196" s="424">
        <f t="shared" si="130"/>
        <v>15247125.189999998</v>
      </c>
      <c r="P1196" s="424">
        <f t="shared" si="131"/>
        <v>12197700.15</v>
      </c>
      <c r="Q1196" s="424">
        <f t="shared" si="132"/>
        <v>3049425.0399999972</v>
      </c>
    </row>
    <row r="1197" spans="1:17" ht="16.5" hidden="1" thickTop="1" x14ac:dyDescent="0.25">
      <c r="A1197" s="421" t="s">
        <v>5192</v>
      </c>
      <c r="B1197" s="421" t="s">
        <v>5286</v>
      </c>
      <c r="C1197" s="422" t="s">
        <v>5194</v>
      </c>
      <c r="D1197" s="422" t="s">
        <v>5287</v>
      </c>
      <c r="E1197" s="422" t="s">
        <v>441</v>
      </c>
      <c r="F1197" s="422" t="s">
        <v>230</v>
      </c>
      <c r="G1197" s="423" t="s">
        <v>5287</v>
      </c>
      <c r="H1197" s="421" t="s">
        <v>5288</v>
      </c>
      <c r="I1197" s="424">
        <v>526198.58242615056</v>
      </c>
      <c r="J1197" s="425">
        <v>2.8817407589024795E-4</v>
      </c>
      <c r="K1197" s="424">
        <f t="shared" si="126"/>
        <v>3908215.69</v>
      </c>
      <c r="L1197" s="424">
        <f t="shared" si="127"/>
        <v>2894974.59</v>
      </c>
      <c r="M1197" s="424">
        <f t="shared" si="128"/>
        <v>2315979.67</v>
      </c>
      <c r="N1197" s="424">
        <f t="shared" si="129"/>
        <v>578994.91999999993</v>
      </c>
      <c r="O1197" s="424">
        <f t="shared" si="130"/>
        <v>1013241.1000000001</v>
      </c>
      <c r="P1197" s="424">
        <f t="shared" si="131"/>
        <v>810592.88</v>
      </c>
      <c r="Q1197" s="424">
        <f t="shared" si="132"/>
        <v>202648.22000000009</v>
      </c>
    </row>
    <row r="1198" spans="1:17" ht="16.5" hidden="1" thickTop="1" x14ac:dyDescent="0.25">
      <c r="A1198" s="421" t="s">
        <v>5192</v>
      </c>
      <c r="B1198" s="421" t="s">
        <v>5289</v>
      </c>
      <c r="C1198" s="422" t="s">
        <v>5194</v>
      </c>
      <c r="D1198" s="422" t="s">
        <v>5290</v>
      </c>
      <c r="E1198" s="422" t="s">
        <v>441</v>
      </c>
      <c r="F1198" s="422" t="s">
        <v>230</v>
      </c>
      <c r="G1198" s="423" t="s">
        <v>5290</v>
      </c>
      <c r="H1198" s="421" t="s">
        <v>5291</v>
      </c>
      <c r="I1198" s="424">
        <v>2392131.5274746991</v>
      </c>
      <c r="J1198" s="425">
        <v>1.3100572965429752E-3</v>
      </c>
      <c r="K1198" s="424">
        <f t="shared" si="126"/>
        <v>17766991.93</v>
      </c>
      <c r="L1198" s="424">
        <f t="shared" si="127"/>
        <v>13160734.76</v>
      </c>
      <c r="M1198" s="424">
        <f t="shared" si="128"/>
        <v>10528587.810000001</v>
      </c>
      <c r="N1198" s="424">
        <f t="shared" si="129"/>
        <v>2632146.9499999993</v>
      </c>
      <c r="O1198" s="424">
        <f t="shared" si="130"/>
        <v>4606257.17</v>
      </c>
      <c r="P1198" s="424">
        <f t="shared" si="131"/>
        <v>3685005.74</v>
      </c>
      <c r="Q1198" s="424">
        <f t="shared" si="132"/>
        <v>921251.4299999997</v>
      </c>
    </row>
    <row r="1199" spans="1:17" ht="16.5" hidden="1" thickTop="1" x14ac:dyDescent="0.25">
      <c r="A1199" s="421" t="s">
        <v>5192</v>
      </c>
      <c r="B1199" s="421" t="s">
        <v>5292</v>
      </c>
      <c r="C1199" s="422" t="s">
        <v>5194</v>
      </c>
      <c r="D1199" s="422" t="s">
        <v>5293</v>
      </c>
      <c r="E1199" s="422" t="s">
        <v>441</v>
      </c>
      <c r="F1199" s="422" t="s">
        <v>230</v>
      </c>
      <c r="G1199" s="423" t="s">
        <v>5293</v>
      </c>
      <c r="H1199" s="421" t="s">
        <v>5294</v>
      </c>
      <c r="I1199" s="424">
        <v>4932769.8789426945</v>
      </c>
      <c r="J1199" s="425">
        <v>2.7014447566343675E-3</v>
      </c>
      <c r="K1199" s="424">
        <f t="shared" si="126"/>
        <v>36636983.229999997</v>
      </c>
      <c r="L1199" s="424">
        <f t="shared" si="127"/>
        <v>27138506.100000001</v>
      </c>
      <c r="M1199" s="424">
        <f t="shared" si="128"/>
        <v>21710804.879999999</v>
      </c>
      <c r="N1199" s="424">
        <f t="shared" si="129"/>
        <v>5427701.2200000025</v>
      </c>
      <c r="O1199" s="424">
        <f t="shared" si="130"/>
        <v>9498477.1299999952</v>
      </c>
      <c r="P1199" s="424">
        <f t="shared" si="131"/>
        <v>7598781.7000000002</v>
      </c>
      <c r="Q1199" s="424">
        <f t="shared" si="132"/>
        <v>1899695.429999995</v>
      </c>
    </row>
    <row r="1200" spans="1:17" ht="16.5" hidden="1" thickTop="1" x14ac:dyDescent="0.25">
      <c r="A1200" s="421" t="s">
        <v>5192</v>
      </c>
      <c r="B1200" s="421" t="s">
        <v>5295</v>
      </c>
      <c r="C1200" s="422" t="s">
        <v>5194</v>
      </c>
      <c r="D1200" s="422" t="s">
        <v>5269</v>
      </c>
      <c r="E1200" s="422" t="s">
        <v>5296</v>
      </c>
      <c r="F1200" s="422" t="s">
        <v>5297</v>
      </c>
      <c r="G1200" s="423" t="s">
        <v>5298</v>
      </c>
      <c r="H1200" s="421" t="s">
        <v>5299</v>
      </c>
      <c r="I1200" s="424">
        <v>0</v>
      </c>
      <c r="J1200" s="425">
        <v>0</v>
      </c>
      <c r="K1200" s="424">
        <f t="shared" si="126"/>
        <v>0</v>
      </c>
      <c r="L1200" s="424">
        <f t="shared" si="127"/>
        <v>0</v>
      </c>
      <c r="M1200" s="424">
        <f t="shared" si="128"/>
        <v>0</v>
      </c>
      <c r="N1200" s="424">
        <f t="shared" si="129"/>
        <v>0</v>
      </c>
      <c r="O1200" s="424">
        <f t="shared" si="130"/>
        <v>0</v>
      </c>
      <c r="P1200" s="424">
        <f t="shared" si="131"/>
        <v>0</v>
      </c>
      <c r="Q1200" s="424">
        <f t="shared" si="132"/>
        <v>0</v>
      </c>
    </row>
    <row r="1201" spans="1:17" ht="16.5" hidden="1" thickTop="1" x14ac:dyDescent="0.25">
      <c r="A1201" s="421" t="s">
        <v>5192</v>
      </c>
      <c r="B1201" s="421" t="s">
        <v>5300</v>
      </c>
      <c r="C1201" s="422" t="s">
        <v>5194</v>
      </c>
      <c r="D1201" s="422" t="s">
        <v>5293</v>
      </c>
      <c r="E1201" s="422" t="s">
        <v>5301</v>
      </c>
      <c r="F1201" s="422" t="s">
        <v>5302</v>
      </c>
      <c r="G1201" s="423" t="s">
        <v>5303</v>
      </c>
      <c r="H1201" s="421" t="s">
        <v>5304</v>
      </c>
      <c r="I1201" s="424">
        <v>163941.19148455057</v>
      </c>
      <c r="J1201" s="425">
        <v>8.9782836621451684E-5</v>
      </c>
      <c r="K1201" s="424">
        <f t="shared" si="126"/>
        <v>1217634.48</v>
      </c>
      <c r="L1201" s="424">
        <f t="shared" si="127"/>
        <v>901951.47</v>
      </c>
      <c r="M1201" s="424">
        <f t="shared" si="128"/>
        <v>721561.18</v>
      </c>
      <c r="N1201" s="424">
        <f t="shared" si="129"/>
        <v>180390.28999999992</v>
      </c>
      <c r="O1201" s="424">
        <f t="shared" si="130"/>
        <v>315683.01</v>
      </c>
      <c r="P1201" s="424">
        <f t="shared" si="131"/>
        <v>252546.41</v>
      </c>
      <c r="Q1201" s="424">
        <f t="shared" si="132"/>
        <v>63136.600000000006</v>
      </c>
    </row>
    <row r="1202" spans="1:17" ht="16.5" hidden="1" thickTop="1" x14ac:dyDescent="0.25">
      <c r="A1202" s="421" t="s">
        <v>5192</v>
      </c>
      <c r="B1202" s="421" t="s">
        <v>5305</v>
      </c>
      <c r="C1202" s="422" t="s">
        <v>5194</v>
      </c>
      <c r="D1202" s="422" t="s">
        <v>5251</v>
      </c>
      <c r="E1202" s="422" t="s">
        <v>5306</v>
      </c>
      <c r="F1202" s="422" t="s">
        <v>5307</v>
      </c>
      <c r="G1202" s="423" t="s">
        <v>5308</v>
      </c>
      <c r="H1202" s="421" t="s">
        <v>5309</v>
      </c>
      <c r="I1202" s="424">
        <v>0</v>
      </c>
      <c r="J1202" s="425">
        <v>0</v>
      </c>
      <c r="K1202" s="424">
        <f t="shared" si="126"/>
        <v>0</v>
      </c>
      <c r="L1202" s="424">
        <f t="shared" si="127"/>
        <v>0</v>
      </c>
      <c r="M1202" s="424">
        <f t="shared" si="128"/>
        <v>0</v>
      </c>
      <c r="N1202" s="424">
        <f t="shared" si="129"/>
        <v>0</v>
      </c>
      <c r="O1202" s="424">
        <f t="shared" si="130"/>
        <v>0</v>
      </c>
      <c r="P1202" s="424">
        <f t="shared" si="131"/>
        <v>0</v>
      </c>
      <c r="Q1202" s="424">
        <f t="shared" si="132"/>
        <v>0</v>
      </c>
    </row>
    <row r="1203" spans="1:17" ht="16.5" hidden="1" thickTop="1" x14ac:dyDescent="0.25">
      <c r="A1203" s="421" t="s">
        <v>5192</v>
      </c>
      <c r="B1203" s="421" t="s">
        <v>5310</v>
      </c>
      <c r="C1203" s="422" t="s">
        <v>5194</v>
      </c>
      <c r="D1203" s="422" t="s">
        <v>5260</v>
      </c>
      <c r="E1203" s="422" t="s">
        <v>5311</v>
      </c>
      <c r="F1203" s="422" t="s">
        <v>5312</v>
      </c>
      <c r="G1203" s="423" t="s">
        <v>5313</v>
      </c>
      <c r="H1203" s="421" t="s">
        <v>5314</v>
      </c>
      <c r="I1203" s="424">
        <v>86283.523207716193</v>
      </c>
      <c r="J1203" s="425">
        <v>4.7253404694278167E-5</v>
      </c>
      <c r="K1203" s="424">
        <f t="shared" si="126"/>
        <v>640850.49</v>
      </c>
      <c r="L1203" s="424">
        <f t="shared" si="127"/>
        <v>474704.07</v>
      </c>
      <c r="M1203" s="424">
        <f t="shared" si="128"/>
        <v>379763.26</v>
      </c>
      <c r="N1203" s="424">
        <f t="shared" si="129"/>
        <v>94940.81</v>
      </c>
      <c r="O1203" s="424">
        <f t="shared" si="130"/>
        <v>166146.41999999998</v>
      </c>
      <c r="P1203" s="424">
        <f t="shared" si="131"/>
        <v>132917.14000000001</v>
      </c>
      <c r="Q1203" s="424">
        <f t="shared" si="132"/>
        <v>33229.27999999997</v>
      </c>
    </row>
    <row r="1204" spans="1:17" ht="16.5" hidden="1" thickTop="1" x14ac:dyDescent="0.25">
      <c r="A1204" s="421" t="s">
        <v>5192</v>
      </c>
      <c r="B1204" s="421" t="s">
        <v>5315</v>
      </c>
      <c r="C1204" s="422" t="s">
        <v>5194</v>
      </c>
      <c r="D1204" s="422" t="s">
        <v>5284</v>
      </c>
      <c r="E1204" s="422" t="s">
        <v>5316</v>
      </c>
      <c r="F1204" s="422" t="s">
        <v>5317</v>
      </c>
      <c r="G1204" s="423" t="s">
        <v>5318</v>
      </c>
      <c r="H1204" s="421" t="s">
        <v>5319</v>
      </c>
      <c r="I1204" s="424">
        <v>147715.40907160801</v>
      </c>
      <c r="J1204" s="425">
        <v>8.0896743027495277E-5</v>
      </c>
      <c r="K1204" s="424">
        <f t="shared" si="126"/>
        <v>1097121.31</v>
      </c>
      <c r="L1204" s="424">
        <f t="shared" si="127"/>
        <v>812682.45</v>
      </c>
      <c r="M1204" s="424">
        <f t="shared" si="128"/>
        <v>650145.96</v>
      </c>
      <c r="N1204" s="424">
        <f t="shared" si="129"/>
        <v>162536.49</v>
      </c>
      <c r="O1204" s="424">
        <f t="shared" si="130"/>
        <v>284438.8600000001</v>
      </c>
      <c r="P1204" s="424">
        <f t="shared" si="131"/>
        <v>227551.09</v>
      </c>
      <c r="Q1204" s="424">
        <f t="shared" si="132"/>
        <v>56887.770000000106</v>
      </c>
    </row>
    <row r="1205" spans="1:17" ht="16.5" hidden="1" thickTop="1" x14ac:dyDescent="0.25">
      <c r="A1205" s="421" t="s">
        <v>5192</v>
      </c>
      <c r="B1205" s="421" t="s">
        <v>5320</v>
      </c>
      <c r="C1205" s="422" t="s">
        <v>5194</v>
      </c>
      <c r="D1205" s="422" t="s">
        <v>5260</v>
      </c>
      <c r="E1205" s="422" t="s">
        <v>5321</v>
      </c>
      <c r="F1205" s="422" t="s">
        <v>5322</v>
      </c>
      <c r="G1205" s="423" t="s">
        <v>5323</v>
      </c>
      <c r="H1205" s="421" t="s">
        <v>5324</v>
      </c>
      <c r="I1205" s="424">
        <v>97884.835329726571</v>
      </c>
      <c r="J1205" s="425">
        <v>5.36068946342551E-5</v>
      </c>
      <c r="K1205" s="424">
        <f t="shared" si="126"/>
        <v>727016.5</v>
      </c>
      <c r="L1205" s="424">
        <f t="shared" si="127"/>
        <v>538530.74</v>
      </c>
      <c r="M1205" s="424">
        <f t="shared" si="128"/>
        <v>430824.59</v>
      </c>
      <c r="N1205" s="424">
        <f t="shared" si="129"/>
        <v>107706.14999999997</v>
      </c>
      <c r="O1205" s="424">
        <f t="shared" si="130"/>
        <v>188485.76000000001</v>
      </c>
      <c r="P1205" s="424">
        <f t="shared" si="131"/>
        <v>150788.60999999999</v>
      </c>
      <c r="Q1205" s="424">
        <f t="shared" si="132"/>
        <v>37697.150000000023</v>
      </c>
    </row>
    <row r="1206" spans="1:17" ht="16.5" hidden="1" thickTop="1" x14ac:dyDescent="0.25">
      <c r="A1206" s="421" t="s">
        <v>5192</v>
      </c>
      <c r="B1206" s="421" t="s">
        <v>5325</v>
      </c>
      <c r="C1206" s="422" t="s">
        <v>5194</v>
      </c>
      <c r="D1206" s="422" t="s">
        <v>5260</v>
      </c>
      <c r="E1206" s="422" t="s">
        <v>5326</v>
      </c>
      <c r="F1206" s="422" t="s">
        <v>5327</v>
      </c>
      <c r="G1206" s="423" t="s">
        <v>5328</v>
      </c>
      <c r="H1206" s="421" t="s">
        <v>5329</v>
      </c>
      <c r="I1206" s="424">
        <v>160889.26861291428</v>
      </c>
      <c r="J1206" s="425">
        <v>8.811144281197571E-5</v>
      </c>
      <c r="K1206" s="424">
        <f t="shared" si="126"/>
        <v>1194967.04</v>
      </c>
      <c r="L1206" s="424">
        <f t="shared" si="127"/>
        <v>885160.77</v>
      </c>
      <c r="M1206" s="424">
        <f t="shared" si="128"/>
        <v>708128.62</v>
      </c>
      <c r="N1206" s="424">
        <f t="shared" si="129"/>
        <v>177032.15000000002</v>
      </c>
      <c r="O1206" s="424">
        <f t="shared" si="130"/>
        <v>309806.27</v>
      </c>
      <c r="P1206" s="424">
        <f t="shared" si="131"/>
        <v>247845.02</v>
      </c>
      <c r="Q1206" s="424">
        <f t="shared" si="132"/>
        <v>61961.250000000029</v>
      </c>
    </row>
    <row r="1207" spans="1:17" ht="16.5" hidden="1" thickTop="1" x14ac:dyDescent="0.25">
      <c r="A1207" s="421" t="s">
        <v>5192</v>
      </c>
      <c r="B1207" s="421" t="s">
        <v>5330</v>
      </c>
      <c r="C1207" s="422" t="s">
        <v>5194</v>
      </c>
      <c r="D1207" s="422" t="s">
        <v>5284</v>
      </c>
      <c r="E1207" s="422" t="s">
        <v>5331</v>
      </c>
      <c r="F1207" s="422" t="s">
        <v>5332</v>
      </c>
      <c r="G1207" s="423" t="s">
        <v>5333</v>
      </c>
      <c r="H1207" s="421" t="s">
        <v>5334</v>
      </c>
      <c r="I1207" s="424">
        <v>126439.85078886859</v>
      </c>
      <c r="J1207" s="425">
        <v>6.9245126029766069E-5</v>
      </c>
      <c r="K1207" s="424">
        <f t="shared" si="126"/>
        <v>939102.13</v>
      </c>
      <c r="L1207" s="424">
        <f t="shared" si="127"/>
        <v>695631.21</v>
      </c>
      <c r="M1207" s="424">
        <f t="shared" si="128"/>
        <v>556504.97</v>
      </c>
      <c r="N1207" s="424">
        <f t="shared" si="129"/>
        <v>139126.24</v>
      </c>
      <c r="O1207" s="424">
        <f t="shared" si="130"/>
        <v>243470.92000000004</v>
      </c>
      <c r="P1207" s="424">
        <f t="shared" si="131"/>
        <v>194776.74</v>
      </c>
      <c r="Q1207" s="424">
        <f t="shared" si="132"/>
        <v>48694.180000000051</v>
      </c>
    </row>
    <row r="1208" spans="1:17" ht="16.5" hidden="1" thickTop="1" x14ac:dyDescent="0.25">
      <c r="A1208" s="421" t="s">
        <v>5192</v>
      </c>
      <c r="B1208" s="421" t="s">
        <v>5335</v>
      </c>
      <c r="C1208" s="422" t="s">
        <v>5194</v>
      </c>
      <c r="D1208" s="422" t="s">
        <v>5284</v>
      </c>
      <c r="E1208" s="422" t="s">
        <v>5336</v>
      </c>
      <c r="F1208" s="422" t="s">
        <v>5337</v>
      </c>
      <c r="G1208" s="423" t="s">
        <v>5338</v>
      </c>
      <c r="H1208" s="421" t="s">
        <v>5339</v>
      </c>
      <c r="I1208" s="424">
        <v>61382.812262992957</v>
      </c>
      <c r="J1208" s="425">
        <v>3.3616463043047317E-5</v>
      </c>
      <c r="K1208" s="424">
        <f t="shared" si="126"/>
        <v>455906.34</v>
      </c>
      <c r="L1208" s="424">
        <f t="shared" si="127"/>
        <v>337708.4</v>
      </c>
      <c r="M1208" s="424">
        <f t="shared" si="128"/>
        <v>270166.71999999997</v>
      </c>
      <c r="N1208" s="424">
        <f t="shared" si="129"/>
        <v>67541.680000000051</v>
      </c>
      <c r="O1208" s="424">
        <f t="shared" si="130"/>
        <v>118197.94</v>
      </c>
      <c r="P1208" s="424">
        <f t="shared" si="131"/>
        <v>94558.35</v>
      </c>
      <c r="Q1208" s="424">
        <f t="shared" si="132"/>
        <v>23639.589999999997</v>
      </c>
    </row>
    <row r="1209" spans="1:17" ht="16.5" hidden="1" thickTop="1" x14ac:dyDescent="0.25">
      <c r="A1209" s="421" t="s">
        <v>5192</v>
      </c>
      <c r="B1209" s="421" t="s">
        <v>5340</v>
      </c>
      <c r="C1209" s="422" t="s">
        <v>5194</v>
      </c>
      <c r="D1209" s="422" t="s">
        <v>5272</v>
      </c>
      <c r="E1209" s="422" t="s">
        <v>5341</v>
      </c>
      <c r="F1209" s="422" t="s">
        <v>5342</v>
      </c>
      <c r="G1209" s="423" t="s">
        <v>5343</v>
      </c>
      <c r="H1209" s="421" t="s">
        <v>5344</v>
      </c>
      <c r="I1209" s="424">
        <v>89160.998877562641</v>
      </c>
      <c r="J1209" s="425">
        <v>4.8829262022193049E-5</v>
      </c>
      <c r="K1209" s="424">
        <f t="shared" si="126"/>
        <v>662222.26</v>
      </c>
      <c r="L1209" s="424">
        <f t="shared" si="127"/>
        <v>490535.01</v>
      </c>
      <c r="M1209" s="424">
        <f t="shared" si="128"/>
        <v>392428.01</v>
      </c>
      <c r="N1209" s="424">
        <f t="shared" si="129"/>
        <v>98107</v>
      </c>
      <c r="O1209" s="424">
        <f t="shared" si="130"/>
        <v>171687.25</v>
      </c>
      <c r="P1209" s="424">
        <f t="shared" si="131"/>
        <v>137349.79999999999</v>
      </c>
      <c r="Q1209" s="424">
        <f t="shared" si="132"/>
        <v>34337.450000000012</v>
      </c>
    </row>
    <row r="1210" spans="1:17" ht="16.5" hidden="1" thickTop="1" x14ac:dyDescent="0.25">
      <c r="A1210" s="421" t="s">
        <v>5192</v>
      </c>
      <c r="B1210" s="421" t="s">
        <v>5345</v>
      </c>
      <c r="C1210" s="422" t="s">
        <v>5194</v>
      </c>
      <c r="D1210" s="422" t="s">
        <v>5195</v>
      </c>
      <c r="E1210" s="422" t="s">
        <v>5346</v>
      </c>
      <c r="F1210" s="422" t="s">
        <v>5347</v>
      </c>
      <c r="G1210" s="423" t="s">
        <v>5348</v>
      </c>
      <c r="H1210" s="421" t="s">
        <v>5349</v>
      </c>
      <c r="I1210" s="424">
        <v>234668.08267247063</v>
      </c>
      <c r="J1210" s="425">
        <v>1.2851660974317887E-4</v>
      </c>
      <c r="K1210" s="424">
        <f t="shared" si="126"/>
        <v>1742941.76</v>
      </c>
      <c r="L1210" s="424">
        <f t="shared" si="127"/>
        <v>1291067.97</v>
      </c>
      <c r="M1210" s="424">
        <f t="shared" si="128"/>
        <v>1032854.38</v>
      </c>
      <c r="N1210" s="424">
        <f t="shared" si="129"/>
        <v>258213.58999999997</v>
      </c>
      <c r="O1210" s="424">
        <f t="shared" si="130"/>
        <v>451873.79000000004</v>
      </c>
      <c r="P1210" s="424">
        <f t="shared" si="131"/>
        <v>361499.03</v>
      </c>
      <c r="Q1210" s="424">
        <f t="shared" si="132"/>
        <v>90374.760000000009</v>
      </c>
    </row>
    <row r="1211" spans="1:17" ht="16.5" hidden="1" thickTop="1" x14ac:dyDescent="0.25">
      <c r="A1211" s="421" t="s">
        <v>5192</v>
      </c>
      <c r="B1211" s="421" t="s">
        <v>5350</v>
      </c>
      <c r="C1211" s="422" t="s">
        <v>5194</v>
      </c>
      <c r="D1211" s="422" t="s">
        <v>5287</v>
      </c>
      <c r="E1211" s="422" t="s">
        <v>5351</v>
      </c>
      <c r="F1211" s="422" t="s">
        <v>5352</v>
      </c>
      <c r="G1211" s="423" t="s">
        <v>5353</v>
      </c>
      <c r="H1211" s="421" t="s">
        <v>5354</v>
      </c>
      <c r="I1211" s="424">
        <v>175467.10695778715</v>
      </c>
      <c r="J1211" s="425">
        <v>9.6095035382943436E-5</v>
      </c>
      <c r="K1211" s="424">
        <f t="shared" si="126"/>
        <v>1303240.49</v>
      </c>
      <c r="L1211" s="424">
        <f t="shared" si="127"/>
        <v>965363.33</v>
      </c>
      <c r="M1211" s="424">
        <f t="shared" si="128"/>
        <v>772290.66</v>
      </c>
      <c r="N1211" s="424">
        <f t="shared" si="129"/>
        <v>193072.66999999993</v>
      </c>
      <c r="O1211" s="424">
        <f t="shared" si="130"/>
        <v>337877.16000000003</v>
      </c>
      <c r="P1211" s="424">
        <f t="shared" si="131"/>
        <v>270301.73</v>
      </c>
      <c r="Q1211" s="424">
        <f t="shared" si="132"/>
        <v>67575.430000000051</v>
      </c>
    </row>
    <row r="1212" spans="1:17" ht="16.5" hidden="1" thickTop="1" x14ac:dyDescent="0.25">
      <c r="A1212" s="421" t="s">
        <v>5192</v>
      </c>
      <c r="B1212" s="427" t="s">
        <v>5355</v>
      </c>
      <c r="C1212" s="422" t="s">
        <v>5194</v>
      </c>
      <c r="D1212" s="422" t="s">
        <v>5284</v>
      </c>
      <c r="E1212" s="422" t="s">
        <v>5356</v>
      </c>
      <c r="F1212" s="436" t="s">
        <v>5357</v>
      </c>
      <c r="G1212" s="423" t="s">
        <v>5358</v>
      </c>
      <c r="H1212" s="429" t="s">
        <v>5359</v>
      </c>
      <c r="I1212" s="424">
        <v>231100.39151376756</v>
      </c>
      <c r="J1212" s="425">
        <v>1.2656275403725753E-4</v>
      </c>
      <c r="K1212" s="424">
        <f t="shared" si="126"/>
        <v>1716443.58</v>
      </c>
      <c r="L1212" s="424">
        <f t="shared" si="127"/>
        <v>1271439.69</v>
      </c>
      <c r="M1212" s="424">
        <f t="shared" si="128"/>
        <v>1017151.75</v>
      </c>
      <c r="N1212" s="424">
        <f t="shared" si="129"/>
        <v>254287.93999999994</v>
      </c>
      <c r="O1212" s="424">
        <f t="shared" si="130"/>
        <v>445003.89000000013</v>
      </c>
      <c r="P1212" s="424">
        <f t="shared" si="131"/>
        <v>356003.11</v>
      </c>
      <c r="Q1212" s="424">
        <f t="shared" si="132"/>
        <v>89000.780000000144</v>
      </c>
    </row>
    <row r="1213" spans="1:17" ht="16.5" hidden="1" thickTop="1" x14ac:dyDescent="0.25">
      <c r="A1213" s="421" t="s">
        <v>5192</v>
      </c>
      <c r="B1213" s="421" t="s">
        <v>5360</v>
      </c>
      <c r="C1213" s="422" t="s">
        <v>5194</v>
      </c>
      <c r="D1213" s="422" t="s">
        <v>5260</v>
      </c>
      <c r="E1213" s="422" t="s">
        <v>5361</v>
      </c>
      <c r="F1213" s="422" t="s">
        <v>5362</v>
      </c>
      <c r="G1213" s="423" t="s">
        <v>5363</v>
      </c>
      <c r="H1213" s="421" t="s">
        <v>5364</v>
      </c>
      <c r="I1213" s="424">
        <v>156084.10886571647</v>
      </c>
      <c r="J1213" s="425">
        <v>8.5479884088899731E-5</v>
      </c>
      <c r="K1213" s="424">
        <f t="shared" si="126"/>
        <v>1159277.8500000001</v>
      </c>
      <c r="L1213" s="424">
        <f t="shared" si="127"/>
        <v>858724.33</v>
      </c>
      <c r="M1213" s="424">
        <f t="shared" si="128"/>
        <v>686979.46</v>
      </c>
      <c r="N1213" s="424">
        <f t="shared" si="129"/>
        <v>171744.87</v>
      </c>
      <c r="O1213" s="424">
        <f t="shared" si="130"/>
        <v>300553.52000000014</v>
      </c>
      <c r="P1213" s="424">
        <f t="shared" si="131"/>
        <v>240442.82</v>
      </c>
      <c r="Q1213" s="424">
        <f t="shared" si="132"/>
        <v>60110.700000000128</v>
      </c>
    </row>
    <row r="1214" spans="1:17" ht="16.5" hidden="1" thickTop="1" x14ac:dyDescent="0.25">
      <c r="A1214" s="421" t="s">
        <v>5192</v>
      </c>
      <c r="B1214" s="421" t="s">
        <v>5365</v>
      </c>
      <c r="C1214" s="422" t="s">
        <v>5194</v>
      </c>
      <c r="D1214" s="422" t="s">
        <v>5284</v>
      </c>
      <c r="E1214" s="422" t="s">
        <v>5366</v>
      </c>
      <c r="F1214" s="422" t="s">
        <v>5367</v>
      </c>
      <c r="G1214" s="423" t="s">
        <v>5368</v>
      </c>
      <c r="H1214" s="421" t="s">
        <v>5369</v>
      </c>
      <c r="I1214" s="424">
        <v>107626.39043593933</v>
      </c>
      <c r="J1214" s="425">
        <v>5.8941883617926065E-5</v>
      </c>
      <c r="K1214" s="424">
        <f t="shared" si="126"/>
        <v>799369.6</v>
      </c>
      <c r="L1214" s="424">
        <f t="shared" si="127"/>
        <v>592125.63</v>
      </c>
      <c r="M1214" s="424">
        <f t="shared" si="128"/>
        <v>473700.5</v>
      </c>
      <c r="N1214" s="424">
        <f t="shared" si="129"/>
        <v>118425.13</v>
      </c>
      <c r="O1214" s="424">
        <f t="shared" si="130"/>
        <v>207243.96999999997</v>
      </c>
      <c r="P1214" s="424">
        <f t="shared" si="131"/>
        <v>165795.18</v>
      </c>
      <c r="Q1214" s="424">
        <f t="shared" si="132"/>
        <v>41448.789999999979</v>
      </c>
    </row>
    <row r="1215" spans="1:17" ht="16.5" hidden="1" thickTop="1" x14ac:dyDescent="0.25">
      <c r="A1215" s="421" t="s">
        <v>5192</v>
      </c>
      <c r="B1215" s="421" t="s">
        <v>5370</v>
      </c>
      <c r="C1215" s="422" t="s">
        <v>5194</v>
      </c>
      <c r="D1215" s="422" t="s">
        <v>5260</v>
      </c>
      <c r="E1215" s="422" t="s">
        <v>5371</v>
      </c>
      <c r="F1215" s="422" t="s">
        <v>5372</v>
      </c>
      <c r="G1215" s="423" t="s">
        <v>5373</v>
      </c>
      <c r="H1215" s="421" t="s">
        <v>5374</v>
      </c>
      <c r="I1215" s="424">
        <v>128844.69382550217</v>
      </c>
      <c r="J1215" s="425">
        <v>7.0562144818656937E-5</v>
      </c>
      <c r="K1215" s="424">
        <f t="shared" si="126"/>
        <v>956963.53</v>
      </c>
      <c r="L1215" s="424">
        <f t="shared" si="127"/>
        <v>708861.87</v>
      </c>
      <c r="M1215" s="424">
        <f t="shared" si="128"/>
        <v>567089.5</v>
      </c>
      <c r="N1215" s="424">
        <f t="shared" si="129"/>
        <v>141772.37</v>
      </c>
      <c r="O1215" s="424">
        <f t="shared" si="130"/>
        <v>248101.66000000003</v>
      </c>
      <c r="P1215" s="424">
        <f t="shared" si="131"/>
        <v>198481.33</v>
      </c>
      <c r="Q1215" s="424">
        <f t="shared" si="132"/>
        <v>49620.330000000045</v>
      </c>
    </row>
    <row r="1216" spans="1:17" ht="16.5" hidden="1" thickTop="1" x14ac:dyDescent="0.25">
      <c r="A1216" s="421" t="s">
        <v>5192</v>
      </c>
      <c r="B1216" s="421" t="s">
        <v>5375</v>
      </c>
      <c r="C1216" s="422" t="s">
        <v>5194</v>
      </c>
      <c r="D1216" s="422" t="s">
        <v>5260</v>
      </c>
      <c r="E1216" s="422" t="s">
        <v>5376</v>
      </c>
      <c r="F1216" s="422" t="s">
        <v>5377</v>
      </c>
      <c r="G1216" s="423" t="s">
        <v>5378</v>
      </c>
      <c r="H1216" s="421" t="s">
        <v>5379</v>
      </c>
      <c r="I1216" s="424">
        <v>0</v>
      </c>
      <c r="J1216" s="425">
        <v>0</v>
      </c>
      <c r="K1216" s="424">
        <f t="shared" si="126"/>
        <v>0</v>
      </c>
      <c r="L1216" s="424">
        <f t="shared" si="127"/>
        <v>0</v>
      </c>
      <c r="M1216" s="424">
        <f t="shared" si="128"/>
        <v>0</v>
      </c>
      <c r="N1216" s="424">
        <f t="shared" si="129"/>
        <v>0</v>
      </c>
      <c r="O1216" s="424">
        <f t="shared" si="130"/>
        <v>0</v>
      </c>
      <c r="P1216" s="424">
        <f t="shared" si="131"/>
        <v>0</v>
      </c>
      <c r="Q1216" s="424">
        <f t="shared" si="132"/>
        <v>0</v>
      </c>
    </row>
    <row r="1217" spans="1:17" ht="16.5" hidden="1" thickTop="1" x14ac:dyDescent="0.25">
      <c r="A1217" s="421" t="s">
        <v>5192</v>
      </c>
      <c r="B1217" s="421" t="s">
        <v>5380</v>
      </c>
      <c r="C1217" s="422" t="s">
        <v>5194</v>
      </c>
      <c r="D1217" s="422" t="s">
        <v>5260</v>
      </c>
      <c r="E1217" s="422" t="s">
        <v>5381</v>
      </c>
      <c r="F1217" s="422" t="s">
        <v>5382</v>
      </c>
      <c r="G1217" s="423" t="s">
        <v>5383</v>
      </c>
      <c r="H1217" s="421" t="s">
        <v>5384</v>
      </c>
      <c r="I1217" s="424">
        <v>84898.847084637586</v>
      </c>
      <c r="J1217" s="425">
        <v>4.6495083072931971E-5</v>
      </c>
      <c r="K1217" s="424">
        <f t="shared" si="126"/>
        <v>630566.13</v>
      </c>
      <c r="L1217" s="424">
        <f t="shared" si="127"/>
        <v>467086.02</v>
      </c>
      <c r="M1217" s="424">
        <f t="shared" si="128"/>
        <v>373668.82</v>
      </c>
      <c r="N1217" s="424">
        <f t="shared" si="129"/>
        <v>93417.200000000012</v>
      </c>
      <c r="O1217" s="424">
        <f t="shared" si="130"/>
        <v>163480.10999999999</v>
      </c>
      <c r="P1217" s="424">
        <f t="shared" si="131"/>
        <v>130784.09</v>
      </c>
      <c r="Q1217" s="424">
        <f t="shared" si="132"/>
        <v>32696.01999999999</v>
      </c>
    </row>
    <row r="1218" spans="1:17" ht="16.5" hidden="1" thickTop="1" x14ac:dyDescent="0.25">
      <c r="A1218" s="421" t="s">
        <v>5192</v>
      </c>
      <c r="B1218" s="421" t="s">
        <v>5385</v>
      </c>
      <c r="C1218" s="422" t="s">
        <v>5194</v>
      </c>
      <c r="D1218" s="422" t="s">
        <v>5260</v>
      </c>
      <c r="E1218" s="422" t="s">
        <v>5386</v>
      </c>
      <c r="F1218" s="422" t="s">
        <v>5387</v>
      </c>
      <c r="G1218" s="423" t="s">
        <v>5388</v>
      </c>
      <c r="H1218" s="421" t="s">
        <v>5389</v>
      </c>
      <c r="I1218" s="424">
        <v>149465.65923590548</v>
      </c>
      <c r="J1218" s="425">
        <v>8.1855272260598948E-5</v>
      </c>
      <c r="K1218" s="424">
        <f t="shared" si="126"/>
        <v>1110120.8799999999</v>
      </c>
      <c r="L1218" s="424">
        <f t="shared" si="127"/>
        <v>822311.76</v>
      </c>
      <c r="M1218" s="424">
        <f t="shared" si="128"/>
        <v>657849.41</v>
      </c>
      <c r="N1218" s="424">
        <f t="shared" si="129"/>
        <v>164462.34999999998</v>
      </c>
      <c r="O1218" s="424">
        <f t="shared" si="130"/>
        <v>287809.11999999988</v>
      </c>
      <c r="P1218" s="424">
        <f t="shared" si="131"/>
        <v>230247.3</v>
      </c>
      <c r="Q1218" s="424">
        <f t="shared" si="132"/>
        <v>57561.819999999891</v>
      </c>
    </row>
    <row r="1219" spans="1:17" ht="16.5" hidden="1" thickTop="1" x14ac:dyDescent="0.25">
      <c r="A1219" s="421" t="s">
        <v>5192</v>
      </c>
      <c r="B1219" s="421" t="s">
        <v>5390</v>
      </c>
      <c r="C1219" s="422" t="s">
        <v>5194</v>
      </c>
      <c r="D1219" s="422" t="s">
        <v>5260</v>
      </c>
      <c r="E1219" s="422" t="s">
        <v>5391</v>
      </c>
      <c r="F1219" s="422" t="s">
        <v>5392</v>
      </c>
      <c r="G1219" s="423" t="s">
        <v>5393</v>
      </c>
      <c r="H1219" s="421" t="s">
        <v>5394</v>
      </c>
      <c r="I1219" s="424">
        <v>29294.007669588915</v>
      </c>
      <c r="J1219" s="425">
        <v>1.6042942476931483E-5</v>
      </c>
      <c r="K1219" s="424">
        <f t="shared" si="126"/>
        <v>217574.32</v>
      </c>
      <c r="L1219" s="424">
        <f t="shared" si="127"/>
        <v>161166.16</v>
      </c>
      <c r="M1219" s="424">
        <f t="shared" si="128"/>
        <v>128932.93</v>
      </c>
      <c r="N1219" s="424">
        <f t="shared" si="129"/>
        <v>32233.23000000001</v>
      </c>
      <c r="O1219" s="424">
        <f t="shared" si="130"/>
        <v>56408.160000000003</v>
      </c>
      <c r="P1219" s="424">
        <f t="shared" si="131"/>
        <v>45126.53</v>
      </c>
      <c r="Q1219" s="424">
        <f t="shared" si="132"/>
        <v>11281.630000000005</v>
      </c>
    </row>
    <row r="1220" spans="1:17" ht="16.5" hidden="1" thickTop="1" x14ac:dyDescent="0.25">
      <c r="A1220" s="421" t="s">
        <v>5192</v>
      </c>
      <c r="B1220" s="421" t="s">
        <v>5395</v>
      </c>
      <c r="C1220" s="422" t="s">
        <v>5194</v>
      </c>
      <c r="D1220" s="422" t="s">
        <v>5198</v>
      </c>
      <c r="E1220" s="422" t="s">
        <v>5396</v>
      </c>
      <c r="F1220" s="422" t="s">
        <v>5397</v>
      </c>
      <c r="G1220" s="423" t="s">
        <v>5398</v>
      </c>
      <c r="H1220" s="421" t="s">
        <v>5399</v>
      </c>
      <c r="I1220" s="424">
        <v>40700.123178246475</v>
      </c>
      <c r="J1220" s="425">
        <v>2.2289532464022763E-5</v>
      </c>
      <c r="K1220" s="424">
        <f t="shared" si="126"/>
        <v>302290.55</v>
      </c>
      <c r="L1220" s="424">
        <f t="shared" si="127"/>
        <v>223918.93</v>
      </c>
      <c r="M1220" s="424">
        <f t="shared" si="128"/>
        <v>179135.14</v>
      </c>
      <c r="N1220" s="424">
        <f t="shared" si="129"/>
        <v>44783.789999999979</v>
      </c>
      <c r="O1220" s="424">
        <f t="shared" si="130"/>
        <v>78371.62</v>
      </c>
      <c r="P1220" s="424">
        <f t="shared" si="131"/>
        <v>62697.3</v>
      </c>
      <c r="Q1220" s="424">
        <f t="shared" si="132"/>
        <v>15674.319999999992</v>
      </c>
    </row>
    <row r="1221" spans="1:17" ht="16.5" hidden="1" thickTop="1" x14ac:dyDescent="0.25">
      <c r="A1221" s="421" t="s">
        <v>5192</v>
      </c>
      <c r="B1221" s="421" t="s">
        <v>5400</v>
      </c>
      <c r="C1221" s="422" t="s">
        <v>5194</v>
      </c>
      <c r="D1221" s="422" t="s">
        <v>5195</v>
      </c>
      <c r="E1221" s="422" t="s">
        <v>5401</v>
      </c>
      <c r="F1221" s="422" t="s">
        <v>5402</v>
      </c>
      <c r="G1221" s="423" t="s">
        <v>5403</v>
      </c>
      <c r="H1221" s="421" t="s">
        <v>5404</v>
      </c>
      <c r="I1221" s="424">
        <v>197451.43686093882</v>
      </c>
      <c r="J1221" s="425">
        <v>1.0813481307427958E-4</v>
      </c>
      <c r="K1221" s="424">
        <f t="shared" si="126"/>
        <v>1466523.91</v>
      </c>
      <c r="L1221" s="424">
        <f t="shared" si="127"/>
        <v>1086314.01</v>
      </c>
      <c r="M1221" s="424">
        <f t="shared" si="128"/>
        <v>869051.21</v>
      </c>
      <c r="N1221" s="424">
        <f t="shared" si="129"/>
        <v>217262.80000000005</v>
      </c>
      <c r="O1221" s="424">
        <f t="shared" si="130"/>
        <v>380209.89999999991</v>
      </c>
      <c r="P1221" s="424">
        <f t="shared" si="131"/>
        <v>304167.92</v>
      </c>
      <c r="Q1221" s="424">
        <f t="shared" si="132"/>
        <v>76041.979999999923</v>
      </c>
    </row>
    <row r="1222" spans="1:17" ht="16.5" hidden="1" thickTop="1" x14ac:dyDescent="0.25">
      <c r="A1222" s="421" t="s">
        <v>5192</v>
      </c>
      <c r="B1222" s="421" t="s">
        <v>5405</v>
      </c>
      <c r="C1222" s="422" t="s">
        <v>5194</v>
      </c>
      <c r="D1222" s="422" t="s">
        <v>5231</v>
      </c>
      <c r="E1222" s="422" t="s">
        <v>5406</v>
      </c>
      <c r="F1222" s="422" t="s">
        <v>5407</v>
      </c>
      <c r="G1222" s="423" t="s">
        <v>5408</v>
      </c>
      <c r="H1222" s="421" t="s">
        <v>5409</v>
      </c>
      <c r="I1222" s="424">
        <v>203850.02956608031</v>
      </c>
      <c r="J1222" s="425">
        <v>1.1163901966354955E-4</v>
      </c>
      <c r="K1222" s="424">
        <f t="shared" si="126"/>
        <v>1514047.95</v>
      </c>
      <c r="L1222" s="424">
        <f t="shared" si="127"/>
        <v>1121517</v>
      </c>
      <c r="M1222" s="424">
        <f t="shared" si="128"/>
        <v>897213.6</v>
      </c>
      <c r="N1222" s="424">
        <f t="shared" si="129"/>
        <v>224303.40000000002</v>
      </c>
      <c r="O1222" s="424">
        <f t="shared" si="130"/>
        <v>392530.94999999995</v>
      </c>
      <c r="P1222" s="424">
        <f t="shared" si="131"/>
        <v>314024.76</v>
      </c>
      <c r="Q1222" s="424">
        <f t="shared" si="132"/>
        <v>78506.189999999944</v>
      </c>
    </row>
    <row r="1223" spans="1:17" ht="16.5" hidden="1" thickTop="1" x14ac:dyDescent="0.25">
      <c r="A1223" s="421" t="s">
        <v>5192</v>
      </c>
      <c r="B1223" s="421" t="s">
        <v>5410</v>
      </c>
      <c r="C1223" s="422" t="s">
        <v>5194</v>
      </c>
      <c r="D1223" s="422" t="s">
        <v>5260</v>
      </c>
      <c r="E1223" s="422" t="s">
        <v>5411</v>
      </c>
      <c r="F1223" s="422" t="s">
        <v>5412</v>
      </c>
      <c r="G1223" s="423" t="s">
        <v>5413</v>
      </c>
      <c r="H1223" s="421" t="s">
        <v>5414</v>
      </c>
      <c r="I1223" s="424">
        <v>64910.198595421542</v>
      </c>
      <c r="J1223" s="425">
        <v>3.5548245701922416E-5</v>
      </c>
      <c r="K1223" s="424">
        <f t="shared" si="126"/>
        <v>482105.17</v>
      </c>
      <c r="L1223" s="424">
        <f t="shared" si="127"/>
        <v>357114.94</v>
      </c>
      <c r="M1223" s="424">
        <f t="shared" si="128"/>
        <v>285691.95</v>
      </c>
      <c r="N1223" s="424">
        <f t="shared" si="129"/>
        <v>71422.989999999991</v>
      </c>
      <c r="O1223" s="424">
        <f t="shared" si="130"/>
        <v>124990.22999999998</v>
      </c>
      <c r="P1223" s="424">
        <f t="shared" si="131"/>
        <v>99992.18</v>
      </c>
      <c r="Q1223" s="424">
        <f t="shared" si="132"/>
        <v>24998.049999999988</v>
      </c>
    </row>
    <row r="1224" spans="1:17" ht="16.5" hidden="1" thickTop="1" x14ac:dyDescent="0.25">
      <c r="A1224" s="421" t="s">
        <v>5192</v>
      </c>
      <c r="B1224" s="421" t="s">
        <v>5415</v>
      </c>
      <c r="C1224" s="422" t="s">
        <v>5194</v>
      </c>
      <c r="D1224" s="422" t="s">
        <v>5231</v>
      </c>
      <c r="E1224" s="422" t="s">
        <v>5416</v>
      </c>
      <c r="F1224" s="422" t="s">
        <v>5417</v>
      </c>
      <c r="G1224" s="423" t="s">
        <v>5418</v>
      </c>
      <c r="H1224" s="421" t="s">
        <v>5419</v>
      </c>
      <c r="I1224" s="424">
        <v>245432.42701780677</v>
      </c>
      <c r="J1224" s="425">
        <v>1.3441173201807975E-4</v>
      </c>
      <c r="K1224" s="424">
        <f t="shared" si="126"/>
        <v>1822891.38</v>
      </c>
      <c r="L1224" s="424">
        <f t="shared" si="127"/>
        <v>1350289.91</v>
      </c>
      <c r="M1224" s="424">
        <f t="shared" si="128"/>
        <v>1080231.93</v>
      </c>
      <c r="N1224" s="424">
        <f t="shared" si="129"/>
        <v>270057.98</v>
      </c>
      <c r="O1224" s="424">
        <f t="shared" si="130"/>
        <v>472601.47</v>
      </c>
      <c r="P1224" s="424">
        <f t="shared" si="131"/>
        <v>378081.18</v>
      </c>
      <c r="Q1224" s="424">
        <f t="shared" si="132"/>
        <v>94520.289999999979</v>
      </c>
    </row>
    <row r="1225" spans="1:17" ht="16.5" hidden="1" thickTop="1" x14ac:dyDescent="0.25">
      <c r="A1225" s="421" t="s">
        <v>5192</v>
      </c>
      <c r="B1225" s="421" t="s">
        <v>5420</v>
      </c>
      <c r="C1225" s="422" t="s">
        <v>5194</v>
      </c>
      <c r="D1225" s="422" t="s">
        <v>5287</v>
      </c>
      <c r="E1225" s="422" t="s">
        <v>5421</v>
      </c>
      <c r="F1225" s="422" t="s">
        <v>5422</v>
      </c>
      <c r="G1225" s="423" t="s">
        <v>5423</v>
      </c>
      <c r="H1225" s="421" t="s">
        <v>5424</v>
      </c>
      <c r="I1225" s="424">
        <v>0</v>
      </c>
      <c r="J1225" s="425">
        <v>0</v>
      </c>
      <c r="K1225" s="424">
        <f t="shared" ref="K1225:K1288" si="133">ROUND(J1225*13561996091,2)</f>
        <v>0</v>
      </c>
      <c r="L1225" s="424">
        <f t="shared" ref="L1225:L1288" si="134">ROUND(K1225*(10045923031/13561996091),2)</f>
        <v>0</v>
      </c>
      <c r="M1225" s="424">
        <f t="shared" ref="M1225:M1288" si="135">ROUND(L1225*0.8,2)</f>
        <v>0</v>
      </c>
      <c r="N1225" s="424">
        <f t="shared" ref="N1225:N1288" si="136">L1225-M1225</f>
        <v>0</v>
      </c>
      <c r="O1225" s="424">
        <f t="shared" ref="O1225:O1288" si="137">K1225-L1225</f>
        <v>0</v>
      </c>
      <c r="P1225" s="424">
        <f t="shared" ref="P1225:P1288" si="138">ROUND(O1225*0.8,2)</f>
        <v>0</v>
      </c>
      <c r="Q1225" s="424">
        <f t="shared" ref="Q1225:Q1288" si="139">O1225-P1225</f>
        <v>0</v>
      </c>
    </row>
    <row r="1226" spans="1:17" ht="16.5" hidden="1" thickTop="1" x14ac:dyDescent="0.25">
      <c r="A1226" s="421" t="s">
        <v>5192</v>
      </c>
      <c r="B1226" s="421" t="s">
        <v>5425</v>
      </c>
      <c r="C1226" s="422" t="s">
        <v>5194</v>
      </c>
      <c r="D1226" s="422" t="s">
        <v>5195</v>
      </c>
      <c r="E1226" s="422" t="s">
        <v>5426</v>
      </c>
      <c r="F1226" s="422" t="s">
        <v>5427</v>
      </c>
      <c r="G1226" s="423" t="s">
        <v>5428</v>
      </c>
      <c r="H1226" s="421" t="s">
        <v>5429</v>
      </c>
      <c r="I1226" s="424">
        <v>340522.45737694897</v>
      </c>
      <c r="J1226" s="425">
        <v>1.8648804415631557E-4</v>
      </c>
      <c r="K1226" s="424">
        <f t="shared" si="133"/>
        <v>2529150.13</v>
      </c>
      <c r="L1226" s="424">
        <f t="shared" si="134"/>
        <v>1873444.54</v>
      </c>
      <c r="M1226" s="424">
        <f t="shared" si="135"/>
        <v>1498755.63</v>
      </c>
      <c r="N1226" s="424">
        <f t="shared" si="136"/>
        <v>374688.91000000015</v>
      </c>
      <c r="O1226" s="424">
        <f t="shared" si="137"/>
        <v>655705.58999999985</v>
      </c>
      <c r="P1226" s="424">
        <f t="shared" si="138"/>
        <v>524564.47</v>
      </c>
      <c r="Q1226" s="424">
        <f t="shared" si="139"/>
        <v>131141.11999999988</v>
      </c>
    </row>
    <row r="1227" spans="1:17" ht="16.5" hidden="1" thickTop="1" x14ac:dyDescent="0.25">
      <c r="A1227" s="421" t="s">
        <v>5192</v>
      </c>
      <c r="B1227" s="421" t="s">
        <v>5430</v>
      </c>
      <c r="C1227" s="422" t="s">
        <v>5194</v>
      </c>
      <c r="D1227" s="422" t="s">
        <v>5231</v>
      </c>
      <c r="E1227" s="422" t="s">
        <v>5431</v>
      </c>
      <c r="F1227" s="422" t="s">
        <v>5432</v>
      </c>
      <c r="G1227" s="423" t="s">
        <v>5433</v>
      </c>
      <c r="H1227" s="421" t="s">
        <v>5434</v>
      </c>
      <c r="I1227" s="424">
        <v>0</v>
      </c>
      <c r="J1227" s="425">
        <v>0</v>
      </c>
      <c r="K1227" s="424">
        <f t="shared" si="133"/>
        <v>0</v>
      </c>
      <c r="L1227" s="424">
        <f t="shared" si="134"/>
        <v>0</v>
      </c>
      <c r="M1227" s="424">
        <f t="shared" si="135"/>
        <v>0</v>
      </c>
      <c r="N1227" s="424">
        <f t="shared" si="136"/>
        <v>0</v>
      </c>
      <c r="O1227" s="424">
        <f t="shared" si="137"/>
        <v>0</v>
      </c>
      <c r="P1227" s="424">
        <f t="shared" si="138"/>
        <v>0</v>
      </c>
      <c r="Q1227" s="424">
        <f t="shared" si="139"/>
        <v>0</v>
      </c>
    </row>
    <row r="1228" spans="1:17" ht="16.5" hidden="1" thickTop="1" x14ac:dyDescent="0.25">
      <c r="A1228" s="421" t="s">
        <v>5192</v>
      </c>
      <c r="B1228" s="421" t="s">
        <v>5435</v>
      </c>
      <c r="C1228" s="422" t="s">
        <v>5194</v>
      </c>
      <c r="D1228" s="422" t="s">
        <v>5260</v>
      </c>
      <c r="E1228" s="422" t="s">
        <v>5436</v>
      </c>
      <c r="F1228" s="422" t="s">
        <v>5437</v>
      </c>
      <c r="G1228" s="423" t="s">
        <v>5438</v>
      </c>
      <c r="H1228" s="421" t="s">
        <v>5439</v>
      </c>
      <c r="I1228" s="424">
        <v>173007.18612743798</v>
      </c>
      <c r="J1228" s="425">
        <v>9.4747853091458389E-5</v>
      </c>
      <c r="K1228" s="424">
        <f t="shared" si="133"/>
        <v>1284970.01</v>
      </c>
      <c r="L1228" s="424">
        <f t="shared" si="134"/>
        <v>951829.64</v>
      </c>
      <c r="M1228" s="424">
        <f t="shared" si="135"/>
        <v>761463.71</v>
      </c>
      <c r="N1228" s="424">
        <f t="shared" si="136"/>
        <v>190365.93000000005</v>
      </c>
      <c r="O1228" s="424">
        <f t="shared" si="137"/>
        <v>333140.37</v>
      </c>
      <c r="P1228" s="424">
        <f t="shared" si="138"/>
        <v>266512.3</v>
      </c>
      <c r="Q1228" s="424">
        <f t="shared" si="139"/>
        <v>66628.070000000007</v>
      </c>
    </row>
    <row r="1229" spans="1:17" ht="16.5" hidden="1" thickTop="1" x14ac:dyDescent="0.25">
      <c r="A1229" s="421" t="s">
        <v>5192</v>
      </c>
      <c r="B1229" s="421" t="s">
        <v>5440</v>
      </c>
      <c r="C1229" s="422" t="s">
        <v>5194</v>
      </c>
      <c r="D1229" s="422" t="s">
        <v>5287</v>
      </c>
      <c r="E1229" s="422" t="s">
        <v>5441</v>
      </c>
      <c r="F1229" s="422" t="s">
        <v>5442</v>
      </c>
      <c r="G1229" s="423" t="s">
        <v>5443</v>
      </c>
      <c r="H1229" s="421" t="s">
        <v>5444</v>
      </c>
      <c r="I1229" s="424">
        <v>59466.760057931591</v>
      </c>
      <c r="J1229" s="425">
        <v>3.2567131874184799E-5</v>
      </c>
      <c r="K1229" s="424">
        <f t="shared" si="133"/>
        <v>441675.32</v>
      </c>
      <c r="L1229" s="424">
        <f t="shared" si="134"/>
        <v>327166.90000000002</v>
      </c>
      <c r="M1229" s="424">
        <f t="shared" si="135"/>
        <v>261733.52</v>
      </c>
      <c r="N1229" s="424">
        <f t="shared" si="136"/>
        <v>65433.380000000034</v>
      </c>
      <c r="O1229" s="424">
        <f t="shared" si="137"/>
        <v>114508.41999999998</v>
      </c>
      <c r="P1229" s="424">
        <f t="shared" si="138"/>
        <v>91606.74</v>
      </c>
      <c r="Q1229" s="424">
        <f t="shared" si="139"/>
        <v>22901.679999999978</v>
      </c>
    </row>
    <row r="1230" spans="1:17" ht="16.5" hidden="1" thickTop="1" x14ac:dyDescent="0.25">
      <c r="A1230" s="421" t="s">
        <v>5192</v>
      </c>
      <c r="B1230" s="421" t="s">
        <v>5445</v>
      </c>
      <c r="C1230" s="422" t="s">
        <v>5194</v>
      </c>
      <c r="D1230" s="422" t="s">
        <v>5248</v>
      </c>
      <c r="E1230" s="422" t="s">
        <v>5446</v>
      </c>
      <c r="F1230" s="422" t="s">
        <v>5447</v>
      </c>
      <c r="G1230" s="423" t="s">
        <v>5448</v>
      </c>
      <c r="H1230" s="421" t="s">
        <v>5449</v>
      </c>
      <c r="I1230" s="424">
        <v>42997.491795197813</v>
      </c>
      <c r="J1230" s="425">
        <v>2.3547692596489715E-5</v>
      </c>
      <c r="K1230" s="424">
        <f t="shared" si="133"/>
        <v>319353.71000000002</v>
      </c>
      <c r="L1230" s="424">
        <f t="shared" si="134"/>
        <v>236558.3</v>
      </c>
      <c r="M1230" s="424">
        <f t="shared" si="135"/>
        <v>189246.64</v>
      </c>
      <c r="N1230" s="424">
        <f t="shared" si="136"/>
        <v>47311.659999999974</v>
      </c>
      <c r="O1230" s="424">
        <f t="shared" si="137"/>
        <v>82795.410000000033</v>
      </c>
      <c r="P1230" s="424">
        <f t="shared" si="138"/>
        <v>66236.33</v>
      </c>
      <c r="Q1230" s="424">
        <f t="shared" si="139"/>
        <v>16559.080000000031</v>
      </c>
    </row>
    <row r="1231" spans="1:17" ht="16.5" hidden="1" thickTop="1" x14ac:dyDescent="0.25">
      <c r="A1231" s="421" t="s">
        <v>5192</v>
      </c>
      <c r="B1231" s="421" t="s">
        <v>5450</v>
      </c>
      <c r="C1231" s="422" t="s">
        <v>5194</v>
      </c>
      <c r="D1231" s="422" t="s">
        <v>5248</v>
      </c>
      <c r="E1231" s="422" t="s">
        <v>5451</v>
      </c>
      <c r="F1231" s="422" t="s">
        <v>5452</v>
      </c>
      <c r="G1231" s="423" t="s">
        <v>5453</v>
      </c>
      <c r="H1231" s="421" t="s">
        <v>5454</v>
      </c>
      <c r="I1231" s="424">
        <v>104247.28204644466</v>
      </c>
      <c r="J1231" s="425">
        <v>5.7091305775268576E-5</v>
      </c>
      <c r="K1231" s="424">
        <f t="shared" si="133"/>
        <v>774272.07</v>
      </c>
      <c r="L1231" s="424">
        <f t="shared" si="134"/>
        <v>573534.87</v>
      </c>
      <c r="M1231" s="424">
        <f t="shared" si="135"/>
        <v>458827.9</v>
      </c>
      <c r="N1231" s="424">
        <f t="shared" si="136"/>
        <v>114706.96999999997</v>
      </c>
      <c r="O1231" s="424">
        <f t="shared" si="137"/>
        <v>200737.19999999995</v>
      </c>
      <c r="P1231" s="424">
        <f t="shared" si="138"/>
        <v>160589.76000000001</v>
      </c>
      <c r="Q1231" s="424">
        <f t="shared" si="139"/>
        <v>40147.439999999944</v>
      </c>
    </row>
    <row r="1232" spans="1:17" ht="16.5" hidden="1" thickTop="1" x14ac:dyDescent="0.25">
      <c r="A1232" s="421" t="s">
        <v>5192</v>
      </c>
      <c r="B1232" s="421" t="s">
        <v>5455</v>
      </c>
      <c r="C1232" s="422" t="s">
        <v>5194</v>
      </c>
      <c r="D1232" s="422" t="s">
        <v>5248</v>
      </c>
      <c r="E1232" s="422" t="s">
        <v>5456</v>
      </c>
      <c r="F1232" s="422" t="s">
        <v>5457</v>
      </c>
      <c r="G1232" s="423" t="s">
        <v>5458</v>
      </c>
      <c r="H1232" s="421" t="s">
        <v>5459</v>
      </c>
      <c r="I1232" s="424">
        <v>198807.98146775574</v>
      </c>
      <c r="J1232" s="425">
        <v>1.088777283947104E-4</v>
      </c>
      <c r="K1232" s="424">
        <f t="shared" si="133"/>
        <v>1476599.33</v>
      </c>
      <c r="L1232" s="424">
        <f t="shared" si="134"/>
        <v>1093777.28</v>
      </c>
      <c r="M1232" s="424">
        <f t="shared" si="135"/>
        <v>875021.82</v>
      </c>
      <c r="N1232" s="424">
        <f t="shared" si="136"/>
        <v>218755.46000000008</v>
      </c>
      <c r="O1232" s="424">
        <f t="shared" si="137"/>
        <v>382822.05000000005</v>
      </c>
      <c r="P1232" s="424">
        <f t="shared" si="138"/>
        <v>306257.64</v>
      </c>
      <c r="Q1232" s="424">
        <f t="shared" si="139"/>
        <v>76564.410000000033</v>
      </c>
    </row>
    <row r="1233" spans="1:17" ht="16.5" hidden="1" thickTop="1" x14ac:dyDescent="0.25">
      <c r="A1233" s="421" t="s">
        <v>5192</v>
      </c>
      <c r="B1233" s="421" t="s">
        <v>5460</v>
      </c>
      <c r="C1233" s="422" t="s">
        <v>5194</v>
      </c>
      <c r="D1233" s="422" t="s">
        <v>5248</v>
      </c>
      <c r="E1233" s="422" t="s">
        <v>5461</v>
      </c>
      <c r="F1233" s="422" t="s">
        <v>5462</v>
      </c>
      <c r="G1233" s="423" t="s">
        <v>5463</v>
      </c>
      <c r="H1233" s="421" t="s">
        <v>5464</v>
      </c>
      <c r="I1233" s="424">
        <v>87890.26591059404</v>
      </c>
      <c r="J1233" s="425">
        <v>4.8133341678259316E-5</v>
      </c>
      <c r="K1233" s="424">
        <f t="shared" si="133"/>
        <v>652784.18999999994</v>
      </c>
      <c r="L1233" s="424">
        <f t="shared" si="134"/>
        <v>483543.84</v>
      </c>
      <c r="M1233" s="424">
        <f t="shared" si="135"/>
        <v>386835.07</v>
      </c>
      <c r="N1233" s="424">
        <f t="shared" si="136"/>
        <v>96708.770000000019</v>
      </c>
      <c r="O1233" s="424">
        <f t="shared" si="137"/>
        <v>169240.34999999992</v>
      </c>
      <c r="P1233" s="424">
        <f t="shared" si="138"/>
        <v>135392.28</v>
      </c>
      <c r="Q1233" s="424">
        <f t="shared" si="139"/>
        <v>33848.06999999992</v>
      </c>
    </row>
    <row r="1234" spans="1:17" ht="16.5" hidden="1" thickTop="1" x14ac:dyDescent="0.25">
      <c r="A1234" s="421" t="s">
        <v>5192</v>
      </c>
      <c r="B1234" s="421" t="s">
        <v>5465</v>
      </c>
      <c r="C1234" s="422" t="s">
        <v>5194</v>
      </c>
      <c r="D1234" s="422" t="s">
        <v>5248</v>
      </c>
      <c r="E1234" s="422" t="s">
        <v>5466</v>
      </c>
      <c r="F1234" s="422" t="s">
        <v>5467</v>
      </c>
      <c r="G1234" s="423" t="s">
        <v>5468</v>
      </c>
      <c r="H1234" s="421" t="s">
        <v>5469</v>
      </c>
      <c r="I1234" s="424">
        <v>52107.324824960015</v>
      </c>
      <c r="J1234" s="425">
        <v>2.8536717277556045E-5</v>
      </c>
      <c r="K1234" s="424">
        <f t="shared" si="133"/>
        <v>387014.85</v>
      </c>
      <c r="L1234" s="424">
        <f t="shared" si="134"/>
        <v>286677.67</v>
      </c>
      <c r="M1234" s="424">
        <f t="shared" si="135"/>
        <v>229342.14</v>
      </c>
      <c r="N1234" s="424">
        <f t="shared" si="136"/>
        <v>57335.52999999997</v>
      </c>
      <c r="O1234" s="424">
        <f t="shared" si="137"/>
        <v>100337.18</v>
      </c>
      <c r="P1234" s="424">
        <f t="shared" si="138"/>
        <v>80269.740000000005</v>
      </c>
      <c r="Q1234" s="424">
        <f t="shared" si="139"/>
        <v>20067.439999999988</v>
      </c>
    </row>
    <row r="1235" spans="1:17" ht="16.5" hidden="1" thickTop="1" x14ac:dyDescent="0.25">
      <c r="A1235" s="421" t="s">
        <v>5192</v>
      </c>
      <c r="B1235" s="421" t="s">
        <v>5470</v>
      </c>
      <c r="C1235" s="422" t="s">
        <v>5194</v>
      </c>
      <c r="D1235" s="422" t="s">
        <v>5248</v>
      </c>
      <c r="E1235" s="422" t="s">
        <v>5471</v>
      </c>
      <c r="F1235" s="422" t="s">
        <v>5472</v>
      </c>
      <c r="G1235" s="423" t="s">
        <v>5473</v>
      </c>
      <c r="H1235" s="421" t="s">
        <v>5474</v>
      </c>
      <c r="I1235" s="424">
        <v>110007.01978708537</v>
      </c>
      <c r="J1235" s="425">
        <v>6.0245641716514233E-5</v>
      </c>
      <c r="K1235" s="424">
        <f t="shared" si="133"/>
        <v>817051.16</v>
      </c>
      <c r="L1235" s="424">
        <f t="shared" si="134"/>
        <v>605223.07999999996</v>
      </c>
      <c r="M1235" s="424">
        <f t="shared" si="135"/>
        <v>484178.46</v>
      </c>
      <c r="N1235" s="424">
        <f t="shared" si="136"/>
        <v>121044.61999999994</v>
      </c>
      <c r="O1235" s="424">
        <f t="shared" si="137"/>
        <v>211828.08000000007</v>
      </c>
      <c r="P1235" s="424">
        <f t="shared" si="138"/>
        <v>169462.46</v>
      </c>
      <c r="Q1235" s="424">
        <f t="shared" si="139"/>
        <v>42365.620000000083</v>
      </c>
    </row>
    <row r="1236" spans="1:17" ht="16.5" hidden="1" thickTop="1" x14ac:dyDescent="0.25">
      <c r="A1236" s="421" t="s">
        <v>5192</v>
      </c>
      <c r="B1236" s="421" t="s">
        <v>5475</v>
      </c>
      <c r="C1236" s="422" t="s">
        <v>5194</v>
      </c>
      <c r="D1236" s="422" t="s">
        <v>5248</v>
      </c>
      <c r="E1236" s="422" t="s">
        <v>5476</v>
      </c>
      <c r="F1236" s="422" t="s">
        <v>5477</v>
      </c>
      <c r="G1236" s="423" t="s">
        <v>5478</v>
      </c>
      <c r="H1236" s="421" t="s">
        <v>5479</v>
      </c>
      <c r="I1236" s="424">
        <v>34653.448304419442</v>
      </c>
      <c r="J1236" s="425">
        <v>1.8978054626245734E-5</v>
      </c>
      <c r="K1236" s="424">
        <f t="shared" si="133"/>
        <v>257380.3</v>
      </c>
      <c r="L1236" s="424">
        <f t="shared" si="134"/>
        <v>190652.07</v>
      </c>
      <c r="M1236" s="424">
        <f t="shared" si="135"/>
        <v>152521.66</v>
      </c>
      <c r="N1236" s="424">
        <f t="shared" si="136"/>
        <v>38130.410000000003</v>
      </c>
      <c r="O1236" s="424">
        <f t="shared" si="137"/>
        <v>66728.229999999981</v>
      </c>
      <c r="P1236" s="424">
        <f t="shared" si="138"/>
        <v>53382.58</v>
      </c>
      <c r="Q1236" s="424">
        <f t="shared" si="139"/>
        <v>13345.64999999998</v>
      </c>
    </row>
    <row r="1237" spans="1:17" ht="16.5" hidden="1" thickTop="1" x14ac:dyDescent="0.25">
      <c r="A1237" s="421" t="s">
        <v>5192</v>
      </c>
      <c r="B1237" s="421" t="s">
        <v>5480</v>
      </c>
      <c r="C1237" s="422" t="s">
        <v>5194</v>
      </c>
      <c r="D1237" s="422" t="s">
        <v>5216</v>
      </c>
      <c r="E1237" s="422" t="s">
        <v>5481</v>
      </c>
      <c r="F1237" s="422" t="s">
        <v>5482</v>
      </c>
      <c r="G1237" s="423" t="s">
        <v>5483</v>
      </c>
      <c r="H1237" s="421" t="s">
        <v>5484</v>
      </c>
      <c r="I1237" s="424">
        <v>58481.945500336762</v>
      </c>
      <c r="J1237" s="425">
        <v>3.202779551993306E-5</v>
      </c>
      <c r="K1237" s="424">
        <f t="shared" si="133"/>
        <v>434360.84</v>
      </c>
      <c r="L1237" s="424">
        <f t="shared" si="134"/>
        <v>321748.77</v>
      </c>
      <c r="M1237" s="424">
        <f t="shared" si="135"/>
        <v>257399.02</v>
      </c>
      <c r="N1237" s="424">
        <f t="shared" si="136"/>
        <v>64349.750000000029</v>
      </c>
      <c r="O1237" s="424">
        <f t="shared" si="137"/>
        <v>112612.07</v>
      </c>
      <c r="P1237" s="424">
        <f t="shared" si="138"/>
        <v>90089.66</v>
      </c>
      <c r="Q1237" s="424">
        <f t="shared" si="139"/>
        <v>22522.410000000003</v>
      </c>
    </row>
    <row r="1238" spans="1:17" ht="16.5" hidden="1" thickTop="1" x14ac:dyDescent="0.25">
      <c r="A1238" s="421" t="s">
        <v>5192</v>
      </c>
      <c r="B1238" s="421" t="s">
        <v>5485</v>
      </c>
      <c r="C1238" s="422" t="s">
        <v>5194</v>
      </c>
      <c r="D1238" s="422" t="s">
        <v>5260</v>
      </c>
      <c r="E1238" s="422" t="s">
        <v>5486</v>
      </c>
      <c r="F1238" s="422" t="s">
        <v>5487</v>
      </c>
      <c r="G1238" s="423" t="s">
        <v>5488</v>
      </c>
      <c r="H1238" s="421" t="s">
        <v>5489</v>
      </c>
      <c r="I1238" s="424">
        <v>50140.813870207785</v>
      </c>
      <c r="J1238" s="425">
        <v>2.7459752238043979E-5</v>
      </c>
      <c r="K1238" s="424">
        <f t="shared" si="133"/>
        <v>372409.05</v>
      </c>
      <c r="L1238" s="424">
        <f t="shared" si="134"/>
        <v>275858.56</v>
      </c>
      <c r="M1238" s="424">
        <f t="shared" si="135"/>
        <v>220686.85</v>
      </c>
      <c r="N1238" s="424">
        <f t="shared" si="136"/>
        <v>55171.709999999992</v>
      </c>
      <c r="O1238" s="424">
        <f t="shared" si="137"/>
        <v>96550.489999999991</v>
      </c>
      <c r="P1238" s="424">
        <f t="shared" si="138"/>
        <v>77240.39</v>
      </c>
      <c r="Q1238" s="424">
        <f t="shared" si="139"/>
        <v>19310.099999999991</v>
      </c>
    </row>
    <row r="1239" spans="1:17" ht="16.5" hidden="1" thickTop="1" x14ac:dyDescent="0.25">
      <c r="A1239" s="421" t="s">
        <v>5192</v>
      </c>
      <c r="B1239" s="421" t="s">
        <v>5490</v>
      </c>
      <c r="C1239" s="422" t="s">
        <v>5194</v>
      </c>
      <c r="D1239" s="422" t="s">
        <v>5287</v>
      </c>
      <c r="E1239" s="422" t="s">
        <v>5491</v>
      </c>
      <c r="F1239" s="422" t="s">
        <v>5492</v>
      </c>
      <c r="G1239" s="423" t="s">
        <v>5493</v>
      </c>
      <c r="H1239" s="421" t="s">
        <v>5494</v>
      </c>
      <c r="I1239" s="424">
        <v>0</v>
      </c>
      <c r="J1239" s="425">
        <v>0</v>
      </c>
      <c r="K1239" s="424">
        <f t="shared" si="133"/>
        <v>0</v>
      </c>
      <c r="L1239" s="424">
        <f t="shared" si="134"/>
        <v>0</v>
      </c>
      <c r="M1239" s="424">
        <f t="shared" si="135"/>
        <v>0</v>
      </c>
      <c r="N1239" s="424">
        <f t="shared" si="136"/>
        <v>0</v>
      </c>
      <c r="O1239" s="424">
        <f t="shared" si="137"/>
        <v>0</v>
      </c>
      <c r="P1239" s="424">
        <f t="shared" si="138"/>
        <v>0</v>
      </c>
      <c r="Q1239" s="424">
        <f t="shared" si="139"/>
        <v>0</v>
      </c>
    </row>
    <row r="1240" spans="1:17" ht="16.5" hidden="1" thickTop="1" x14ac:dyDescent="0.25">
      <c r="A1240" s="421" t="s">
        <v>5192</v>
      </c>
      <c r="B1240" s="421" t="s">
        <v>5495</v>
      </c>
      <c r="C1240" s="422" t="s">
        <v>5194</v>
      </c>
      <c r="D1240" s="422" t="s">
        <v>5287</v>
      </c>
      <c r="E1240" s="422" t="s">
        <v>5496</v>
      </c>
      <c r="F1240" s="422" t="s">
        <v>5497</v>
      </c>
      <c r="G1240" s="423" t="s">
        <v>5498</v>
      </c>
      <c r="H1240" s="421" t="s">
        <v>5499</v>
      </c>
      <c r="I1240" s="424">
        <v>128468.53601713326</v>
      </c>
      <c r="J1240" s="425">
        <v>7.0356140978213629E-5</v>
      </c>
      <c r="K1240" s="424">
        <f t="shared" si="133"/>
        <v>954169.71</v>
      </c>
      <c r="L1240" s="424">
        <f t="shared" si="134"/>
        <v>706792.38</v>
      </c>
      <c r="M1240" s="424">
        <f t="shared" si="135"/>
        <v>565433.9</v>
      </c>
      <c r="N1240" s="424">
        <f t="shared" si="136"/>
        <v>141358.47999999998</v>
      </c>
      <c r="O1240" s="424">
        <f t="shared" si="137"/>
        <v>247377.32999999996</v>
      </c>
      <c r="P1240" s="424">
        <f t="shared" si="138"/>
        <v>197901.86</v>
      </c>
      <c r="Q1240" s="424">
        <f t="shared" si="139"/>
        <v>49475.469999999972</v>
      </c>
    </row>
    <row r="1241" spans="1:17" ht="16.5" hidden="1" thickTop="1" x14ac:dyDescent="0.25">
      <c r="A1241" s="421" t="s">
        <v>5192</v>
      </c>
      <c r="B1241" s="431" t="s">
        <v>5500</v>
      </c>
      <c r="C1241" s="432" t="s">
        <v>5194</v>
      </c>
      <c r="D1241" s="432" t="s">
        <v>5287</v>
      </c>
      <c r="E1241" s="432" t="s">
        <v>5501</v>
      </c>
      <c r="F1241" s="433" t="s">
        <v>5502</v>
      </c>
      <c r="G1241" s="423" t="s">
        <v>5503</v>
      </c>
      <c r="H1241" s="434" t="s">
        <v>5504</v>
      </c>
      <c r="I1241" s="424">
        <v>0</v>
      </c>
      <c r="J1241" s="425">
        <v>0</v>
      </c>
      <c r="K1241" s="424">
        <f t="shared" si="133"/>
        <v>0</v>
      </c>
      <c r="L1241" s="424">
        <f t="shared" si="134"/>
        <v>0</v>
      </c>
      <c r="M1241" s="424">
        <f t="shared" si="135"/>
        <v>0</v>
      </c>
      <c r="N1241" s="424">
        <f t="shared" si="136"/>
        <v>0</v>
      </c>
      <c r="O1241" s="424">
        <f t="shared" si="137"/>
        <v>0</v>
      </c>
      <c r="P1241" s="424">
        <f t="shared" si="138"/>
        <v>0</v>
      </c>
      <c r="Q1241" s="424">
        <f t="shared" si="139"/>
        <v>0</v>
      </c>
    </row>
    <row r="1242" spans="1:17" ht="16.5" hidden="1" thickTop="1" x14ac:dyDescent="0.25">
      <c r="A1242" s="421" t="s">
        <v>5192</v>
      </c>
      <c r="B1242" s="431" t="s">
        <v>5505</v>
      </c>
      <c r="C1242" s="432" t="s">
        <v>5194</v>
      </c>
      <c r="D1242" s="432" t="s">
        <v>5195</v>
      </c>
      <c r="E1242" s="432" t="s">
        <v>5506</v>
      </c>
      <c r="F1242" s="433" t="s">
        <v>5507</v>
      </c>
      <c r="G1242" s="423" t="s">
        <v>5508</v>
      </c>
      <c r="H1242" s="434" t="s">
        <v>5509</v>
      </c>
      <c r="I1242" s="424">
        <v>17256.967524689535</v>
      </c>
      <c r="J1242" s="425">
        <v>9.4508249075212302E-6</v>
      </c>
      <c r="K1242" s="424">
        <f t="shared" si="133"/>
        <v>128172.05</v>
      </c>
      <c r="L1242" s="424">
        <f t="shared" si="134"/>
        <v>94942.26</v>
      </c>
      <c r="M1242" s="424">
        <f t="shared" si="135"/>
        <v>75953.81</v>
      </c>
      <c r="N1242" s="424">
        <f t="shared" si="136"/>
        <v>18988.449999999997</v>
      </c>
      <c r="O1242" s="424">
        <f t="shared" si="137"/>
        <v>33229.790000000008</v>
      </c>
      <c r="P1242" s="424">
        <f t="shared" si="138"/>
        <v>26583.83</v>
      </c>
      <c r="Q1242" s="424">
        <f t="shared" si="139"/>
        <v>6645.9600000000064</v>
      </c>
    </row>
    <row r="1243" spans="1:17" ht="16.5" hidden="1" thickTop="1" x14ac:dyDescent="0.25">
      <c r="A1243" s="421" t="s">
        <v>5192</v>
      </c>
      <c r="B1243" s="431" t="s">
        <v>5510</v>
      </c>
      <c r="C1243" s="432" t="s">
        <v>5194</v>
      </c>
      <c r="D1243" s="432" t="s">
        <v>5231</v>
      </c>
      <c r="E1243" s="432" t="s">
        <v>5511</v>
      </c>
      <c r="F1243" s="433" t="s">
        <v>5512</v>
      </c>
      <c r="G1243" s="423" t="s">
        <v>5513</v>
      </c>
      <c r="H1243" s="434" t="s">
        <v>5514</v>
      </c>
      <c r="I1243" s="424">
        <v>50812.182156030292</v>
      </c>
      <c r="J1243" s="425">
        <v>2.7827428894368063E-5</v>
      </c>
      <c r="K1243" s="424">
        <f t="shared" si="133"/>
        <v>377395.48</v>
      </c>
      <c r="L1243" s="424">
        <f t="shared" si="134"/>
        <v>279552.21000000002</v>
      </c>
      <c r="M1243" s="424">
        <f t="shared" si="135"/>
        <v>223641.77</v>
      </c>
      <c r="N1243" s="424">
        <f t="shared" si="136"/>
        <v>55910.440000000031</v>
      </c>
      <c r="O1243" s="424">
        <f t="shared" si="137"/>
        <v>97843.26999999996</v>
      </c>
      <c r="P1243" s="424">
        <f t="shared" si="138"/>
        <v>78274.62</v>
      </c>
      <c r="Q1243" s="424">
        <f t="shared" si="139"/>
        <v>19568.649999999965</v>
      </c>
    </row>
    <row r="1244" spans="1:17" ht="16.5" hidden="1" thickTop="1" x14ac:dyDescent="0.25">
      <c r="A1244" s="421" t="s">
        <v>5515</v>
      </c>
      <c r="B1244" s="421" t="s">
        <v>5516</v>
      </c>
      <c r="C1244" s="422" t="s">
        <v>5517</v>
      </c>
      <c r="D1244" s="422" t="s">
        <v>5518</v>
      </c>
      <c r="E1244" s="422" t="s">
        <v>441</v>
      </c>
      <c r="F1244" s="422" t="s">
        <v>230</v>
      </c>
      <c r="G1244" s="423" t="s">
        <v>5518</v>
      </c>
      <c r="H1244" s="421" t="s">
        <v>5519</v>
      </c>
      <c r="I1244" s="424">
        <v>1673621.3002482334</v>
      </c>
      <c r="J1244" s="425">
        <v>9.1656322859242517E-4</v>
      </c>
      <c r="K1244" s="424">
        <f t="shared" si="133"/>
        <v>12430426.92</v>
      </c>
      <c r="L1244" s="424">
        <f t="shared" si="134"/>
        <v>9207723.6500000004</v>
      </c>
      <c r="M1244" s="424">
        <f t="shared" si="135"/>
        <v>7366178.9199999999</v>
      </c>
      <c r="N1244" s="424">
        <f t="shared" si="136"/>
        <v>1841544.7300000004</v>
      </c>
      <c r="O1244" s="424">
        <f t="shared" si="137"/>
        <v>3222703.2699999996</v>
      </c>
      <c r="P1244" s="424">
        <f t="shared" si="138"/>
        <v>2578162.62</v>
      </c>
      <c r="Q1244" s="424">
        <f t="shared" si="139"/>
        <v>644540.64999999944</v>
      </c>
    </row>
    <row r="1245" spans="1:17" ht="16.5" hidden="1" thickTop="1" x14ac:dyDescent="0.25">
      <c r="A1245" s="421" t="s">
        <v>5515</v>
      </c>
      <c r="B1245" s="421" t="s">
        <v>5520</v>
      </c>
      <c r="C1245" s="422" t="s">
        <v>5517</v>
      </c>
      <c r="D1245" s="422" t="s">
        <v>5521</v>
      </c>
      <c r="E1245" s="422" t="s">
        <v>441</v>
      </c>
      <c r="F1245" s="422" t="s">
        <v>230</v>
      </c>
      <c r="G1245" s="423" t="s">
        <v>5521</v>
      </c>
      <c r="H1245" s="421" t="s">
        <v>5522</v>
      </c>
      <c r="I1245" s="424">
        <v>180020.15698683538</v>
      </c>
      <c r="J1245" s="425">
        <v>9.8588525537465432E-5</v>
      </c>
      <c r="K1245" s="424">
        <f t="shared" si="133"/>
        <v>1337057.2</v>
      </c>
      <c r="L1245" s="424">
        <f t="shared" si="134"/>
        <v>990412.74</v>
      </c>
      <c r="M1245" s="424">
        <f t="shared" si="135"/>
        <v>792330.19</v>
      </c>
      <c r="N1245" s="424">
        <f t="shared" si="136"/>
        <v>198082.55000000005</v>
      </c>
      <c r="O1245" s="424">
        <f t="shared" si="137"/>
        <v>346644.45999999996</v>
      </c>
      <c r="P1245" s="424">
        <f t="shared" si="138"/>
        <v>277315.57</v>
      </c>
      <c r="Q1245" s="424">
        <f t="shared" si="139"/>
        <v>69328.889999999956</v>
      </c>
    </row>
    <row r="1246" spans="1:17" ht="16.5" hidden="1" thickTop="1" x14ac:dyDescent="0.25">
      <c r="A1246" s="421" t="s">
        <v>5515</v>
      </c>
      <c r="B1246" s="421" t="s">
        <v>5523</v>
      </c>
      <c r="C1246" s="422" t="s">
        <v>5517</v>
      </c>
      <c r="D1246" s="422" t="s">
        <v>5524</v>
      </c>
      <c r="E1246" s="422" t="s">
        <v>441</v>
      </c>
      <c r="F1246" s="422" t="s">
        <v>230</v>
      </c>
      <c r="G1246" s="423" t="s">
        <v>5524</v>
      </c>
      <c r="H1246" s="421" t="s">
        <v>5525</v>
      </c>
      <c r="I1246" s="424">
        <v>92355.779413778437</v>
      </c>
      <c r="J1246" s="425">
        <v>5.0578892217795762E-5</v>
      </c>
      <c r="K1246" s="424">
        <f t="shared" si="133"/>
        <v>685950.74</v>
      </c>
      <c r="L1246" s="424">
        <f t="shared" si="134"/>
        <v>508111.66</v>
      </c>
      <c r="M1246" s="424">
        <f t="shared" si="135"/>
        <v>406489.33</v>
      </c>
      <c r="N1246" s="424">
        <f t="shared" si="136"/>
        <v>101622.32999999996</v>
      </c>
      <c r="O1246" s="424">
        <f t="shared" si="137"/>
        <v>177839.08000000002</v>
      </c>
      <c r="P1246" s="424">
        <f t="shared" si="138"/>
        <v>142271.26</v>
      </c>
      <c r="Q1246" s="424">
        <f t="shared" si="139"/>
        <v>35567.820000000007</v>
      </c>
    </row>
    <row r="1247" spans="1:17" ht="16.5" hidden="1" thickTop="1" x14ac:dyDescent="0.25">
      <c r="A1247" s="421" t="s">
        <v>5515</v>
      </c>
      <c r="B1247" s="421" t="s">
        <v>5526</v>
      </c>
      <c r="C1247" s="422" t="s">
        <v>5517</v>
      </c>
      <c r="D1247" s="422" t="s">
        <v>5527</v>
      </c>
      <c r="E1247" s="422" t="s">
        <v>441</v>
      </c>
      <c r="F1247" s="422" t="s">
        <v>230</v>
      </c>
      <c r="G1247" s="423" t="s">
        <v>5527</v>
      </c>
      <c r="H1247" s="421" t="s">
        <v>5528</v>
      </c>
      <c r="I1247" s="424">
        <v>7178417.2009306513</v>
      </c>
      <c r="J1247" s="425">
        <v>3.9312795821208309E-3</v>
      </c>
      <c r="K1247" s="424">
        <f t="shared" si="133"/>
        <v>53315998.329999998</v>
      </c>
      <c r="L1247" s="424">
        <f t="shared" si="134"/>
        <v>39493332.100000001</v>
      </c>
      <c r="M1247" s="424">
        <f t="shared" si="135"/>
        <v>31594665.68</v>
      </c>
      <c r="N1247" s="424">
        <f t="shared" si="136"/>
        <v>7898666.4200000018</v>
      </c>
      <c r="O1247" s="424">
        <f t="shared" si="137"/>
        <v>13822666.229999997</v>
      </c>
      <c r="P1247" s="424">
        <f t="shared" si="138"/>
        <v>11058132.98</v>
      </c>
      <c r="Q1247" s="424">
        <f t="shared" si="139"/>
        <v>2764533.2499999963</v>
      </c>
    </row>
    <row r="1248" spans="1:17" ht="16.5" hidden="1" thickTop="1" x14ac:dyDescent="0.25">
      <c r="A1248" s="421" t="s">
        <v>5515</v>
      </c>
      <c r="B1248" s="421" t="s">
        <v>5529</v>
      </c>
      <c r="C1248" s="422" t="s">
        <v>5517</v>
      </c>
      <c r="D1248" s="422" t="s">
        <v>5530</v>
      </c>
      <c r="E1248" s="422" t="s">
        <v>441</v>
      </c>
      <c r="F1248" s="422" t="s">
        <v>230</v>
      </c>
      <c r="G1248" s="423" t="s">
        <v>5530</v>
      </c>
      <c r="H1248" s="421" t="s">
        <v>5531</v>
      </c>
      <c r="I1248" s="424">
        <v>73516.085052215523</v>
      </c>
      <c r="J1248" s="425">
        <v>4.0261282680221502E-5</v>
      </c>
      <c r="K1248" s="424">
        <f t="shared" si="133"/>
        <v>546023.36</v>
      </c>
      <c r="L1248" s="424">
        <f t="shared" si="134"/>
        <v>404461.75</v>
      </c>
      <c r="M1248" s="424">
        <f t="shared" si="135"/>
        <v>323569.40000000002</v>
      </c>
      <c r="N1248" s="424">
        <f t="shared" si="136"/>
        <v>80892.349999999977</v>
      </c>
      <c r="O1248" s="424">
        <f t="shared" si="137"/>
        <v>141561.60999999999</v>
      </c>
      <c r="P1248" s="424">
        <f t="shared" si="138"/>
        <v>113249.29</v>
      </c>
      <c r="Q1248" s="424">
        <f t="shared" si="139"/>
        <v>28312.319999999992</v>
      </c>
    </row>
    <row r="1249" spans="1:17" ht="16.5" hidden="1" thickTop="1" x14ac:dyDescent="0.25">
      <c r="A1249" s="421" t="s">
        <v>5515</v>
      </c>
      <c r="B1249" s="421" t="s">
        <v>5532</v>
      </c>
      <c r="C1249" s="422" t="s">
        <v>5517</v>
      </c>
      <c r="D1249" s="422" t="s">
        <v>5533</v>
      </c>
      <c r="E1249" s="422" t="s">
        <v>441</v>
      </c>
      <c r="F1249" s="422" t="s">
        <v>230</v>
      </c>
      <c r="G1249" s="423" t="s">
        <v>5533</v>
      </c>
      <c r="H1249" s="421" t="s">
        <v>5534</v>
      </c>
      <c r="I1249" s="424">
        <v>5994829.6059225406</v>
      </c>
      <c r="J1249" s="425">
        <v>3.2830846366802622E-3</v>
      </c>
      <c r="K1249" s="424">
        <f t="shared" si="133"/>
        <v>44525181.009999998</v>
      </c>
      <c r="L1249" s="424">
        <f t="shared" si="134"/>
        <v>32981615.57</v>
      </c>
      <c r="M1249" s="424">
        <f t="shared" si="135"/>
        <v>26385292.460000001</v>
      </c>
      <c r="N1249" s="424">
        <f t="shared" si="136"/>
        <v>6596323.1099999994</v>
      </c>
      <c r="O1249" s="424">
        <f t="shared" si="137"/>
        <v>11543565.439999998</v>
      </c>
      <c r="P1249" s="424">
        <f t="shared" si="138"/>
        <v>9234852.3499999996</v>
      </c>
      <c r="Q1249" s="424">
        <f t="shared" si="139"/>
        <v>2308713.089999998</v>
      </c>
    </row>
    <row r="1250" spans="1:17" ht="16.5" hidden="1" thickTop="1" x14ac:dyDescent="0.25">
      <c r="A1250" s="421" t="s">
        <v>5515</v>
      </c>
      <c r="B1250" s="421" t="s">
        <v>5535</v>
      </c>
      <c r="C1250" s="422" t="s">
        <v>5517</v>
      </c>
      <c r="D1250" s="422" t="s">
        <v>5536</v>
      </c>
      <c r="E1250" s="422" t="s">
        <v>441</v>
      </c>
      <c r="F1250" s="422" t="s">
        <v>230</v>
      </c>
      <c r="G1250" s="423" t="s">
        <v>5536</v>
      </c>
      <c r="H1250" s="421" t="s">
        <v>5537</v>
      </c>
      <c r="I1250" s="424">
        <v>174365.07352128037</v>
      </c>
      <c r="J1250" s="425">
        <v>9.5491503792833024E-5</v>
      </c>
      <c r="K1250" s="424">
        <f t="shared" si="133"/>
        <v>1295055.3999999999</v>
      </c>
      <c r="L1250" s="424">
        <f t="shared" si="134"/>
        <v>959300.3</v>
      </c>
      <c r="M1250" s="424">
        <f t="shared" si="135"/>
        <v>767440.24</v>
      </c>
      <c r="N1250" s="424">
        <f t="shared" si="136"/>
        <v>191860.06000000006</v>
      </c>
      <c r="O1250" s="424">
        <f t="shared" si="137"/>
        <v>335755.09999999986</v>
      </c>
      <c r="P1250" s="424">
        <f t="shared" si="138"/>
        <v>268604.08</v>
      </c>
      <c r="Q1250" s="424">
        <f t="shared" si="139"/>
        <v>67151.019999999844</v>
      </c>
    </row>
    <row r="1251" spans="1:17" ht="16.5" hidden="1" thickTop="1" x14ac:dyDescent="0.25">
      <c r="A1251" s="421" t="s">
        <v>5515</v>
      </c>
      <c r="B1251" s="421" t="s">
        <v>5538</v>
      </c>
      <c r="C1251" s="422" t="s">
        <v>5517</v>
      </c>
      <c r="D1251" s="422" t="s">
        <v>5539</v>
      </c>
      <c r="E1251" s="422" t="s">
        <v>441</v>
      </c>
      <c r="F1251" s="422" t="s">
        <v>230</v>
      </c>
      <c r="G1251" s="423" t="s">
        <v>5539</v>
      </c>
      <c r="H1251" s="421" t="s">
        <v>5540</v>
      </c>
      <c r="I1251" s="424">
        <v>22620.333862220174</v>
      </c>
      <c r="J1251" s="425">
        <v>1.2388086978529699E-5</v>
      </c>
      <c r="K1251" s="424">
        <f t="shared" si="133"/>
        <v>168007.19</v>
      </c>
      <c r="L1251" s="424">
        <f t="shared" si="134"/>
        <v>124449.77</v>
      </c>
      <c r="M1251" s="424">
        <f t="shared" si="135"/>
        <v>99559.82</v>
      </c>
      <c r="N1251" s="424">
        <f t="shared" si="136"/>
        <v>24889.949999999997</v>
      </c>
      <c r="O1251" s="424">
        <f t="shared" si="137"/>
        <v>43557.42</v>
      </c>
      <c r="P1251" s="424">
        <f t="shared" si="138"/>
        <v>34845.94</v>
      </c>
      <c r="Q1251" s="424">
        <f t="shared" si="139"/>
        <v>8711.4799999999959</v>
      </c>
    </row>
    <row r="1252" spans="1:17" ht="16.5" hidden="1" thickTop="1" x14ac:dyDescent="0.25">
      <c r="A1252" s="421" t="s">
        <v>5515</v>
      </c>
      <c r="B1252" s="421" t="s">
        <v>5541</v>
      </c>
      <c r="C1252" s="422" t="s">
        <v>5517</v>
      </c>
      <c r="D1252" s="422" t="s">
        <v>5542</v>
      </c>
      <c r="E1252" s="422" t="s">
        <v>441</v>
      </c>
      <c r="F1252" s="422" t="s">
        <v>230</v>
      </c>
      <c r="G1252" s="423" t="s">
        <v>5542</v>
      </c>
      <c r="H1252" s="421" t="s">
        <v>5543</v>
      </c>
      <c r="I1252" s="424">
        <v>245053.61684071849</v>
      </c>
      <c r="J1252" s="425">
        <v>1.3420427560073838E-4</v>
      </c>
      <c r="K1252" s="424">
        <f t="shared" si="133"/>
        <v>1820077.86</v>
      </c>
      <c r="L1252" s="424">
        <f t="shared" si="134"/>
        <v>1348205.82</v>
      </c>
      <c r="M1252" s="424">
        <f t="shared" si="135"/>
        <v>1078564.6599999999</v>
      </c>
      <c r="N1252" s="424">
        <f t="shared" si="136"/>
        <v>269641.16000000015</v>
      </c>
      <c r="O1252" s="424">
        <f t="shared" si="137"/>
        <v>471872.04000000004</v>
      </c>
      <c r="P1252" s="424">
        <f t="shared" si="138"/>
        <v>377497.63</v>
      </c>
      <c r="Q1252" s="424">
        <f t="shared" si="139"/>
        <v>94374.410000000033</v>
      </c>
    </row>
    <row r="1253" spans="1:17" ht="16.5" hidden="1" thickTop="1" x14ac:dyDescent="0.25">
      <c r="A1253" s="421" t="s">
        <v>5515</v>
      </c>
      <c r="B1253" s="421" t="s">
        <v>5544</v>
      </c>
      <c r="C1253" s="422" t="s">
        <v>5517</v>
      </c>
      <c r="D1253" s="422" t="s">
        <v>5545</v>
      </c>
      <c r="E1253" s="422" t="s">
        <v>441</v>
      </c>
      <c r="F1253" s="422" t="s">
        <v>230</v>
      </c>
      <c r="G1253" s="423" t="s">
        <v>5545</v>
      </c>
      <c r="H1253" s="421" t="s">
        <v>5546</v>
      </c>
      <c r="I1253" s="424">
        <v>416137.45397548744</v>
      </c>
      <c r="J1253" s="425">
        <v>2.2789880141787895E-4</v>
      </c>
      <c r="K1253" s="424">
        <f t="shared" si="133"/>
        <v>3090762.65</v>
      </c>
      <c r="L1253" s="424">
        <f t="shared" si="134"/>
        <v>2289453.81</v>
      </c>
      <c r="M1253" s="424">
        <f t="shared" si="135"/>
        <v>1831563.05</v>
      </c>
      <c r="N1253" s="424">
        <f t="shared" si="136"/>
        <v>457890.76</v>
      </c>
      <c r="O1253" s="424">
        <f t="shared" si="137"/>
        <v>801308.83999999985</v>
      </c>
      <c r="P1253" s="424">
        <f t="shared" si="138"/>
        <v>641047.06999999995</v>
      </c>
      <c r="Q1253" s="424">
        <f t="shared" si="139"/>
        <v>160261.7699999999</v>
      </c>
    </row>
    <row r="1254" spans="1:17" ht="16.5" hidden="1" thickTop="1" x14ac:dyDescent="0.25">
      <c r="A1254" s="421" t="s">
        <v>5515</v>
      </c>
      <c r="B1254" s="421" t="s">
        <v>5547</v>
      </c>
      <c r="C1254" s="422" t="s">
        <v>5517</v>
      </c>
      <c r="D1254" s="422" t="s">
        <v>5548</v>
      </c>
      <c r="E1254" s="422" t="s">
        <v>441</v>
      </c>
      <c r="F1254" s="422" t="s">
        <v>230</v>
      </c>
      <c r="G1254" s="423" t="s">
        <v>5548</v>
      </c>
      <c r="H1254" s="421" t="s">
        <v>5549</v>
      </c>
      <c r="I1254" s="424">
        <v>4845462.2268911805</v>
      </c>
      <c r="J1254" s="425">
        <v>2.6536304850107387E-3</v>
      </c>
      <c r="K1254" s="424">
        <f t="shared" si="133"/>
        <v>35988526.259999998</v>
      </c>
      <c r="L1254" s="424">
        <f t="shared" si="134"/>
        <v>26658167.600000001</v>
      </c>
      <c r="M1254" s="424">
        <f t="shared" si="135"/>
        <v>21326534.079999998</v>
      </c>
      <c r="N1254" s="424">
        <f t="shared" si="136"/>
        <v>5331633.5200000033</v>
      </c>
      <c r="O1254" s="424">
        <f t="shared" si="137"/>
        <v>9330358.6599999964</v>
      </c>
      <c r="P1254" s="424">
        <f t="shared" si="138"/>
        <v>7464286.9299999997</v>
      </c>
      <c r="Q1254" s="424">
        <f t="shared" si="139"/>
        <v>1866071.7299999967</v>
      </c>
    </row>
    <row r="1255" spans="1:17" ht="16.5" hidden="1" thickTop="1" x14ac:dyDescent="0.25">
      <c r="A1255" s="421" t="s">
        <v>5515</v>
      </c>
      <c r="B1255" s="421" t="s">
        <v>5550</v>
      </c>
      <c r="C1255" s="422" t="s">
        <v>5517</v>
      </c>
      <c r="D1255" s="422" t="s">
        <v>5551</v>
      </c>
      <c r="E1255" s="422" t="s">
        <v>441</v>
      </c>
      <c r="F1255" s="422" t="s">
        <v>230</v>
      </c>
      <c r="G1255" s="423" t="s">
        <v>5551</v>
      </c>
      <c r="H1255" s="421" t="s">
        <v>5552</v>
      </c>
      <c r="I1255" s="424">
        <v>1934717.1129051317</v>
      </c>
      <c r="J1255" s="425">
        <v>1.0595530560911998E-3</v>
      </c>
      <c r="K1255" s="424">
        <f t="shared" si="133"/>
        <v>14369654.4</v>
      </c>
      <c r="L1255" s="424">
        <f t="shared" si="134"/>
        <v>10644188.449999999</v>
      </c>
      <c r="M1255" s="424">
        <f t="shared" si="135"/>
        <v>8515350.7599999998</v>
      </c>
      <c r="N1255" s="424">
        <f t="shared" si="136"/>
        <v>2128837.6899999995</v>
      </c>
      <c r="O1255" s="424">
        <f t="shared" si="137"/>
        <v>3725465.9500000011</v>
      </c>
      <c r="P1255" s="424">
        <f t="shared" si="138"/>
        <v>2980372.76</v>
      </c>
      <c r="Q1255" s="424">
        <f t="shared" si="139"/>
        <v>745093.19000000134</v>
      </c>
    </row>
    <row r="1256" spans="1:17" ht="16.5" hidden="1" thickTop="1" x14ac:dyDescent="0.25">
      <c r="A1256" s="421" t="s">
        <v>5515</v>
      </c>
      <c r="B1256" s="421" t="s">
        <v>5553</v>
      </c>
      <c r="C1256" s="422" t="s">
        <v>5517</v>
      </c>
      <c r="D1256" s="422" t="s">
        <v>5554</v>
      </c>
      <c r="E1256" s="422" t="s">
        <v>441</v>
      </c>
      <c r="F1256" s="422" t="s">
        <v>230</v>
      </c>
      <c r="G1256" s="423" t="s">
        <v>5554</v>
      </c>
      <c r="H1256" s="421" t="s">
        <v>5555</v>
      </c>
      <c r="I1256" s="424">
        <v>1272193.338730287</v>
      </c>
      <c r="J1256" s="425">
        <v>6.9672012047615516E-4</v>
      </c>
      <c r="K1256" s="424">
        <f t="shared" si="133"/>
        <v>9448915.5500000007</v>
      </c>
      <c r="L1256" s="424">
        <f t="shared" si="134"/>
        <v>6999196.7000000002</v>
      </c>
      <c r="M1256" s="424">
        <f t="shared" si="135"/>
        <v>5599357.3600000003</v>
      </c>
      <c r="N1256" s="424">
        <f t="shared" si="136"/>
        <v>1399839.3399999999</v>
      </c>
      <c r="O1256" s="424">
        <f t="shared" si="137"/>
        <v>2449718.8500000006</v>
      </c>
      <c r="P1256" s="424">
        <f t="shared" si="138"/>
        <v>1959775.08</v>
      </c>
      <c r="Q1256" s="424">
        <f t="shared" si="139"/>
        <v>489943.77000000048</v>
      </c>
    </row>
    <row r="1257" spans="1:17" ht="16.5" hidden="1" thickTop="1" x14ac:dyDescent="0.25">
      <c r="A1257" s="421" t="s">
        <v>5515</v>
      </c>
      <c r="B1257" s="421" t="s">
        <v>5556</v>
      </c>
      <c r="C1257" s="422" t="s">
        <v>5517</v>
      </c>
      <c r="D1257" s="422" t="s">
        <v>5557</v>
      </c>
      <c r="E1257" s="422" t="s">
        <v>441</v>
      </c>
      <c r="F1257" s="422" t="s">
        <v>230</v>
      </c>
      <c r="G1257" s="423" t="s">
        <v>5557</v>
      </c>
      <c r="H1257" s="421" t="s">
        <v>5558</v>
      </c>
      <c r="I1257" s="424">
        <v>411921.93414551002</v>
      </c>
      <c r="J1257" s="425">
        <v>2.2559016058916435E-4</v>
      </c>
      <c r="K1257" s="424">
        <f t="shared" si="133"/>
        <v>3059452.88</v>
      </c>
      <c r="L1257" s="424">
        <f t="shared" si="134"/>
        <v>2266261.39</v>
      </c>
      <c r="M1257" s="424">
        <f t="shared" si="135"/>
        <v>1813009.11</v>
      </c>
      <c r="N1257" s="424">
        <f t="shared" si="136"/>
        <v>453252.28</v>
      </c>
      <c r="O1257" s="424">
        <f t="shared" si="137"/>
        <v>793191.48999999976</v>
      </c>
      <c r="P1257" s="424">
        <f t="shared" si="138"/>
        <v>634553.18999999994</v>
      </c>
      <c r="Q1257" s="424">
        <f t="shared" si="139"/>
        <v>158638.29999999981</v>
      </c>
    </row>
    <row r="1258" spans="1:17" ht="16.5" hidden="1" thickTop="1" x14ac:dyDescent="0.25">
      <c r="A1258" s="421" t="s">
        <v>5515</v>
      </c>
      <c r="B1258" s="421" t="s">
        <v>5559</v>
      </c>
      <c r="C1258" s="422" t="s">
        <v>5517</v>
      </c>
      <c r="D1258" s="422" t="s">
        <v>5560</v>
      </c>
      <c r="E1258" s="422" t="s">
        <v>441</v>
      </c>
      <c r="F1258" s="422" t="s">
        <v>230</v>
      </c>
      <c r="G1258" s="423" t="s">
        <v>5560</v>
      </c>
      <c r="H1258" s="421" t="s">
        <v>5561</v>
      </c>
      <c r="I1258" s="424">
        <v>5031618.1764832214</v>
      </c>
      <c r="J1258" s="425">
        <v>2.7555792939524403E-3</v>
      </c>
      <c r="K1258" s="424">
        <f t="shared" si="133"/>
        <v>37371155.609999999</v>
      </c>
      <c r="L1258" s="424">
        <f t="shared" si="134"/>
        <v>27682337.489999998</v>
      </c>
      <c r="M1258" s="424">
        <f t="shared" si="135"/>
        <v>22145869.989999998</v>
      </c>
      <c r="N1258" s="424">
        <f t="shared" si="136"/>
        <v>5536467.5</v>
      </c>
      <c r="O1258" s="424">
        <f t="shared" si="137"/>
        <v>9688818.120000001</v>
      </c>
      <c r="P1258" s="424">
        <f t="shared" si="138"/>
        <v>7751054.5</v>
      </c>
      <c r="Q1258" s="424">
        <f t="shared" si="139"/>
        <v>1937763.620000001</v>
      </c>
    </row>
    <row r="1259" spans="1:17" ht="16.5" hidden="1" thickTop="1" x14ac:dyDescent="0.25">
      <c r="A1259" s="421" t="s">
        <v>5515</v>
      </c>
      <c r="B1259" s="421" t="s">
        <v>5562</v>
      </c>
      <c r="C1259" s="422" t="s">
        <v>5517</v>
      </c>
      <c r="D1259" s="422" t="s">
        <v>5563</v>
      </c>
      <c r="E1259" s="422" t="s">
        <v>441</v>
      </c>
      <c r="F1259" s="422" t="s">
        <v>230</v>
      </c>
      <c r="G1259" s="423" t="s">
        <v>5563</v>
      </c>
      <c r="H1259" s="421" t="s">
        <v>5564</v>
      </c>
      <c r="I1259" s="424">
        <v>169289.40441880957</v>
      </c>
      <c r="J1259" s="425">
        <v>9.2711799890201385E-5</v>
      </c>
      <c r="K1259" s="424">
        <f t="shared" si="133"/>
        <v>1257357.07</v>
      </c>
      <c r="L1259" s="424">
        <f t="shared" si="134"/>
        <v>931375.61</v>
      </c>
      <c r="M1259" s="424">
        <f t="shared" si="135"/>
        <v>745100.49</v>
      </c>
      <c r="N1259" s="424">
        <f t="shared" si="136"/>
        <v>186275.12</v>
      </c>
      <c r="O1259" s="424">
        <f t="shared" si="137"/>
        <v>325981.46000000008</v>
      </c>
      <c r="P1259" s="424">
        <f t="shared" si="138"/>
        <v>260785.17</v>
      </c>
      <c r="Q1259" s="424">
        <f t="shared" si="139"/>
        <v>65196.290000000066</v>
      </c>
    </row>
    <row r="1260" spans="1:17" ht="16.5" hidden="1" thickTop="1" x14ac:dyDescent="0.25">
      <c r="A1260" s="421" t="s">
        <v>5515</v>
      </c>
      <c r="B1260" s="421" t="s">
        <v>5565</v>
      </c>
      <c r="C1260" s="422" t="s">
        <v>5517</v>
      </c>
      <c r="D1260" s="422" t="s">
        <v>5566</v>
      </c>
      <c r="E1260" s="422" t="s">
        <v>441</v>
      </c>
      <c r="F1260" s="422" t="s">
        <v>230</v>
      </c>
      <c r="G1260" s="423" t="s">
        <v>5566</v>
      </c>
      <c r="H1260" s="421" t="s">
        <v>5567</v>
      </c>
      <c r="I1260" s="424">
        <v>45571.695568720432</v>
      </c>
      <c r="J1260" s="425">
        <v>2.4957462250690906E-5</v>
      </c>
      <c r="K1260" s="424">
        <f t="shared" si="133"/>
        <v>338473.01</v>
      </c>
      <c r="L1260" s="424">
        <f t="shared" si="134"/>
        <v>250720.75</v>
      </c>
      <c r="M1260" s="424">
        <f t="shared" si="135"/>
        <v>200576.6</v>
      </c>
      <c r="N1260" s="424">
        <f t="shared" si="136"/>
        <v>50144.149999999994</v>
      </c>
      <c r="O1260" s="424">
        <f t="shared" si="137"/>
        <v>87752.260000000009</v>
      </c>
      <c r="P1260" s="424">
        <f t="shared" si="138"/>
        <v>70201.81</v>
      </c>
      <c r="Q1260" s="424">
        <f t="shared" si="139"/>
        <v>17550.450000000012</v>
      </c>
    </row>
    <row r="1261" spans="1:17" ht="16.5" hidden="1" thickTop="1" x14ac:dyDescent="0.25">
      <c r="A1261" s="421" t="s">
        <v>5515</v>
      </c>
      <c r="B1261" s="421" t="s">
        <v>5568</v>
      </c>
      <c r="C1261" s="422" t="s">
        <v>5517</v>
      </c>
      <c r="D1261" s="422" t="s">
        <v>5569</v>
      </c>
      <c r="E1261" s="422" t="s">
        <v>441</v>
      </c>
      <c r="F1261" s="422" t="s">
        <v>230</v>
      </c>
      <c r="G1261" s="423" t="s">
        <v>5569</v>
      </c>
      <c r="H1261" s="421" t="s">
        <v>5570</v>
      </c>
      <c r="I1261" s="424">
        <v>90055.447134774353</v>
      </c>
      <c r="J1261" s="425">
        <v>4.931910902779535E-5</v>
      </c>
      <c r="K1261" s="424">
        <f t="shared" si="133"/>
        <v>668865.56000000006</v>
      </c>
      <c r="L1261" s="424">
        <f t="shared" si="134"/>
        <v>495455.97</v>
      </c>
      <c r="M1261" s="424">
        <f t="shared" si="135"/>
        <v>396364.78</v>
      </c>
      <c r="N1261" s="424">
        <f t="shared" si="136"/>
        <v>99091.189999999944</v>
      </c>
      <c r="O1261" s="424">
        <f t="shared" si="137"/>
        <v>173409.59000000008</v>
      </c>
      <c r="P1261" s="424">
        <f t="shared" si="138"/>
        <v>138727.67000000001</v>
      </c>
      <c r="Q1261" s="424">
        <f t="shared" si="139"/>
        <v>34681.920000000071</v>
      </c>
    </row>
    <row r="1262" spans="1:17" ht="16.5" hidden="1" thickTop="1" x14ac:dyDescent="0.25">
      <c r="A1262" s="421" t="s">
        <v>5515</v>
      </c>
      <c r="B1262" s="421" t="s">
        <v>5571</v>
      </c>
      <c r="C1262" s="422" t="s">
        <v>5517</v>
      </c>
      <c r="D1262" s="422" t="s">
        <v>5572</v>
      </c>
      <c r="E1262" s="422" t="s">
        <v>441</v>
      </c>
      <c r="F1262" s="422" t="s">
        <v>230</v>
      </c>
      <c r="G1262" s="423" t="s">
        <v>5572</v>
      </c>
      <c r="H1262" s="421" t="s">
        <v>1909</v>
      </c>
      <c r="I1262" s="424">
        <v>660446.62250740814</v>
      </c>
      <c r="J1262" s="425">
        <v>3.6169537789018804E-4</v>
      </c>
      <c r="K1262" s="424">
        <f t="shared" si="133"/>
        <v>4905311.3</v>
      </c>
      <c r="L1262" s="424">
        <f t="shared" si="134"/>
        <v>3633563.93</v>
      </c>
      <c r="M1262" s="424">
        <f t="shared" si="135"/>
        <v>2906851.14</v>
      </c>
      <c r="N1262" s="424">
        <f t="shared" si="136"/>
        <v>726712.79</v>
      </c>
      <c r="O1262" s="424">
        <f t="shared" si="137"/>
        <v>1271747.3699999996</v>
      </c>
      <c r="P1262" s="424">
        <f t="shared" si="138"/>
        <v>1017397.9</v>
      </c>
      <c r="Q1262" s="424">
        <f t="shared" si="139"/>
        <v>254349.46999999962</v>
      </c>
    </row>
    <row r="1263" spans="1:17" ht="16.5" hidden="1" thickTop="1" x14ac:dyDescent="0.25">
      <c r="A1263" s="421" t="s">
        <v>5515</v>
      </c>
      <c r="B1263" s="421" t="s">
        <v>5573</v>
      </c>
      <c r="C1263" s="422" t="s">
        <v>5517</v>
      </c>
      <c r="D1263" s="422" t="s">
        <v>5574</v>
      </c>
      <c r="E1263" s="422" t="s">
        <v>441</v>
      </c>
      <c r="F1263" s="422" t="s">
        <v>230</v>
      </c>
      <c r="G1263" s="423" t="s">
        <v>5574</v>
      </c>
      <c r="H1263" s="421" t="s">
        <v>5575</v>
      </c>
      <c r="I1263" s="424">
        <v>2713958.5272149006</v>
      </c>
      <c r="J1263" s="425">
        <v>1.4863067227939089E-3</v>
      </c>
      <c r="K1263" s="424">
        <f t="shared" si="133"/>
        <v>20157285.960000001</v>
      </c>
      <c r="L1263" s="424">
        <f t="shared" si="134"/>
        <v>14931322.93</v>
      </c>
      <c r="M1263" s="424">
        <f t="shared" si="135"/>
        <v>11945058.34</v>
      </c>
      <c r="N1263" s="424">
        <f t="shared" si="136"/>
        <v>2986264.59</v>
      </c>
      <c r="O1263" s="424">
        <f t="shared" si="137"/>
        <v>5225963.0300000012</v>
      </c>
      <c r="P1263" s="424">
        <f t="shared" si="138"/>
        <v>4180770.42</v>
      </c>
      <c r="Q1263" s="424">
        <f t="shared" si="139"/>
        <v>1045192.6100000013</v>
      </c>
    </row>
    <row r="1264" spans="1:17" ht="16.5" hidden="1" thickTop="1" x14ac:dyDescent="0.25">
      <c r="A1264" s="421" t="s">
        <v>5515</v>
      </c>
      <c r="B1264" s="421" t="s">
        <v>5576</v>
      </c>
      <c r="C1264" s="422" t="s">
        <v>5517</v>
      </c>
      <c r="D1264" s="422" t="s">
        <v>5577</v>
      </c>
      <c r="E1264" s="422" t="s">
        <v>441</v>
      </c>
      <c r="F1264" s="422" t="s">
        <v>230</v>
      </c>
      <c r="G1264" s="423" t="s">
        <v>5577</v>
      </c>
      <c r="H1264" s="421" t="s">
        <v>5578</v>
      </c>
      <c r="I1264" s="424">
        <v>844401.18829556752</v>
      </c>
      <c r="J1264" s="425">
        <v>4.6243859304173114E-4</v>
      </c>
      <c r="K1264" s="424">
        <f t="shared" si="133"/>
        <v>6271590.3899999997</v>
      </c>
      <c r="L1264" s="424">
        <f t="shared" si="134"/>
        <v>4645622.51</v>
      </c>
      <c r="M1264" s="424">
        <f t="shared" si="135"/>
        <v>3716498.01</v>
      </c>
      <c r="N1264" s="424">
        <f t="shared" si="136"/>
        <v>929124.5</v>
      </c>
      <c r="O1264" s="424">
        <f t="shared" si="137"/>
        <v>1625967.88</v>
      </c>
      <c r="P1264" s="424">
        <f t="shared" si="138"/>
        <v>1300774.3</v>
      </c>
      <c r="Q1264" s="424">
        <f t="shared" si="139"/>
        <v>325193.57999999984</v>
      </c>
    </row>
    <row r="1265" spans="1:17" ht="16.5" hidden="1" thickTop="1" x14ac:dyDescent="0.25">
      <c r="A1265" s="421" t="s">
        <v>5515</v>
      </c>
      <c r="B1265" s="421" t="s">
        <v>5579</v>
      </c>
      <c r="C1265" s="422" t="s">
        <v>5517</v>
      </c>
      <c r="D1265" s="422" t="s">
        <v>5580</v>
      </c>
      <c r="E1265" s="422" t="s">
        <v>441</v>
      </c>
      <c r="F1265" s="422" t="s">
        <v>230</v>
      </c>
      <c r="G1265" s="423" t="s">
        <v>5580</v>
      </c>
      <c r="H1265" s="421" t="s">
        <v>5581</v>
      </c>
      <c r="I1265" s="424">
        <v>540074.40265425132</v>
      </c>
      <c r="J1265" s="425">
        <v>2.9577320634213082E-4</v>
      </c>
      <c r="K1265" s="424">
        <f t="shared" si="133"/>
        <v>4011275.07</v>
      </c>
      <c r="L1265" s="424">
        <f t="shared" si="134"/>
        <v>2971314.87</v>
      </c>
      <c r="M1265" s="424">
        <f t="shared" si="135"/>
        <v>2377051.9</v>
      </c>
      <c r="N1265" s="424">
        <f t="shared" si="136"/>
        <v>594262.9700000002</v>
      </c>
      <c r="O1265" s="424">
        <f t="shared" si="137"/>
        <v>1039960.1999999997</v>
      </c>
      <c r="P1265" s="424">
        <f t="shared" si="138"/>
        <v>831968.16</v>
      </c>
      <c r="Q1265" s="424">
        <f t="shared" si="139"/>
        <v>207992.03999999969</v>
      </c>
    </row>
    <row r="1266" spans="1:17" ht="16.5" hidden="1" thickTop="1" x14ac:dyDescent="0.25">
      <c r="A1266" s="421" t="s">
        <v>5515</v>
      </c>
      <c r="B1266" s="421" t="s">
        <v>5582</v>
      </c>
      <c r="C1266" s="422" t="s">
        <v>5517</v>
      </c>
      <c r="D1266" s="422" t="s">
        <v>5583</v>
      </c>
      <c r="E1266" s="422" t="s">
        <v>441</v>
      </c>
      <c r="F1266" s="422" t="s">
        <v>230</v>
      </c>
      <c r="G1266" s="423" t="s">
        <v>5583</v>
      </c>
      <c r="H1266" s="421" t="s">
        <v>5584</v>
      </c>
      <c r="I1266" s="424">
        <v>1630499.4318840865</v>
      </c>
      <c r="J1266" s="425">
        <v>8.9294742083178191E-4</v>
      </c>
      <c r="K1266" s="424">
        <f t="shared" si="133"/>
        <v>12110149.43</v>
      </c>
      <c r="L1266" s="424">
        <f t="shared" si="134"/>
        <v>8970481.0600000005</v>
      </c>
      <c r="M1266" s="424">
        <f t="shared" si="135"/>
        <v>7176384.8499999996</v>
      </c>
      <c r="N1266" s="424">
        <f t="shared" si="136"/>
        <v>1794096.2100000009</v>
      </c>
      <c r="O1266" s="424">
        <f t="shared" si="137"/>
        <v>3139668.3699999992</v>
      </c>
      <c r="P1266" s="424">
        <f t="shared" si="138"/>
        <v>2511734.7000000002</v>
      </c>
      <c r="Q1266" s="424">
        <f t="shared" si="139"/>
        <v>627933.66999999899</v>
      </c>
    </row>
    <row r="1267" spans="1:17" ht="16.5" hidden="1" thickTop="1" x14ac:dyDescent="0.25">
      <c r="A1267" s="421" t="s">
        <v>5515</v>
      </c>
      <c r="B1267" s="421" t="s">
        <v>5585</v>
      </c>
      <c r="C1267" s="422" t="s">
        <v>5517</v>
      </c>
      <c r="D1267" s="422" t="s">
        <v>5586</v>
      </c>
      <c r="E1267" s="422" t="s">
        <v>441</v>
      </c>
      <c r="F1267" s="422" t="s">
        <v>230</v>
      </c>
      <c r="G1267" s="423" t="s">
        <v>5586</v>
      </c>
      <c r="H1267" s="421" t="s">
        <v>5587</v>
      </c>
      <c r="I1267" s="424">
        <v>2290998.5910369959</v>
      </c>
      <c r="J1267" s="425">
        <v>1.2546715705578763E-3</v>
      </c>
      <c r="K1267" s="424">
        <f t="shared" si="133"/>
        <v>17015850.940000001</v>
      </c>
      <c r="L1267" s="424">
        <f t="shared" si="134"/>
        <v>12604334.029999999</v>
      </c>
      <c r="M1267" s="424">
        <f t="shared" si="135"/>
        <v>10083467.220000001</v>
      </c>
      <c r="N1267" s="424">
        <f t="shared" si="136"/>
        <v>2520866.8099999987</v>
      </c>
      <c r="O1267" s="424">
        <f t="shared" si="137"/>
        <v>4411516.910000002</v>
      </c>
      <c r="P1267" s="424">
        <f t="shared" si="138"/>
        <v>3529213.53</v>
      </c>
      <c r="Q1267" s="424">
        <f t="shared" si="139"/>
        <v>882303.38000000222</v>
      </c>
    </row>
    <row r="1268" spans="1:17" ht="16.5" hidden="1" thickTop="1" x14ac:dyDescent="0.25">
      <c r="A1268" s="421" t="s">
        <v>5515</v>
      </c>
      <c r="B1268" s="421" t="s">
        <v>5588</v>
      </c>
      <c r="C1268" s="422" t="s">
        <v>5517</v>
      </c>
      <c r="D1268" s="422" t="s">
        <v>5589</v>
      </c>
      <c r="E1268" s="422" t="s">
        <v>441</v>
      </c>
      <c r="F1268" s="422" t="s">
        <v>230</v>
      </c>
      <c r="G1268" s="423" t="s">
        <v>5589</v>
      </c>
      <c r="H1268" s="421" t="s">
        <v>5590</v>
      </c>
      <c r="I1268" s="424">
        <v>621116.66730012861</v>
      </c>
      <c r="J1268" s="425">
        <v>3.4015622161879448E-4</v>
      </c>
      <c r="K1268" s="424">
        <f t="shared" si="133"/>
        <v>4613197.3499999996</v>
      </c>
      <c r="L1268" s="424">
        <f t="shared" si="134"/>
        <v>3417183.22</v>
      </c>
      <c r="M1268" s="424">
        <f t="shared" si="135"/>
        <v>2733746.58</v>
      </c>
      <c r="N1268" s="424">
        <f t="shared" si="136"/>
        <v>683436.64000000013</v>
      </c>
      <c r="O1268" s="424">
        <f t="shared" si="137"/>
        <v>1196014.1299999994</v>
      </c>
      <c r="P1268" s="424">
        <f t="shared" si="138"/>
        <v>956811.3</v>
      </c>
      <c r="Q1268" s="424">
        <f t="shared" si="139"/>
        <v>239202.82999999938</v>
      </c>
    </row>
    <row r="1269" spans="1:17" ht="16.5" hidden="1" thickTop="1" x14ac:dyDescent="0.25">
      <c r="A1269" s="421" t="s">
        <v>5515</v>
      </c>
      <c r="B1269" s="421" t="s">
        <v>5591</v>
      </c>
      <c r="C1269" s="422" t="s">
        <v>5517</v>
      </c>
      <c r="D1269" s="422" t="s">
        <v>5592</v>
      </c>
      <c r="E1269" s="422" t="s">
        <v>441</v>
      </c>
      <c r="F1269" s="422" t="s">
        <v>230</v>
      </c>
      <c r="G1269" s="423" t="s">
        <v>5592</v>
      </c>
      <c r="H1269" s="421" t="s">
        <v>5593</v>
      </c>
      <c r="I1269" s="424">
        <v>86770.010809180429</v>
      </c>
      <c r="J1269" s="425">
        <v>4.7519830944112648E-5</v>
      </c>
      <c r="K1269" s="424">
        <f t="shared" si="133"/>
        <v>644463.76</v>
      </c>
      <c r="L1269" s="424">
        <f t="shared" si="134"/>
        <v>477380.56</v>
      </c>
      <c r="M1269" s="424">
        <f t="shared" si="135"/>
        <v>381904.45</v>
      </c>
      <c r="N1269" s="424">
        <f t="shared" si="136"/>
        <v>95476.109999999986</v>
      </c>
      <c r="O1269" s="424">
        <f t="shared" si="137"/>
        <v>167083.20000000001</v>
      </c>
      <c r="P1269" s="424">
        <f t="shared" si="138"/>
        <v>133666.56</v>
      </c>
      <c r="Q1269" s="424">
        <f t="shared" si="139"/>
        <v>33416.640000000014</v>
      </c>
    </row>
    <row r="1270" spans="1:17" ht="16.5" hidden="1" thickTop="1" x14ac:dyDescent="0.25">
      <c r="A1270" s="421" t="s">
        <v>5515</v>
      </c>
      <c r="B1270" s="421" t="s">
        <v>5594</v>
      </c>
      <c r="C1270" s="422" t="s">
        <v>5517</v>
      </c>
      <c r="D1270" s="422" t="s">
        <v>5595</v>
      </c>
      <c r="E1270" s="422" t="s">
        <v>441</v>
      </c>
      <c r="F1270" s="422" t="s">
        <v>230</v>
      </c>
      <c r="G1270" s="423" t="s">
        <v>5595</v>
      </c>
      <c r="H1270" s="421" t="s">
        <v>5596</v>
      </c>
      <c r="I1270" s="424">
        <v>40739603.872728862</v>
      </c>
      <c r="J1270" s="425">
        <v>2.2311154173065589E-2</v>
      </c>
      <c r="K1270" s="424">
        <f t="shared" si="133"/>
        <v>302583785.68000001</v>
      </c>
      <c r="L1270" s="424">
        <f t="shared" si="134"/>
        <v>224136137.55000001</v>
      </c>
      <c r="M1270" s="424">
        <f t="shared" si="135"/>
        <v>179308910.03999999</v>
      </c>
      <c r="N1270" s="424">
        <f t="shared" si="136"/>
        <v>44827227.51000002</v>
      </c>
      <c r="O1270" s="424">
        <f t="shared" si="137"/>
        <v>78447648.129999995</v>
      </c>
      <c r="P1270" s="424">
        <f t="shared" si="138"/>
        <v>62758118.5</v>
      </c>
      <c r="Q1270" s="424">
        <f t="shared" si="139"/>
        <v>15689529.629999995</v>
      </c>
    </row>
    <row r="1271" spans="1:17" ht="16.5" hidden="1" thickTop="1" x14ac:dyDescent="0.25">
      <c r="A1271" s="421" t="s">
        <v>5515</v>
      </c>
      <c r="B1271" s="421" t="s">
        <v>5597</v>
      </c>
      <c r="C1271" s="422" t="s">
        <v>5517</v>
      </c>
      <c r="D1271" s="422" t="s">
        <v>5598</v>
      </c>
      <c r="E1271" s="422" t="s">
        <v>441</v>
      </c>
      <c r="F1271" s="422" t="s">
        <v>230</v>
      </c>
      <c r="G1271" s="423" t="s">
        <v>5598</v>
      </c>
      <c r="H1271" s="421" t="s">
        <v>5599</v>
      </c>
      <c r="I1271" s="424">
        <v>745266.67234115151</v>
      </c>
      <c r="J1271" s="425">
        <v>4.0814730743569234E-4</v>
      </c>
      <c r="K1271" s="424">
        <f t="shared" si="133"/>
        <v>5535292.1900000004</v>
      </c>
      <c r="L1271" s="424">
        <f t="shared" si="134"/>
        <v>4100216.44</v>
      </c>
      <c r="M1271" s="424">
        <f t="shared" si="135"/>
        <v>3280173.15</v>
      </c>
      <c r="N1271" s="424">
        <f t="shared" si="136"/>
        <v>820043.29</v>
      </c>
      <c r="O1271" s="424">
        <f t="shared" si="137"/>
        <v>1435075.7500000005</v>
      </c>
      <c r="P1271" s="424">
        <f t="shared" si="138"/>
        <v>1148060.6000000001</v>
      </c>
      <c r="Q1271" s="424">
        <f t="shared" si="139"/>
        <v>287015.15000000037</v>
      </c>
    </row>
    <row r="1272" spans="1:17" ht="16.5" hidden="1" thickTop="1" x14ac:dyDescent="0.25">
      <c r="A1272" s="421" t="s">
        <v>5515</v>
      </c>
      <c r="B1272" s="421" t="s">
        <v>5600</v>
      </c>
      <c r="C1272" s="422" t="s">
        <v>5517</v>
      </c>
      <c r="D1272" s="422" t="s">
        <v>5601</v>
      </c>
      <c r="E1272" s="422" t="s">
        <v>441</v>
      </c>
      <c r="F1272" s="422" t="s">
        <v>230</v>
      </c>
      <c r="G1272" s="423" t="s">
        <v>5601</v>
      </c>
      <c r="H1272" s="421" t="s">
        <v>5602</v>
      </c>
      <c r="I1272" s="424">
        <v>68908.063770439709</v>
      </c>
      <c r="J1272" s="425">
        <v>3.7737687370565362E-5</v>
      </c>
      <c r="K1272" s="424">
        <f t="shared" si="133"/>
        <v>511798.37</v>
      </c>
      <c r="L1272" s="424">
        <f t="shared" si="134"/>
        <v>379109.9</v>
      </c>
      <c r="M1272" s="424">
        <f t="shared" si="135"/>
        <v>303287.92</v>
      </c>
      <c r="N1272" s="424">
        <f t="shared" si="136"/>
        <v>75821.98000000004</v>
      </c>
      <c r="O1272" s="424">
        <f t="shared" si="137"/>
        <v>132688.46999999997</v>
      </c>
      <c r="P1272" s="424">
        <f t="shared" si="138"/>
        <v>106150.78</v>
      </c>
      <c r="Q1272" s="424">
        <f t="shared" si="139"/>
        <v>26537.689999999973</v>
      </c>
    </row>
    <row r="1273" spans="1:17" ht="16.5" hidden="1" thickTop="1" x14ac:dyDescent="0.25">
      <c r="A1273" s="421" t="s">
        <v>5515</v>
      </c>
      <c r="B1273" s="421" t="s">
        <v>5603</v>
      </c>
      <c r="C1273" s="422" t="s">
        <v>5517</v>
      </c>
      <c r="D1273" s="422" t="s">
        <v>5604</v>
      </c>
      <c r="E1273" s="422" t="s">
        <v>441</v>
      </c>
      <c r="F1273" s="422" t="s">
        <v>230</v>
      </c>
      <c r="G1273" s="423" t="s">
        <v>5604</v>
      </c>
      <c r="H1273" s="421" t="s">
        <v>5605</v>
      </c>
      <c r="I1273" s="424">
        <v>627714.26467660954</v>
      </c>
      <c r="J1273" s="425">
        <v>3.4376941365419901E-4</v>
      </c>
      <c r="K1273" s="424">
        <f t="shared" si="133"/>
        <v>4662199.4400000004</v>
      </c>
      <c r="L1273" s="424">
        <f t="shared" si="134"/>
        <v>3453481.07</v>
      </c>
      <c r="M1273" s="424">
        <f t="shared" si="135"/>
        <v>2762784.86</v>
      </c>
      <c r="N1273" s="424">
        <f t="shared" si="136"/>
        <v>690696.21</v>
      </c>
      <c r="O1273" s="424">
        <f t="shared" si="137"/>
        <v>1208718.3700000006</v>
      </c>
      <c r="P1273" s="424">
        <f t="shared" si="138"/>
        <v>966974.7</v>
      </c>
      <c r="Q1273" s="424">
        <f t="shared" si="139"/>
        <v>241743.67000000062</v>
      </c>
    </row>
    <row r="1274" spans="1:17" ht="16.5" hidden="1" thickTop="1" x14ac:dyDescent="0.25">
      <c r="A1274" s="421" t="s">
        <v>5515</v>
      </c>
      <c r="B1274" s="421" t="s">
        <v>5606</v>
      </c>
      <c r="C1274" s="422" t="s">
        <v>5517</v>
      </c>
      <c r="D1274" s="422" t="s">
        <v>5607</v>
      </c>
      <c r="E1274" s="422" t="s">
        <v>441</v>
      </c>
      <c r="F1274" s="422" t="s">
        <v>230</v>
      </c>
      <c r="G1274" s="423" t="s">
        <v>5607</v>
      </c>
      <c r="H1274" s="421" t="s">
        <v>5608</v>
      </c>
      <c r="I1274" s="424">
        <v>1413585.9777304502</v>
      </c>
      <c r="J1274" s="425">
        <v>7.7415418138465999E-4</v>
      </c>
      <c r="K1274" s="424">
        <f t="shared" si="133"/>
        <v>10499075.98</v>
      </c>
      <c r="L1274" s="424">
        <f t="shared" si="134"/>
        <v>7777093.3200000003</v>
      </c>
      <c r="M1274" s="424">
        <f t="shared" si="135"/>
        <v>6221674.6600000001</v>
      </c>
      <c r="N1274" s="424">
        <f t="shared" si="136"/>
        <v>1555418.6600000001</v>
      </c>
      <c r="O1274" s="424">
        <f t="shared" si="137"/>
        <v>2721982.66</v>
      </c>
      <c r="P1274" s="424">
        <f t="shared" si="138"/>
        <v>2177586.13</v>
      </c>
      <c r="Q1274" s="424">
        <f t="shared" si="139"/>
        <v>544396.53000000026</v>
      </c>
    </row>
    <row r="1275" spans="1:17" ht="16.5" hidden="1" thickTop="1" x14ac:dyDescent="0.25">
      <c r="A1275" s="421" t="s">
        <v>5515</v>
      </c>
      <c r="B1275" s="421" t="s">
        <v>5609</v>
      </c>
      <c r="C1275" s="422" t="s">
        <v>5517</v>
      </c>
      <c r="D1275" s="422" t="s">
        <v>5610</v>
      </c>
      <c r="E1275" s="422" t="s">
        <v>441</v>
      </c>
      <c r="F1275" s="422" t="s">
        <v>230</v>
      </c>
      <c r="G1275" s="423" t="s">
        <v>5610</v>
      </c>
      <c r="H1275" s="421" t="s">
        <v>5611</v>
      </c>
      <c r="I1275" s="424">
        <v>178135.12916498381</v>
      </c>
      <c r="J1275" s="425">
        <v>9.7556184955921346E-5</v>
      </c>
      <c r="K1275" s="424">
        <f t="shared" si="133"/>
        <v>1323056.6000000001</v>
      </c>
      <c r="L1275" s="424">
        <f t="shared" si="134"/>
        <v>980041.93</v>
      </c>
      <c r="M1275" s="424">
        <f t="shared" si="135"/>
        <v>784033.54</v>
      </c>
      <c r="N1275" s="424">
        <f t="shared" si="136"/>
        <v>196008.39</v>
      </c>
      <c r="O1275" s="424">
        <f t="shared" si="137"/>
        <v>343014.67000000004</v>
      </c>
      <c r="P1275" s="424">
        <f t="shared" si="138"/>
        <v>274411.74</v>
      </c>
      <c r="Q1275" s="424">
        <f t="shared" si="139"/>
        <v>68602.930000000051</v>
      </c>
    </row>
    <row r="1276" spans="1:17" ht="16.5" hidden="1" thickTop="1" x14ac:dyDescent="0.25">
      <c r="A1276" s="421" t="s">
        <v>5515</v>
      </c>
      <c r="B1276" s="421" t="s">
        <v>5612</v>
      </c>
      <c r="C1276" s="422" t="s">
        <v>5517</v>
      </c>
      <c r="D1276" s="422" t="s">
        <v>5613</v>
      </c>
      <c r="E1276" s="422" t="s">
        <v>441</v>
      </c>
      <c r="F1276" s="422" t="s">
        <v>230</v>
      </c>
      <c r="G1276" s="423" t="s">
        <v>5613</v>
      </c>
      <c r="H1276" s="421" t="s">
        <v>5614</v>
      </c>
      <c r="I1276" s="424">
        <v>2167515.3317660913</v>
      </c>
      <c r="J1276" s="425">
        <v>1.1870456298640833E-3</v>
      </c>
      <c r="K1276" s="424">
        <f t="shared" si="133"/>
        <v>16098708.189999999</v>
      </c>
      <c r="L1276" s="424">
        <f t="shared" si="134"/>
        <v>11924969.029999999</v>
      </c>
      <c r="M1276" s="424">
        <f t="shared" si="135"/>
        <v>9539975.2200000007</v>
      </c>
      <c r="N1276" s="424">
        <f t="shared" si="136"/>
        <v>2384993.8099999987</v>
      </c>
      <c r="O1276" s="424">
        <f t="shared" si="137"/>
        <v>4173739.16</v>
      </c>
      <c r="P1276" s="424">
        <f t="shared" si="138"/>
        <v>3338991.33</v>
      </c>
      <c r="Q1276" s="424">
        <f t="shared" si="139"/>
        <v>834747.83000000007</v>
      </c>
    </row>
    <row r="1277" spans="1:17" ht="16.5" hidden="1" thickTop="1" x14ac:dyDescent="0.25">
      <c r="A1277" s="421" t="s">
        <v>5515</v>
      </c>
      <c r="B1277" s="421" t="s">
        <v>5615</v>
      </c>
      <c r="C1277" s="422" t="s">
        <v>5517</v>
      </c>
      <c r="D1277" s="422" t="s">
        <v>5616</v>
      </c>
      <c r="E1277" s="422" t="s">
        <v>441</v>
      </c>
      <c r="F1277" s="422" t="s">
        <v>230</v>
      </c>
      <c r="G1277" s="423" t="s">
        <v>5616</v>
      </c>
      <c r="H1277" s="421" t="s">
        <v>5617</v>
      </c>
      <c r="I1277" s="424">
        <v>0</v>
      </c>
      <c r="J1277" s="425">
        <v>0</v>
      </c>
      <c r="K1277" s="424">
        <f t="shared" si="133"/>
        <v>0</v>
      </c>
      <c r="L1277" s="424">
        <f t="shared" si="134"/>
        <v>0</v>
      </c>
      <c r="M1277" s="424">
        <f t="shared" si="135"/>
        <v>0</v>
      </c>
      <c r="N1277" s="424">
        <f t="shared" si="136"/>
        <v>0</v>
      </c>
      <c r="O1277" s="424">
        <f t="shared" si="137"/>
        <v>0</v>
      </c>
      <c r="P1277" s="424">
        <f t="shared" si="138"/>
        <v>0</v>
      </c>
      <c r="Q1277" s="424">
        <f t="shared" si="139"/>
        <v>0</v>
      </c>
    </row>
    <row r="1278" spans="1:17" ht="16.5" hidden="1" thickTop="1" x14ac:dyDescent="0.25">
      <c r="A1278" s="421" t="s">
        <v>5515</v>
      </c>
      <c r="B1278" s="421" t="s">
        <v>5618</v>
      </c>
      <c r="C1278" s="422" t="s">
        <v>5517</v>
      </c>
      <c r="D1278" s="422" t="s">
        <v>5619</v>
      </c>
      <c r="E1278" s="422" t="s">
        <v>441</v>
      </c>
      <c r="F1278" s="422" t="s">
        <v>230</v>
      </c>
      <c r="G1278" s="423" t="s">
        <v>5619</v>
      </c>
      <c r="H1278" s="421" t="s">
        <v>5620</v>
      </c>
      <c r="I1278" s="424">
        <v>10548938.22021772</v>
      </c>
      <c r="J1278" s="425">
        <v>5.7771545282739303E-3</v>
      </c>
      <c r="K1278" s="424">
        <f t="shared" si="133"/>
        <v>78349747.129999995</v>
      </c>
      <c r="L1278" s="424">
        <f t="shared" si="134"/>
        <v>58036849.729999997</v>
      </c>
      <c r="M1278" s="424">
        <f t="shared" si="135"/>
        <v>46429479.780000001</v>
      </c>
      <c r="N1278" s="424">
        <f t="shared" si="136"/>
        <v>11607369.949999996</v>
      </c>
      <c r="O1278" s="424">
        <f t="shared" si="137"/>
        <v>20312897.399999999</v>
      </c>
      <c r="P1278" s="424">
        <f t="shared" si="138"/>
        <v>16250317.92</v>
      </c>
      <c r="Q1278" s="424">
        <f t="shared" si="139"/>
        <v>4062579.4799999986</v>
      </c>
    </row>
    <row r="1279" spans="1:17" ht="16.5" hidden="1" thickTop="1" x14ac:dyDescent="0.25">
      <c r="A1279" s="421" t="s">
        <v>5515</v>
      </c>
      <c r="B1279" s="421" t="s">
        <v>5621</v>
      </c>
      <c r="C1279" s="422" t="s">
        <v>5517</v>
      </c>
      <c r="D1279" s="422" t="s">
        <v>5622</v>
      </c>
      <c r="E1279" s="422" t="s">
        <v>441</v>
      </c>
      <c r="F1279" s="422" t="s">
        <v>230</v>
      </c>
      <c r="G1279" s="423" t="s">
        <v>5622</v>
      </c>
      <c r="H1279" s="421" t="s">
        <v>5623</v>
      </c>
      <c r="I1279" s="424">
        <v>53761.527367120361</v>
      </c>
      <c r="J1279" s="425">
        <v>2.9442645770796067E-5</v>
      </c>
      <c r="K1279" s="424">
        <f t="shared" si="133"/>
        <v>399301.05</v>
      </c>
      <c r="L1279" s="424">
        <f t="shared" si="134"/>
        <v>295778.56</v>
      </c>
      <c r="M1279" s="424">
        <f t="shared" si="135"/>
        <v>236622.85</v>
      </c>
      <c r="N1279" s="424">
        <f t="shared" si="136"/>
        <v>59155.709999999992</v>
      </c>
      <c r="O1279" s="424">
        <f t="shared" si="137"/>
        <v>103522.48999999999</v>
      </c>
      <c r="P1279" s="424">
        <f t="shared" si="138"/>
        <v>82817.990000000005</v>
      </c>
      <c r="Q1279" s="424">
        <f t="shared" si="139"/>
        <v>20704.499999999985</v>
      </c>
    </row>
    <row r="1280" spans="1:17" ht="16.5" hidden="1" thickTop="1" x14ac:dyDescent="0.25">
      <c r="A1280" s="421" t="s">
        <v>5515</v>
      </c>
      <c r="B1280" s="421" t="s">
        <v>5624</v>
      </c>
      <c r="C1280" s="422" t="s">
        <v>5517</v>
      </c>
      <c r="D1280" s="422" t="s">
        <v>5625</v>
      </c>
      <c r="E1280" s="422" t="s">
        <v>441</v>
      </c>
      <c r="F1280" s="422" t="s">
        <v>230</v>
      </c>
      <c r="G1280" s="423" t="s">
        <v>5625</v>
      </c>
      <c r="H1280" s="421" t="s">
        <v>5626</v>
      </c>
      <c r="I1280" s="424">
        <v>5539719.1474359175</v>
      </c>
      <c r="J1280" s="425">
        <v>3.0338421640045098E-3</v>
      </c>
      <c r="K1280" s="424">
        <f t="shared" si="133"/>
        <v>41144955.57</v>
      </c>
      <c r="L1280" s="424">
        <f t="shared" si="134"/>
        <v>30477744.870000001</v>
      </c>
      <c r="M1280" s="424">
        <f t="shared" si="135"/>
        <v>24382195.899999999</v>
      </c>
      <c r="N1280" s="424">
        <f t="shared" si="136"/>
        <v>6095548.9700000025</v>
      </c>
      <c r="O1280" s="424">
        <f t="shared" si="137"/>
        <v>10667210.699999999</v>
      </c>
      <c r="P1280" s="424">
        <f t="shared" si="138"/>
        <v>8533768.5600000005</v>
      </c>
      <c r="Q1280" s="424">
        <f t="shared" si="139"/>
        <v>2133442.1399999987</v>
      </c>
    </row>
    <row r="1281" spans="1:17" ht="16.5" hidden="1" thickTop="1" x14ac:dyDescent="0.25">
      <c r="A1281" s="421" t="s">
        <v>5515</v>
      </c>
      <c r="B1281" s="421" t="s">
        <v>5627</v>
      </c>
      <c r="C1281" s="422" t="s">
        <v>5517</v>
      </c>
      <c r="D1281" s="422" t="s">
        <v>5628</v>
      </c>
      <c r="E1281" s="422" t="s">
        <v>441</v>
      </c>
      <c r="F1281" s="422" t="s">
        <v>230</v>
      </c>
      <c r="G1281" s="423" t="s">
        <v>5628</v>
      </c>
      <c r="H1281" s="421" t="s">
        <v>5629</v>
      </c>
      <c r="I1281" s="424">
        <v>1005822.9114030076</v>
      </c>
      <c r="J1281" s="425">
        <v>5.5084163599676713E-4</v>
      </c>
      <c r="K1281" s="424">
        <f t="shared" si="133"/>
        <v>7470512.1100000003</v>
      </c>
      <c r="L1281" s="424">
        <f t="shared" si="134"/>
        <v>5533712.6699999999</v>
      </c>
      <c r="M1281" s="424">
        <f t="shared" si="135"/>
        <v>4426970.1399999997</v>
      </c>
      <c r="N1281" s="424">
        <f t="shared" si="136"/>
        <v>1106742.5300000003</v>
      </c>
      <c r="O1281" s="424">
        <f t="shared" si="137"/>
        <v>1936799.4400000004</v>
      </c>
      <c r="P1281" s="424">
        <f t="shared" si="138"/>
        <v>1549439.55</v>
      </c>
      <c r="Q1281" s="424">
        <f t="shared" si="139"/>
        <v>387359.89000000036</v>
      </c>
    </row>
    <row r="1282" spans="1:17" ht="16.5" hidden="1" thickTop="1" x14ac:dyDescent="0.25">
      <c r="A1282" s="421" t="s">
        <v>5515</v>
      </c>
      <c r="B1282" s="421" t="s">
        <v>5630</v>
      </c>
      <c r="C1282" s="422" t="s">
        <v>5517</v>
      </c>
      <c r="D1282" s="422" t="s">
        <v>5631</v>
      </c>
      <c r="E1282" s="422" t="s">
        <v>441</v>
      </c>
      <c r="F1282" s="422" t="s">
        <v>230</v>
      </c>
      <c r="G1282" s="423" t="s">
        <v>5631</v>
      </c>
      <c r="H1282" s="421" t="s">
        <v>5632</v>
      </c>
      <c r="I1282" s="424">
        <v>3771024.8841731478</v>
      </c>
      <c r="J1282" s="425">
        <v>2.0652119702512521E-3</v>
      </c>
      <c r="K1282" s="424">
        <f t="shared" si="133"/>
        <v>28008396.670000002</v>
      </c>
      <c r="L1282" s="424">
        <f t="shared" si="134"/>
        <v>20746960.5</v>
      </c>
      <c r="M1282" s="424">
        <f t="shared" si="135"/>
        <v>16597568.4</v>
      </c>
      <c r="N1282" s="424">
        <f t="shared" si="136"/>
        <v>4149392.0999999996</v>
      </c>
      <c r="O1282" s="424">
        <f t="shared" si="137"/>
        <v>7261436.1700000018</v>
      </c>
      <c r="P1282" s="424">
        <f t="shared" si="138"/>
        <v>5809148.9400000004</v>
      </c>
      <c r="Q1282" s="424">
        <f t="shared" si="139"/>
        <v>1452287.2300000014</v>
      </c>
    </row>
    <row r="1283" spans="1:17" ht="16.5" hidden="1" thickTop="1" x14ac:dyDescent="0.25">
      <c r="A1283" s="421" t="s">
        <v>5515</v>
      </c>
      <c r="B1283" s="421" t="s">
        <v>5633</v>
      </c>
      <c r="C1283" s="422" t="s">
        <v>5517</v>
      </c>
      <c r="D1283" s="422" t="s">
        <v>5634</v>
      </c>
      <c r="E1283" s="422" t="s">
        <v>441</v>
      </c>
      <c r="F1283" s="422" t="s">
        <v>230</v>
      </c>
      <c r="G1283" s="423" t="s">
        <v>5634</v>
      </c>
      <c r="H1283" s="421" t="s">
        <v>5635</v>
      </c>
      <c r="I1283" s="424">
        <v>2482082.79037335</v>
      </c>
      <c r="J1283" s="425">
        <v>1.3593193487922656E-3</v>
      </c>
      <c r="K1283" s="424">
        <f t="shared" si="133"/>
        <v>18435083.690000001</v>
      </c>
      <c r="L1283" s="424">
        <f t="shared" si="134"/>
        <v>13655617.550000001</v>
      </c>
      <c r="M1283" s="424">
        <f t="shared" si="135"/>
        <v>10924494.039999999</v>
      </c>
      <c r="N1283" s="424">
        <f t="shared" si="136"/>
        <v>2731123.5100000016</v>
      </c>
      <c r="O1283" s="424">
        <f t="shared" si="137"/>
        <v>4779466.1400000006</v>
      </c>
      <c r="P1283" s="424">
        <f t="shared" si="138"/>
        <v>3823572.91</v>
      </c>
      <c r="Q1283" s="424">
        <f t="shared" si="139"/>
        <v>955893.23000000045</v>
      </c>
    </row>
    <row r="1284" spans="1:17" ht="16.5" hidden="1" thickTop="1" x14ac:dyDescent="0.25">
      <c r="A1284" s="421" t="s">
        <v>5515</v>
      </c>
      <c r="B1284" s="421" t="s">
        <v>5636</v>
      </c>
      <c r="C1284" s="422" t="s">
        <v>5517</v>
      </c>
      <c r="D1284" s="422" t="s">
        <v>5637</v>
      </c>
      <c r="E1284" s="422" t="s">
        <v>441</v>
      </c>
      <c r="F1284" s="422" t="s">
        <v>230</v>
      </c>
      <c r="G1284" s="423" t="s">
        <v>5637</v>
      </c>
      <c r="H1284" s="421" t="s">
        <v>5638</v>
      </c>
      <c r="I1284" s="424">
        <v>114170.17310198619</v>
      </c>
      <c r="J1284" s="425">
        <v>6.2525603881709424E-5</v>
      </c>
      <c r="K1284" s="424">
        <f t="shared" si="133"/>
        <v>847972</v>
      </c>
      <c r="L1284" s="424">
        <f t="shared" si="134"/>
        <v>628127.41</v>
      </c>
      <c r="M1284" s="424">
        <f t="shared" si="135"/>
        <v>502501.93</v>
      </c>
      <c r="N1284" s="424">
        <f t="shared" si="136"/>
        <v>125625.48000000004</v>
      </c>
      <c r="O1284" s="424">
        <f t="shared" si="137"/>
        <v>219844.58999999997</v>
      </c>
      <c r="P1284" s="424">
        <f t="shared" si="138"/>
        <v>175875.67</v>
      </c>
      <c r="Q1284" s="424">
        <f t="shared" si="139"/>
        <v>43968.919999999955</v>
      </c>
    </row>
    <row r="1285" spans="1:17" ht="16.5" hidden="1" thickTop="1" x14ac:dyDescent="0.25">
      <c r="A1285" s="421" t="s">
        <v>5515</v>
      </c>
      <c r="B1285" s="421" t="s">
        <v>5639</v>
      </c>
      <c r="C1285" s="422" t="s">
        <v>5517</v>
      </c>
      <c r="D1285" s="422" t="s">
        <v>5640</v>
      </c>
      <c r="E1285" s="422" t="s">
        <v>441</v>
      </c>
      <c r="F1285" s="422" t="s">
        <v>230</v>
      </c>
      <c r="G1285" s="423" t="s">
        <v>5640</v>
      </c>
      <c r="H1285" s="421" t="s">
        <v>5641</v>
      </c>
      <c r="I1285" s="424">
        <v>686386.61705908598</v>
      </c>
      <c r="J1285" s="425">
        <v>3.75901486017773E-4</v>
      </c>
      <c r="K1285" s="424">
        <f t="shared" si="133"/>
        <v>5097974.4800000004</v>
      </c>
      <c r="L1285" s="424">
        <f t="shared" si="134"/>
        <v>3776277.39</v>
      </c>
      <c r="M1285" s="424">
        <f t="shared" si="135"/>
        <v>3021021.91</v>
      </c>
      <c r="N1285" s="424">
        <f t="shared" si="136"/>
        <v>755255.48</v>
      </c>
      <c r="O1285" s="424">
        <f t="shared" si="137"/>
        <v>1321697.0900000003</v>
      </c>
      <c r="P1285" s="424">
        <f t="shared" si="138"/>
        <v>1057357.67</v>
      </c>
      <c r="Q1285" s="424">
        <f t="shared" si="139"/>
        <v>264339.42000000039</v>
      </c>
    </row>
    <row r="1286" spans="1:17" ht="16.5" hidden="1" thickTop="1" x14ac:dyDescent="0.25">
      <c r="A1286" s="421" t="s">
        <v>5515</v>
      </c>
      <c r="B1286" s="421" t="s">
        <v>5642</v>
      </c>
      <c r="C1286" s="422" t="s">
        <v>5517</v>
      </c>
      <c r="D1286" s="422" t="s">
        <v>5643</v>
      </c>
      <c r="E1286" s="422" t="s">
        <v>441</v>
      </c>
      <c r="F1286" s="422" t="s">
        <v>230</v>
      </c>
      <c r="G1286" s="423" t="s">
        <v>5643</v>
      </c>
      <c r="H1286" s="421" t="s">
        <v>5644</v>
      </c>
      <c r="I1286" s="424">
        <v>364937.27065362444</v>
      </c>
      <c r="J1286" s="425">
        <v>1.9985888263634197E-4</v>
      </c>
      <c r="K1286" s="424">
        <f t="shared" si="133"/>
        <v>2710485.39</v>
      </c>
      <c r="L1286" s="424">
        <f t="shared" si="134"/>
        <v>2007766.96</v>
      </c>
      <c r="M1286" s="424">
        <f t="shared" si="135"/>
        <v>1606213.57</v>
      </c>
      <c r="N1286" s="424">
        <f t="shared" si="136"/>
        <v>401553.3899999999</v>
      </c>
      <c r="O1286" s="424">
        <f t="shared" si="137"/>
        <v>702718.43000000017</v>
      </c>
      <c r="P1286" s="424">
        <f t="shared" si="138"/>
        <v>562174.74</v>
      </c>
      <c r="Q1286" s="424">
        <f t="shared" si="139"/>
        <v>140543.69000000018</v>
      </c>
    </row>
    <row r="1287" spans="1:17" ht="16.5" hidden="1" thickTop="1" x14ac:dyDescent="0.25">
      <c r="A1287" s="421" t="s">
        <v>5515</v>
      </c>
      <c r="B1287" s="421" t="s">
        <v>5645</v>
      </c>
      <c r="C1287" s="422" t="s">
        <v>5517</v>
      </c>
      <c r="D1287" s="422" t="s">
        <v>5595</v>
      </c>
      <c r="E1287" s="422" t="s">
        <v>5646</v>
      </c>
      <c r="F1287" s="422" t="s">
        <v>5647</v>
      </c>
      <c r="G1287" s="423" t="s">
        <v>5648</v>
      </c>
      <c r="H1287" s="421" t="s">
        <v>5649</v>
      </c>
      <c r="I1287" s="424">
        <v>364990.72610456502</v>
      </c>
      <c r="J1287" s="425">
        <v>1.998881576585305E-4</v>
      </c>
      <c r="K1287" s="424">
        <f t="shared" si="133"/>
        <v>2710882.41</v>
      </c>
      <c r="L1287" s="424">
        <f t="shared" si="134"/>
        <v>2008061.04</v>
      </c>
      <c r="M1287" s="424">
        <f t="shared" si="135"/>
        <v>1606448.83</v>
      </c>
      <c r="N1287" s="424">
        <f t="shared" si="136"/>
        <v>401612.20999999996</v>
      </c>
      <c r="O1287" s="424">
        <f t="shared" si="137"/>
        <v>702821.37000000011</v>
      </c>
      <c r="P1287" s="424">
        <f t="shared" si="138"/>
        <v>562257.1</v>
      </c>
      <c r="Q1287" s="424">
        <f t="shared" si="139"/>
        <v>140564.27000000014</v>
      </c>
    </row>
    <row r="1288" spans="1:17" ht="16.5" hidden="1" thickTop="1" x14ac:dyDescent="0.25">
      <c r="A1288" s="421" t="s">
        <v>5515</v>
      </c>
      <c r="B1288" s="421" t="s">
        <v>5650</v>
      </c>
      <c r="C1288" s="422" t="s">
        <v>5517</v>
      </c>
      <c r="D1288" s="422" t="s">
        <v>5595</v>
      </c>
      <c r="E1288" s="422" t="s">
        <v>5651</v>
      </c>
      <c r="F1288" s="422" t="s">
        <v>5652</v>
      </c>
      <c r="G1288" s="423" t="s">
        <v>5653</v>
      </c>
      <c r="H1288" s="421" t="s">
        <v>5654</v>
      </c>
      <c r="I1288" s="424">
        <v>215791.44148571967</v>
      </c>
      <c r="J1288" s="425">
        <v>1.1817876617692946E-4</v>
      </c>
      <c r="K1288" s="424">
        <f t="shared" si="133"/>
        <v>1602739.96</v>
      </c>
      <c r="L1288" s="424">
        <f t="shared" si="134"/>
        <v>1187214.79</v>
      </c>
      <c r="M1288" s="424">
        <f t="shared" si="135"/>
        <v>949771.83</v>
      </c>
      <c r="N1288" s="424">
        <f t="shared" si="136"/>
        <v>237442.96000000008</v>
      </c>
      <c r="O1288" s="424">
        <f t="shared" si="137"/>
        <v>415525.16999999993</v>
      </c>
      <c r="P1288" s="424">
        <f t="shared" si="138"/>
        <v>332420.14</v>
      </c>
      <c r="Q1288" s="424">
        <f t="shared" si="139"/>
        <v>83105.029999999912</v>
      </c>
    </row>
    <row r="1289" spans="1:17" ht="16.5" hidden="1" thickTop="1" x14ac:dyDescent="0.25">
      <c r="A1289" s="421" t="s">
        <v>5515</v>
      </c>
      <c r="B1289" s="421" t="s">
        <v>5655</v>
      </c>
      <c r="C1289" s="422" t="s">
        <v>5517</v>
      </c>
      <c r="D1289" s="422" t="s">
        <v>5595</v>
      </c>
      <c r="E1289" s="422" t="s">
        <v>5656</v>
      </c>
      <c r="F1289" s="422" t="s">
        <v>5657</v>
      </c>
      <c r="G1289" s="423" t="s">
        <v>5658</v>
      </c>
      <c r="H1289" s="421" t="s">
        <v>5659</v>
      </c>
      <c r="I1289" s="424">
        <v>175658.7027965789</v>
      </c>
      <c r="J1289" s="425">
        <v>9.619996336190844E-5</v>
      </c>
      <c r="K1289" s="424">
        <f t="shared" ref="K1289:K1352" si="140">ROUND(J1289*13561996091,2)</f>
        <v>1304663.53</v>
      </c>
      <c r="L1289" s="424">
        <f t="shared" ref="L1289:L1352" si="141">ROUND(K1289*(10045923031/13561996091),2)</f>
        <v>966417.43</v>
      </c>
      <c r="M1289" s="424">
        <f t="shared" ref="M1289:M1352" si="142">ROUND(L1289*0.8,2)</f>
        <v>773133.94</v>
      </c>
      <c r="N1289" s="424">
        <f t="shared" ref="N1289:N1352" si="143">L1289-M1289</f>
        <v>193283.49000000011</v>
      </c>
      <c r="O1289" s="424">
        <f t="shared" ref="O1289:O1352" si="144">K1289-L1289</f>
        <v>338246.1</v>
      </c>
      <c r="P1289" s="424">
        <f t="shared" ref="P1289:P1352" si="145">ROUND(O1289*0.8,2)</f>
        <v>270596.88</v>
      </c>
      <c r="Q1289" s="424">
        <f t="shared" ref="Q1289:Q1352" si="146">O1289-P1289</f>
        <v>67649.219999999972</v>
      </c>
    </row>
    <row r="1290" spans="1:17" ht="16.5" hidden="1" thickTop="1" x14ac:dyDescent="0.25">
      <c r="A1290" s="421" t="s">
        <v>5515</v>
      </c>
      <c r="B1290" s="421" t="s">
        <v>5660</v>
      </c>
      <c r="C1290" s="422" t="s">
        <v>5517</v>
      </c>
      <c r="D1290" s="422" t="s">
        <v>5595</v>
      </c>
      <c r="E1290" s="422" t="s">
        <v>5661</v>
      </c>
      <c r="F1290" s="422" t="s">
        <v>5662</v>
      </c>
      <c r="G1290" s="423" t="s">
        <v>5663</v>
      </c>
      <c r="H1290" s="421" t="s">
        <v>5664</v>
      </c>
      <c r="I1290" s="424">
        <v>471257.8971247616</v>
      </c>
      <c r="J1290" s="425">
        <v>2.5808566108968795E-4</v>
      </c>
      <c r="K1290" s="424">
        <f t="shared" si="140"/>
        <v>3500156.73</v>
      </c>
      <c r="L1290" s="424">
        <f t="shared" si="141"/>
        <v>2592708.69</v>
      </c>
      <c r="M1290" s="424">
        <f t="shared" si="142"/>
        <v>2074166.95</v>
      </c>
      <c r="N1290" s="424">
        <f t="shared" si="143"/>
        <v>518541.74</v>
      </c>
      <c r="O1290" s="424">
        <f t="shared" si="144"/>
        <v>907448.04</v>
      </c>
      <c r="P1290" s="424">
        <f t="shared" si="145"/>
        <v>725958.43</v>
      </c>
      <c r="Q1290" s="424">
        <f t="shared" si="146"/>
        <v>181489.61</v>
      </c>
    </row>
    <row r="1291" spans="1:17" ht="16.5" hidden="1" thickTop="1" x14ac:dyDescent="0.25">
      <c r="A1291" s="421" t="s">
        <v>5515</v>
      </c>
      <c r="B1291" s="421" t="s">
        <v>5665</v>
      </c>
      <c r="C1291" s="422" t="s">
        <v>5517</v>
      </c>
      <c r="D1291" s="422" t="s">
        <v>5625</v>
      </c>
      <c r="E1291" s="422" t="s">
        <v>5666</v>
      </c>
      <c r="F1291" s="422" t="s">
        <v>5667</v>
      </c>
      <c r="G1291" s="423" t="s">
        <v>5668</v>
      </c>
      <c r="H1291" s="421" t="s">
        <v>5669</v>
      </c>
      <c r="I1291" s="424">
        <v>315060.58322632854</v>
      </c>
      <c r="J1291" s="425">
        <v>1.7254377995864717E-4</v>
      </c>
      <c r="K1291" s="424">
        <f t="shared" si="140"/>
        <v>2340038.0699999998</v>
      </c>
      <c r="L1291" s="424">
        <f t="shared" si="141"/>
        <v>1733361.53</v>
      </c>
      <c r="M1291" s="424">
        <f t="shared" si="142"/>
        <v>1386689.22</v>
      </c>
      <c r="N1291" s="424">
        <f t="shared" si="143"/>
        <v>346672.31000000006</v>
      </c>
      <c r="O1291" s="424">
        <f t="shared" si="144"/>
        <v>606676.5399999998</v>
      </c>
      <c r="P1291" s="424">
        <f t="shared" si="145"/>
        <v>485341.23</v>
      </c>
      <c r="Q1291" s="424">
        <f t="shared" si="146"/>
        <v>121335.30999999982</v>
      </c>
    </row>
    <row r="1292" spans="1:17" ht="16.5" hidden="1" thickTop="1" x14ac:dyDescent="0.25">
      <c r="A1292" s="421" t="s">
        <v>5515</v>
      </c>
      <c r="B1292" s="421" t="s">
        <v>5670</v>
      </c>
      <c r="C1292" s="422" t="s">
        <v>5517</v>
      </c>
      <c r="D1292" s="422" t="s">
        <v>5533</v>
      </c>
      <c r="E1292" s="422" t="s">
        <v>5671</v>
      </c>
      <c r="F1292" s="422" t="s">
        <v>5672</v>
      </c>
      <c r="G1292" s="423" t="s">
        <v>5673</v>
      </c>
      <c r="H1292" s="421" t="s">
        <v>5674</v>
      </c>
      <c r="I1292" s="424">
        <v>99444.064597394376</v>
      </c>
      <c r="J1292" s="425">
        <v>5.4460810757022801E-5</v>
      </c>
      <c r="K1292" s="424">
        <f t="shared" si="140"/>
        <v>738597.3</v>
      </c>
      <c r="L1292" s="424">
        <f t="shared" si="141"/>
        <v>547109.11</v>
      </c>
      <c r="M1292" s="424">
        <f t="shared" si="142"/>
        <v>437687.29</v>
      </c>
      <c r="N1292" s="424">
        <f t="shared" si="143"/>
        <v>109421.82</v>
      </c>
      <c r="O1292" s="424">
        <f t="shared" si="144"/>
        <v>191488.19000000006</v>
      </c>
      <c r="P1292" s="424">
        <f t="shared" si="145"/>
        <v>153190.54999999999</v>
      </c>
      <c r="Q1292" s="424">
        <f t="shared" si="146"/>
        <v>38297.640000000072</v>
      </c>
    </row>
    <row r="1293" spans="1:17" ht="16.5" hidden="1" thickTop="1" x14ac:dyDescent="0.25">
      <c r="A1293" s="421" t="s">
        <v>5515</v>
      </c>
      <c r="B1293" s="421" t="s">
        <v>5675</v>
      </c>
      <c r="C1293" s="422" t="s">
        <v>5517</v>
      </c>
      <c r="D1293" s="422" t="s">
        <v>5533</v>
      </c>
      <c r="E1293" s="422" t="s">
        <v>5676</v>
      </c>
      <c r="F1293" s="422" t="s">
        <v>5677</v>
      </c>
      <c r="G1293" s="423" t="s">
        <v>5678</v>
      </c>
      <c r="H1293" s="421" t="s">
        <v>5679</v>
      </c>
      <c r="I1293" s="424">
        <v>489717.72931107291</v>
      </c>
      <c r="J1293" s="425">
        <v>2.6819523808028334E-4</v>
      </c>
      <c r="K1293" s="424">
        <f t="shared" si="140"/>
        <v>3637262.77</v>
      </c>
      <c r="L1293" s="424">
        <f t="shared" si="141"/>
        <v>2694268.72</v>
      </c>
      <c r="M1293" s="424">
        <f t="shared" si="142"/>
        <v>2155414.98</v>
      </c>
      <c r="N1293" s="424">
        <f t="shared" si="143"/>
        <v>538853.74000000022</v>
      </c>
      <c r="O1293" s="424">
        <f t="shared" si="144"/>
        <v>942994.04999999981</v>
      </c>
      <c r="P1293" s="424">
        <f t="shared" si="145"/>
        <v>754395.24</v>
      </c>
      <c r="Q1293" s="424">
        <f t="shared" si="146"/>
        <v>188598.80999999982</v>
      </c>
    </row>
    <row r="1294" spans="1:17" ht="16.5" hidden="1" thickTop="1" x14ac:dyDescent="0.25">
      <c r="A1294" s="421" t="s">
        <v>5515</v>
      </c>
      <c r="B1294" s="421" t="s">
        <v>5680</v>
      </c>
      <c r="C1294" s="422" t="s">
        <v>5517</v>
      </c>
      <c r="D1294" s="422" t="s">
        <v>5595</v>
      </c>
      <c r="E1294" s="422" t="s">
        <v>5681</v>
      </c>
      <c r="F1294" s="422" t="s">
        <v>5682</v>
      </c>
      <c r="G1294" s="423" t="s">
        <v>5683</v>
      </c>
      <c r="H1294" s="421" t="s">
        <v>5684</v>
      </c>
      <c r="I1294" s="424">
        <v>15339.526688612923</v>
      </c>
      <c r="J1294" s="425">
        <v>8.4007332511299843E-6</v>
      </c>
      <c r="K1294" s="424">
        <f t="shared" si="140"/>
        <v>113930.71</v>
      </c>
      <c r="L1294" s="424">
        <f t="shared" si="141"/>
        <v>84393.12</v>
      </c>
      <c r="M1294" s="424">
        <f t="shared" si="142"/>
        <v>67514.5</v>
      </c>
      <c r="N1294" s="424">
        <f t="shared" si="143"/>
        <v>16878.619999999995</v>
      </c>
      <c r="O1294" s="424">
        <f t="shared" si="144"/>
        <v>29537.590000000011</v>
      </c>
      <c r="P1294" s="424">
        <f t="shared" si="145"/>
        <v>23630.07</v>
      </c>
      <c r="Q1294" s="424">
        <f t="shared" si="146"/>
        <v>5907.5200000000114</v>
      </c>
    </row>
    <row r="1295" spans="1:17" ht="16.5" hidden="1" thickTop="1" x14ac:dyDescent="0.25">
      <c r="A1295" s="421" t="s">
        <v>5515</v>
      </c>
      <c r="B1295" s="421" t="s">
        <v>5685</v>
      </c>
      <c r="C1295" s="422" t="s">
        <v>5517</v>
      </c>
      <c r="D1295" s="422" t="s">
        <v>5595</v>
      </c>
      <c r="E1295" s="422" t="s">
        <v>5686</v>
      </c>
      <c r="F1295" s="422" t="s">
        <v>5687</v>
      </c>
      <c r="G1295" s="423" t="s">
        <v>5688</v>
      </c>
      <c r="H1295" s="421" t="s">
        <v>5689</v>
      </c>
      <c r="I1295" s="424">
        <v>59240.242768956778</v>
      </c>
      <c r="J1295" s="425">
        <v>3.2443079068640342E-5</v>
      </c>
      <c r="K1295" s="424">
        <f t="shared" si="140"/>
        <v>439992.91</v>
      </c>
      <c r="L1295" s="424">
        <f t="shared" si="141"/>
        <v>325920.67</v>
      </c>
      <c r="M1295" s="424">
        <f t="shared" si="142"/>
        <v>260736.54</v>
      </c>
      <c r="N1295" s="424">
        <f t="shared" si="143"/>
        <v>65184.129999999976</v>
      </c>
      <c r="O1295" s="424">
        <f t="shared" si="144"/>
        <v>114072.23999999999</v>
      </c>
      <c r="P1295" s="424">
        <f t="shared" si="145"/>
        <v>91257.79</v>
      </c>
      <c r="Q1295" s="424">
        <f t="shared" si="146"/>
        <v>22814.449999999997</v>
      </c>
    </row>
    <row r="1296" spans="1:17" ht="16.5" hidden="1" thickTop="1" x14ac:dyDescent="0.25">
      <c r="A1296" s="421" t="s">
        <v>5515</v>
      </c>
      <c r="B1296" s="421" t="s">
        <v>5690</v>
      </c>
      <c r="C1296" s="422" t="s">
        <v>5517</v>
      </c>
      <c r="D1296" s="422" t="s">
        <v>5551</v>
      </c>
      <c r="E1296" s="422" t="s">
        <v>5691</v>
      </c>
      <c r="F1296" s="422" t="s">
        <v>5692</v>
      </c>
      <c r="G1296" s="423" t="s">
        <v>5693</v>
      </c>
      <c r="H1296" s="421" t="s">
        <v>5694</v>
      </c>
      <c r="I1296" s="424">
        <v>0</v>
      </c>
      <c r="J1296" s="425">
        <v>0</v>
      </c>
      <c r="K1296" s="424">
        <f t="shared" si="140"/>
        <v>0</v>
      </c>
      <c r="L1296" s="424">
        <f t="shared" si="141"/>
        <v>0</v>
      </c>
      <c r="M1296" s="424">
        <f t="shared" si="142"/>
        <v>0</v>
      </c>
      <c r="N1296" s="424">
        <f t="shared" si="143"/>
        <v>0</v>
      </c>
      <c r="O1296" s="424">
        <f t="shared" si="144"/>
        <v>0</v>
      </c>
      <c r="P1296" s="424">
        <f t="shared" si="145"/>
        <v>0</v>
      </c>
      <c r="Q1296" s="424">
        <f t="shared" si="146"/>
        <v>0</v>
      </c>
    </row>
    <row r="1297" spans="1:17" ht="16.5" hidden="1" thickTop="1" x14ac:dyDescent="0.25">
      <c r="A1297" s="421" t="s">
        <v>5515</v>
      </c>
      <c r="B1297" s="421" t="s">
        <v>5695</v>
      </c>
      <c r="C1297" s="422" t="s">
        <v>5517</v>
      </c>
      <c r="D1297" s="422" t="s">
        <v>5572</v>
      </c>
      <c r="E1297" s="422" t="s">
        <v>5696</v>
      </c>
      <c r="F1297" s="422" t="s">
        <v>5697</v>
      </c>
      <c r="G1297" s="423" t="s">
        <v>5698</v>
      </c>
      <c r="H1297" s="421" t="s">
        <v>5699</v>
      </c>
      <c r="I1297" s="424">
        <v>15339.526688612923</v>
      </c>
      <c r="J1297" s="425">
        <v>8.4007332511299843E-6</v>
      </c>
      <c r="K1297" s="424">
        <f t="shared" si="140"/>
        <v>113930.71</v>
      </c>
      <c r="L1297" s="424">
        <f t="shared" si="141"/>
        <v>84393.12</v>
      </c>
      <c r="M1297" s="424">
        <f t="shared" si="142"/>
        <v>67514.5</v>
      </c>
      <c r="N1297" s="424">
        <f t="shared" si="143"/>
        <v>16878.619999999995</v>
      </c>
      <c r="O1297" s="424">
        <f t="shared" si="144"/>
        <v>29537.590000000011</v>
      </c>
      <c r="P1297" s="424">
        <f t="shared" si="145"/>
        <v>23630.07</v>
      </c>
      <c r="Q1297" s="424">
        <f t="shared" si="146"/>
        <v>5907.5200000000114</v>
      </c>
    </row>
    <row r="1298" spans="1:17" ht="16.5" hidden="1" thickTop="1" x14ac:dyDescent="0.25">
      <c r="A1298" s="421" t="s">
        <v>5515</v>
      </c>
      <c r="B1298" s="421" t="s">
        <v>5700</v>
      </c>
      <c r="C1298" s="422" t="s">
        <v>5517</v>
      </c>
      <c r="D1298" s="422" t="s">
        <v>5533</v>
      </c>
      <c r="E1298" s="422" t="s">
        <v>5701</v>
      </c>
      <c r="F1298" s="422" t="s">
        <v>5702</v>
      </c>
      <c r="G1298" s="423" t="s">
        <v>5703</v>
      </c>
      <c r="H1298" s="421" t="s">
        <v>5704</v>
      </c>
      <c r="I1298" s="424">
        <v>453200.94444856263</v>
      </c>
      <c r="J1298" s="425">
        <v>2.4819672215171983E-4</v>
      </c>
      <c r="K1298" s="424">
        <f t="shared" si="140"/>
        <v>3366042.98</v>
      </c>
      <c r="L1298" s="424">
        <f t="shared" si="141"/>
        <v>2493365.17</v>
      </c>
      <c r="M1298" s="424">
        <f t="shared" si="142"/>
        <v>1994692.14</v>
      </c>
      <c r="N1298" s="424">
        <f t="shared" si="143"/>
        <v>498673.03</v>
      </c>
      <c r="O1298" s="424">
        <f t="shared" si="144"/>
        <v>872677.81</v>
      </c>
      <c r="P1298" s="424">
        <f t="shared" si="145"/>
        <v>698142.25</v>
      </c>
      <c r="Q1298" s="424">
        <f t="shared" si="146"/>
        <v>174535.56000000006</v>
      </c>
    </row>
    <row r="1299" spans="1:17" ht="16.5" hidden="1" thickTop="1" x14ac:dyDescent="0.25">
      <c r="A1299" s="421" t="s">
        <v>5515</v>
      </c>
      <c r="B1299" s="421" t="s">
        <v>5705</v>
      </c>
      <c r="C1299" s="422" t="s">
        <v>5517</v>
      </c>
      <c r="D1299" s="422" t="s">
        <v>5533</v>
      </c>
      <c r="E1299" s="422" t="s">
        <v>5706</v>
      </c>
      <c r="F1299" s="422" t="s">
        <v>5707</v>
      </c>
      <c r="G1299" s="423" t="s">
        <v>5708</v>
      </c>
      <c r="H1299" s="421" t="s">
        <v>5709</v>
      </c>
      <c r="I1299" s="424">
        <v>378489.48845991114</v>
      </c>
      <c r="J1299" s="425">
        <v>2.0728079134727645E-4</v>
      </c>
      <c r="K1299" s="424">
        <f t="shared" si="140"/>
        <v>2811141.28</v>
      </c>
      <c r="L1299" s="424">
        <f t="shared" si="141"/>
        <v>2082326.87</v>
      </c>
      <c r="M1299" s="424">
        <f t="shared" si="142"/>
        <v>1665861.5</v>
      </c>
      <c r="N1299" s="424">
        <f t="shared" si="143"/>
        <v>416465.37000000011</v>
      </c>
      <c r="O1299" s="424">
        <f t="shared" si="144"/>
        <v>728814.40999999968</v>
      </c>
      <c r="P1299" s="424">
        <f t="shared" si="145"/>
        <v>583051.53</v>
      </c>
      <c r="Q1299" s="424">
        <f t="shared" si="146"/>
        <v>145762.87999999966</v>
      </c>
    </row>
    <row r="1300" spans="1:17" ht="16.5" hidden="1" thickTop="1" x14ac:dyDescent="0.25">
      <c r="A1300" s="421" t="s">
        <v>5515</v>
      </c>
      <c r="B1300" s="421" t="s">
        <v>5710</v>
      </c>
      <c r="C1300" s="422" t="s">
        <v>5517</v>
      </c>
      <c r="D1300" s="422" t="s">
        <v>5560</v>
      </c>
      <c r="E1300" s="422" t="s">
        <v>5711</v>
      </c>
      <c r="F1300" s="422" t="s">
        <v>5712</v>
      </c>
      <c r="G1300" s="423" t="s">
        <v>5713</v>
      </c>
      <c r="H1300" s="421" t="s">
        <v>5714</v>
      </c>
      <c r="I1300" s="424">
        <v>535660.04449699074</v>
      </c>
      <c r="J1300" s="425">
        <v>2.933556711660537E-4</v>
      </c>
      <c r="K1300" s="424">
        <f t="shared" si="140"/>
        <v>3978488.47</v>
      </c>
      <c r="L1300" s="424">
        <f t="shared" si="141"/>
        <v>2947028.5</v>
      </c>
      <c r="M1300" s="424">
        <f t="shared" si="142"/>
        <v>2357622.7999999998</v>
      </c>
      <c r="N1300" s="424">
        <f t="shared" si="143"/>
        <v>589405.70000000019</v>
      </c>
      <c r="O1300" s="424">
        <f t="shared" si="144"/>
        <v>1031459.9700000002</v>
      </c>
      <c r="P1300" s="424">
        <f t="shared" si="145"/>
        <v>825167.98</v>
      </c>
      <c r="Q1300" s="424">
        <f t="shared" si="146"/>
        <v>206291.99000000022</v>
      </c>
    </row>
    <row r="1301" spans="1:17" ht="16.5" hidden="1" thickTop="1" x14ac:dyDescent="0.25">
      <c r="A1301" s="421" t="s">
        <v>5515</v>
      </c>
      <c r="B1301" s="421" t="s">
        <v>5715</v>
      </c>
      <c r="C1301" s="422" t="s">
        <v>5517</v>
      </c>
      <c r="D1301" s="422" t="s">
        <v>5595</v>
      </c>
      <c r="E1301" s="422" t="s">
        <v>5716</v>
      </c>
      <c r="F1301" s="422" t="s">
        <v>5717</v>
      </c>
      <c r="G1301" s="423" t="s">
        <v>5718</v>
      </c>
      <c r="H1301" s="421" t="s">
        <v>5719</v>
      </c>
      <c r="I1301" s="424">
        <v>358342.40033716528</v>
      </c>
      <c r="J1301" s="425">
        <v>1.9624718408272913E-4</v>
      </c>
      <c r="K1301" s="424">
        <f t="shared" si="140"/>
        <v>2661503.54</v>
      </c>
      <c r="L1301" s="424">
        <f t="shared" si="141"/>
        <v>1971484.1</v>
      </c>
      <c r="M1301" s="424">
        <f t="shared" si="142"/>
        <v>1577187.28</v>
      </c>
      <c r="N1301" s="424">
        <f t="shared" si="143"/>
        <v>394296.82000000007</v>
      </c>
      <c r="O1301" s="424">
        <f t="shared" si="144"/>
        <v>690019.44</v>
      </c>
      <c r="P1301" s="424">
        <f t="shared" si="145"/>
        <v>552015.55000000005</v>
      </c>
      <c r="Q1301" s="424">
        <f t="shared" si="146"/>
        <v>138003.8899999999</v>
      </c>
    </row>
    <row r="1302" spans="1:17" ht="16.5" hidden="1" thickTop="1" x14ac:dyDescent="0.25">
      <c r="A1302" s="421" t="s">
        <v>5515</v>
      </c>
      <c r="B1302" s="421" t="s">
        <v>5720</v>
      </c>
      <c r="C1302" s="422" t="s">
        <v>5517</v>
      </c>
      <c r="D1302" s="422" t="s">
        <v>5548</v>
      </c>
      <c r="E1302" s="422" t="s">
        <v>5721</v>
      </c>
      <c r="F1302" s="422" t="s">
        <v>5722</v>
      </c>
      <c r="G1302" s="423" t="s">
        <v>5723</v>
      </c>
      <c r="H1302" s="421" t="s">
        <v>5724</v>
      </c>
      <c r="I1302" s="424">
        <v>0</v>
      </c>
      <c r="J1302" s="425">
        <v>0</v>
      </c>
      <c r="K1302" s="424">
        <f t="shared" si="140"/>
        <v>0</v>
      </c>
      <c r="L1302" s="424">
        <f t="shared" si="141"/>
        <v>0</v>
      </c>
      <c r="M1302" s="424">
        <f t="shared" si="142"/>
        <v>0</v>
      </c>
      <c r="N1302" s="424">
        <f t="shared" si="143"/>
        <v>0</v>
      </c>
      <c r="O1302" s="424">
        <f t="shared" si="144"/>
        <v>0</v>
      </c>
      <c r="P1302" s="424">
        <f t="shared" si="145"/>
        <v>0</v>
      </c>
      <c r="Q1302" s="424">
        <f t="shared" si="146"/>
        <v>0</v>
      </c>
    </row>
    <row r="1303" spans="1:17" ht="16.5" hidden="1" thickTop="1" x14ac:dyDescent="0.25">
      <c r="A1303" s="421" t="s">
        <v>5515</v>
      </c>
      <c r="B1303" s="427" t="s">
        <v>5725</v>
      </c>
      <c r="C1303" s="422" t="s">
        <v>5517</v>
      </c>
      <c r="D1303" s="422" t="s">
        <v>5631</v>
      </c>
      <c r="E1303" s="422" t="s">
        <v>5726</v>
      </c>
      <c r="F1303" s="428" t="s">
        <v>5727</v>
      </c>
      <c r="G1303" s="423" t="s">
        <v>5728</v>
      </c>
      <c r="H1303" s="429" t="s">
        <v>5729</v>
      </c>
      <c r="I1303" s="424">
        <v>0</v>
      </c>
      <c r="J1303" s="425">
        <v>0</v>
      </c>
      <c r="K1303" s="424">
        <f t="shared" si="140"/>
        <v>0</v>
      </c>
      <c r="L1303" s="424">
        <f t="shared" si="141"/>
        <v>0</v>
      </c>
      <c r="M1303" s="424">
        <f t="shared" si="142"/>
        <v>0</v>
      </c>
      <c r="N1303" s="424">
        <f t="shared" si="143"/>
        <v>0</v>
      </c>
      <c r="O1303" s="424">
        <f t="shared" si="144"/>
        <v>0</v>
      </c>
      <c r="P1303" s="424">
        <f t="shared" si="145"/>
        <v>0</v>
      </c>
      <c r="Q1303" s="424">
        <f t="shared" si="146"/>
        <v>0</v>
      </c>
    </row>
    <row r="1304" spans="1:17" ht="16.5" hidden="1" thickTop="1" x14ac:dyDescent="0.25">
      <c r="A1304" s="421" t="s">
        <v>5515</v>
      </c>
      <c r="B1304" s="427" t="s">
        <v>5730</v>
      </c>
      <c r="C1304" s="422" t="s">
        <v>5517</v>
      </c>
      <c r="D1304" s="422" t="s">
        <v>5563</v>
      </c>
      <c r="E1304" s="422" t="s">
        <v>5731</v>
      </c>
      <c r="F1304" s="436" t="s">
        <v>5732</v>
      </c>
      <c r="G1304" s="423" t="s">
        <v>5733</v>
      </c>
      <c r="H1304" s="429" t="s">
        <v>5734</v>
      </c>
      <c r="I1304" s="424">
        <v>0</v>
      </c>
      <c r="J1304" s="425">
        <v>0</v>
      </c>
      <c r="K1304" s="424">
        <f t="shared" si="140"/>
        <v>0</v>
      </c>
      <c r="L1304" s="424">
        <f t="shared" si="141"/>
        <v>0</v>
      </c>
      <c r="M1304" s="424">
        <f t="shared" si="142"/>
        <v>0</v>
      </c>
      <c r="N1304" s="424">
        <f t="shared" si="143"/>
        <v>0</v>
      </c>
      <c r="O1304" s="424">
        <f t="shared" si="144"/>
        <v>0</v>
      </c>
      <c r="P1304" s="424">
        <f t="shared" si="145"/>
        <v>0</v>
      </c>
      <c r="Q1304" s="424">
        <f t="shared" si="146"/>
        <v>0</v>
      </c>
    </row>
    <row r="1305" spans="1:17" ht="16.5" hidden="1" thickTop="1" x14ac:dyDescent="0.25">
      <c r="A1305" s="421" t="s">
        <v>5515</v>
      </c>
      <c r="B1305" s="427" t="s">
        <v>5735</v>
      </c>
      <c r="C1305" s="422" t="s">
        <v>5517</v>
      </c>
      <c r="D1305" s="422" t="s">
        <v>5595</v>
      </c>
      <c r="E1305" s="422" t="s">
        <v>5736</v>
      </c>
      <c r="F1305" s="436" t="s">
        <v>5737</v>
      </c>
      <c r="G1305" s="423" t="s">
        <v>5738</v>
      </c>
      <c r="H1305" s="429" t="s">
        <v>5739</v>
      </c>
      <c r="I1305" s="424">
        <v>53781.682786553414</v>
      </c>
      <c r="J1305" s="425">
        <v>2.9453683940725219E-5</v>
      </c>
      <c r="K1305" s="424">
        <f t="shared" si="140"/>
        <v>399450.75</v>
      </c>
      <c r="L1305" s="424">
        <f t="shared" si="141"/>
        <v>295889.44</v>
      </c>
      <c r="M1305" s="424">
        <f t="shared" si="142"/>
        <v>236711.55</v>
      </c>
      <c r="N1305" s="424">
        <f t="shared" si="143"/>
        <v>59177.890000000014</v>
      </c>
      <c r="O1305" s="424">
        <f t="shared" si="144"/>
        <v>103561.31</v>
      </c>
      <c r="P1305" s="424">
        <f t="shared" si="145"/>
        <v>82849.05</v>
      </c>
      <c r="Q1305" s="424">
        <f t="shared" si="146"/>
        <v>20712.259999999995</v>
      </c>
    </row>
    <row r="1306" spans="1:17" ht="16.5" hidden="1" thickTop="1" x14ac:dyDescent="0.25">
      <c r="A1306" s="421" t="s">
        <v>5515</v>
      </c>
      <c r="B1306" s="421" t="s">
        <v>5740</v>
      </c>
      <c r="C1306" s="422" t="s">
        <v>5517</v>
      </c>
      <c r="D1306" s="422" t="s">
        <v>5566</v>
      </c>
      <c r="E1306" s="422" t="s">
        <v>5741</v>
      </c>
      <c r="F1306" s="422" t="s">
        <v>5742</v>
      </c>
      <c r="G1306" s="423" t="s">
        <v>5743</v>
      </c>
      <c r="H1306" s="421" t="s">
        <v>5744</v>
      </c>
      <c r="I1306" s="424">
        <v>0</v>
      </c>
      <c r="J1306" s="425">
        <v>0</v>
      </c>
      <c r="K1306" s="424">
        <f t="shared" si="140"/>
        <v>0</v>
      </c>
      <c r="L1306" s="424">
        <f t="shared" si="141"/>
        <v>0</v>
      </c>
      <c r="M1306" s="424">
        <f t="shared" si="142"/>
        <v>0</v>
      </c>
      <c r="N1306" s="424">
        <f t="shared" si="143"/>
        <v>0</v>
      </c>
      <c r="O1306" s="424">
        <f t="shared" si="144"/>
        <v>0</v>
      </c>
      <c r="P1306" s="424">
        <f t="shared" si="145"/>
        <v>0</v>
      </c>
      <c r="Q1306" s="424">
        <f t="shared" si="146"/>
        <v>0</v>
      </c>
    </row>
    <row r="1307" spans="1:17" ht="16.5" hidden="1" thickTop="1" x14ac:dyDescent="0.25">
      <c r="A1307" s="421" t="s">
        <v>5515</v>
      </c>
      <c r="B1307" s="421" t="s">
        <v>5745</v>
      </c>
      <c r="C1307" s="422" t="s">
        <v>5517</v>
      </c>
      <c r="D1307" s="422" t="s">
        <v>5595</v>
      </c>
      <c r="E1307" s="422" t="s">
        <v>5746</v>
      </c>
      <c r="F1307" s="422" t="s">
        <v>5747</v>
      </c>
      <c r="G1307" s="423" t="s">
        <v>5748</v>
      </c>
      <c r="H1307" s="421" t="s">
        <v>5749</v>
      </c>
      <c r="I1307" s="424">
        <v>74185.868968124429</v>
      </c>
      <c r="J1307" s="425">
        <v>4.0628091652080122E-5</v>
      </c>
      <c r="K1307" s="424">
        <f t="shared" si="140"/>
        <v>550998.02</v>
      </c>
      <c r="L1307" s="424">
        <f t="shared" si="141"/>
        <v>408146.68</v>
      </c>
      <c r="M1307" s="424">
        <f t="shared" si="142"/>
        <v>326517.34000000003</v>
      </c>
      <c r="N1307" s="424">
        <f t="shared" si="143"/>
        <v>81629.339999999967</v>
      </c>
      <c r="O1307" s="424">
        <f t="shared" si="144"/>
        <v>142851.34000000003</v>
      </c>
      <c r="P1307" s="424">
        <f t="shared" si="145"/>
        <v>114281.07</v>
      </c>
      <c r="Q1307" s="424">
        <f t="shared" si="146"/>
        <v>28570.270000000019</v>
      </c>
    </row>
    <row r="1308" spans="1:17" ht="16.5" hidden="1" thickTop="1" x14ac:dyDescent="0.25">
      <c r="A1308" s="421" t="s">
        <v>5515</v>
      </c>
      <c r="B1308" s="421" t="s">
        <v>5750</v>
      </c>
      <c r="C1308" s="422" t="s">
        <v>5517</v>
      </c>
      <c r="D1308" s="422" t="s">
        <v>5595</v>
      </c>
      <c r="E1308" s="422" t="s">
        <v>5751</v>
      </c>
      <c r="F1308" s="422" t="s">
        <v>5752</v>
      </c>
      <c r="G1308" s="423" t="s">
        <v>5753</v>
      </c>
      <c r="H1308" s="421" t="s">
        <v>5754</v>
      </c>
      <c r="I1308" s="424">
        <v>52175.547603148952</v>
      </c>
      <c r="J1308" s="425">
        <v>2.8574079666425693E-5</v>
      </c>
      <c r="K1308" s="424">
        <f t="shared" si="140"/>
        <v>387521.56</v>
      </c>
      <c r="L1308" s="424">
        <f t="shared" si="141"/>
        <v>287053.01</v>
      </c>
      <c r="M1308" s="424">
        <f t="shared" si="142"/>
        <v>229642.41</v>
      </c>
      <c r="N1308" s="424">
        <f t="shared" si="143"/>
        <v>57410.600000000006</v>
      </c>
      <c r="O1308" s="424">
        <f t="shared" si="144"/>
        <v>100468.54999999999</v>
      </c>
      <c r="P1308" s="424">
        <f t="shared" si="145"/>
        <v>80374.84</v>
      </c>
      <c r="Q1308" s="424">
        <f t="shared" si="146"/>
        <v>20093.709999999992</v>
      </c>
    </row>
    <row r="1309" spans="1:17" ht="16.5" hidden="1" thickTop="1" x14ac:dyDescent="0.25">
      <c r="A1309" s="421" t="s">
        <v>5515</v>
      </c>
      <c r="B1309" s="421" t="s">
        <v>5755</v>
      </c>
      <c r="C1309" s="422" t="s">
        <v>5517</v>
      </c>
      <c r="D1309" s="422" t="s">
        <v>5619</v>
      </c>
      <c r="E1309" s="422" t="s">
        <v>5756</v>
      </c>
      <c r="F1309" s="422" t="s">
        <v>5757</v>
      </c>
      <c r="G1309" s="423" t="s">
        <v>5758</v>
      </c>
      <c r="H1309" s="421" t="s">
        <v>5759</v>
      </c>
      <c r="I1309" s="424">
        <v>49792.465493101503</v>
      </c>
      <c r="J1309" s="425">
        <v>2.7268978307795773E-5</v>
      </c>
      <c r="K1309" s="424">
        <f t="shared" si="140"/>
        <v>369821.78</v>
      </c>
      <c r="L1309" s="424">
        <f t="shared" si="141"/>
        <v>273942.06</v>
      </c>
      <c r="M1309" s="424">
        <f t="shared" si="142"/>
        <v>219153.65</v>
      </c>
      <c r="N1309" s="424">
        <f t="shared" si="143"/>
        <v>54788.41</v>
      </c>
      <c r="O1309" s="424">
        <f t="shared" si="144"/>
        <v>95879.72000000003</v>
      </c>
      <c r="P1309" s="424">
        <f t="shared" si="145"/>
        <v>76703.78</v>
      </c>
      <c r="Q1309" s="424">
        <f t="shared" si="146"/>
        <v>19175.940000000031</v>
      </c>
    </row>
    <row r="1310" spans="1:17" ht="16.5" hidden="1" thickTop="1" x14ac:dyDescent="0.25">
      <c r="A1310" s="421" t="s">
        <v>5515</v>
      </c>
      <c r="B1310" s="421" t="s">
        <v>5760</v>
      </c>
      <c r="C1310" s="422" t="s">
        <v>5517</v>
      </c>
      <c r="D1310" s="422" t="s">
        <v>5595</v>
      </c>
      <c r="E1310" s="422" t="s">
        <v>5761</v>
      </c>
      <c r="F1310" s="422" t="s">
        <v>5762</v>
      </c>
      <c r="G1310" s="423" t="s">
        <v>5763</v>
      </c>
      <c r="H1310" s="421" t="s">
        <v>5764</v>
      </c>
      <c r="I1310" s="424">
        <v>79757.775889903278</v>
      </c>
      <c r="J1310" s="425">
        <v>4.3679561537701571E-5</v>
      </c>
      <c r="K1310" s="424">
        <f t="shared" si="140"/>
        <v>592382.04</v>
      </c>
      <c r="L1310" s="424">
        <f t="shared" si="141"/>
        <v>438801.51</v>
      </c>
      <c r="M1310" s="424">
        <f t="shared" si="142"/>
        <v>351041.21</v>
      </c>
      <c r="N1310" s="424">
        <f t="shared" si="143"/>
        <v>87760.299999999988</v>
      </c>
      <c r="O1310" s="424">
        <f t="shared" si="144"/>
        <v>153580.53000000003</v>
      </c>
      <c r="P1310" s="424">
        <f t="shared" si="145"/>
        <v>122864.42</v>
      </c>
      <c r="Q1310" s="424">
        <f t="shared" si="146"/>
        <v>30716.11000000003</v>
      </c>
    </row>
    <row r="1311" spans="1:17" ht="16.5" hidden="1" thickTop="1" x14ac:dyDescent="0.25">
      <c r="A1311" s="421" t="s">
        <v>5515</v>
      </c>
      <c r="B1311" s="421" t="s">
        <v>5765</v>
      </c>
      <c r="C1311" s="422" t="s">
        <v>5517</v>
      </c>
      <c r="D1311" s="422" t="s">
        <v>5518</v>
      </c>
      <c r="E1311" s="422" t="s">
        <v>5766</v>
      </c>
      <c r="F1311" s="422" t="s">
        <v>5767</v>
      </c>
      <c r="G1311" s="423" t="s">
        <v>5768</v>
      </c>
      <c r="H1311" s="421" t="s">
        <v>5769</v>
      </c>
      <c r="I1311" s="424">
        <v>335553.16586605628</v>
      </c>
      <c r="J1311" s="425">
        <v>1.8376659822923208E-4</v>
      </c>
      <c r="K1311" s="424">
        <f t="shared" si="140"/>
        <v>2492241.89</v>
      </c>
      <c r="L1311" s="424">
        <f t="shared" si="141"/>
        <v>1846105.1</v>
      </c>
      <c r="M1311" s="424">
        <f t="shared" si="142"/>
        <v>1476884.08</v>
      </c>
      <c r="N1311" s="424">
        <f t="shared" si="143"/>
        <v>369221.02</v>
      </c>
      <c r="O1311" s="424">
        <f t="shared" si="144"/>
        <v>646136.79</v>
      </c>
      <c r="P1311" s="424">
        <f t="shared" si="145"/>
        <v>516909.43</v>
      </c>
      <c r="Q1311" s="424">
        <f t="shared" si="146"/>
        <v>129227.36000000004</v>
      </c>
    </row>
    <row r="1312" spans="1:17" ht="16.5" hidden="1" thickTop="1" x14ac:dyDescent="0.25">
      <c r="A1312" s="421" t="s">
        <v>5515</v>
      </c>
      <c r="B1312" s="427" t="s">
        <v>5770</v>
      </c>
      <c r="C1312" s="422" t="s">
        <v>5517</v>
      </c>
      <c r="D1312" s="422" t="s">
        <v>5595</v>
      </c>
      <c r="E1312" s="422" t="s">
        <v>5771</v>
      </c>
      <c r="F1312" s="428" t="s">
        <v>5772</v>
      </c>
      <c r="G1312" s="423" t="s">
        <v>5773</v>
      </c>
      <c r="H1312" s="429" t="s">
        <v>5774</v>
      </c>
      <c r="I1312" s="424">
        <v>101749.40225590084</v>
      </c>
      <c r="J1312" s="425">
        <v>5.5723335156636373E-5</v>
      </c>
      <c r="K1312" s="424">
        <f t="shared" si="140"/>
        <v>755719.65</v>
      </c>
      <c r="L1312" s="424">
        <f t="shared" si="141"/>
        <v>559792.32999999996</v>
      </c>
      <c r="M1312" s="424">
        <f t="shared" si="142"/>
        <v>447833.86</v>
      </c>
      <c r="N1312" s="424">
        <f t="shared" si="143"/>
        <v>111958.46999999997</v>
      </c>
      <c r="O1312" s="424">
        <f t="shared" si="144"/>
        <v>195927.32000000007</v>
      </c>
      <c r="P1312" s="424">
        <f t="shared" si="145"/>
        <v>156741.85999999999</v>
      </c>
      <c r="Q1312" s="424">
        <f t="shared" si="146"/>
        <v>39185.460000000079</v>
      </c>
    </row>
    <row r="1313" spans="1:17" ht="16.5" hidden="1" thickTop="1" x14ac:dyDescent="0.25">
      <c r="A1313" s="421" t="s">
        <v>5515</v>
      </c>
      <c r="B1313" s="421" t="s">
        <v>5775</v>
      </c>
      <c r="C1313" s="422" t="s">
        <v>5517</v>
      </c>
      <c r="D1313" s="422" t="s">
        <v>5595</v>
      </c>
      <c r="E1313" s="422" t="s">
        <v>5776</v>
      </c>
      <c r="F1313" s="422" t="s">
        <v>5777</v>
      </c>
      <c r="G1313" s="423" t="s">
        <v>5778</v>
      </c>
      <c r="H1313" s="421" t="s">
        <v>5779</v>
      </c>
      <c r="I1313" s="424">
        <v>149325.7159454762</v>
      </c>
      <c r="J1313" s="425">
        <v>8.1778631939352628E-5</v>
      </c>
      <c r="K1313" s="424">
        <f t="shared" si="140"/>
        <v>1109081.49</v>
      </c>
      <c r="L1313" s="424">
        <f t="shared" si="141"/>
        <v>821541.84</v>
      </c>
      <c r="M1313" s="424">
        <f t="shared" si="142"/>
        <v>657233.47</v>
      </c>
      <c r="N1313" s="424">
        <f t="shared" si="143"/>
        <v>164308.37</v>
      </c>
      <c r="O1313" s="424">
        <f t="shared" si="144"/>
        <v>287539.65000000002</v>
      </c>
      <c r="P1313" s="424">
        <f t="shared" si="145"/>
        <v>230031.72</v>
      </c>
      <c r="Q1313" s="424">
        <f t="shared" si="146"/>
        <v>57507.930000000022</v>
      </c>
    </row>
    <row r="1314" spans="1:17" ht="16.5" hidden="1" thickTop="1" x14ac:dyDescent="0.25">
      <c r="A1314" s="421" t="s">
        <v>5515</v>
      </c>
      <c r="B1314" s="421" t="s">
        <v>5780</v>
      </c>
      <c r="C1314" s="422" t="s">
        <v>5517</v>
      </c>
      <c r="D1314" s="422" t="s">
        <v>5572</v>
      </c>
      <c r="E1314" s="422" t="s">
        <v>5781</v>
      </c>
      <c r="F1314" s="422" t="s">
        <v>5782</v>
      </c>
      <c r="G1314" s="423" t="s">
        <v>5783</v>
      </c>
      <c r="H1314" s="421" t="s">
        <v>5784</v>
      </c>
      <c r="I1314" s="424">
        <v>14380.806270574609</v>
      </c>
      <c r="J1314" s="425">
        <v>7.8756874229343563E-6</v>
      </c>
      <c r="K1314" s="424">
        <f t="shared" si="140"/>
        <v>106810.04</v>
      </c>
      <c r="L1314" s="424">
        <f t="shared" si="141"/>
        <v>79118.55</v>
      </c>
      <c r="M1314" s="424">
        <f t="shared" si="142"/>
        <v>63294.84</v>
      </c>
      <c r="N1314" s="424">
        <f t="shared" si="143"/>
        <v>15823.710000000006</v>
      </c>
      <c r="O1314" s="424">
        <f t="shared" si="144"/>
        <v>27691.489999999991</v>
      </c>
      <c r="P1314" s="424">
        <f t="shared" si="145"/>
        <v>22153.19</v>
      </c>
      <c r="Q1314" s="424">
        <f t="shared" si="146"/>
        <v>5538.299999999992</v>
      </c>
    </row>
    <row r="1315" spans="1:17" ht="16.5" hidden="1" thickTop="1" x14ac:dyDescent="0.25">
      <c r="A1315" s="421" t="s">
        <v>5515</v>
      </c>
      <c r="B1315" s="421" t="s">
        <v>5785</v>
      </c>
      <c r="C1315" s="422" t="s">
        <v>5517</v>
      </c>
      <c r="D1315" s="422" t="s">
        <v>5533</v>
      </c>
      <c r="E1315" s="422" t="s">
        <v>5786</v>
      </c>
      <c r="F1315" s="422" t="s">
        <v>5787</v>
      </c>
      <c r="G1315" s="423" t="s">
        <v>5788</v>
      </c>
      <c r="H1315" s="421" t="s">
        <v>5789</v>
      </c>
      <c r="I1315" s="424">
        <v>51212.887676674713</v>
      </c>
      <c r="J1315" s="425">
        <v>2.8046876355787314E-5</v>
      </c>
      <c r="K1315" s="424">
        <f t="shared" si="140"/>
        <v>380371.63</v>
      </c>
      <c r="L1315" s="424">
        <f t="shared" si="141"/>
        <v>281756.76</v>
      </c>
      <c r="M1315" s="424">
        <f t="shared" si="142"/>
        <v>225405.41</v>
      </c>
      <c r="N1315" s="424">
        <f t="shared" si="143"/>
        <v>56351.350000000006</v>
      </c>
      <c r="O1315" s="424">
        <f t="shared" si="144"/>
        <v>98614.87</v>
      </c>
      <c r="P1315" s="424">
        <f t="shared" si="145"/>
        <v>78891.899999999994</v>
      </c>
      <c r="Q1315" s="424">
        <f t="shared" si="146"/>
        <v>19722.97</v>
      </c>
    </row>
    <row r="1316" spans="1:17" ht="16.5" hidden="1" thickTop="1" x14ac:dyDescent="0.25">
      <c r="A1316" s="421" t="s">
        <v>5515</v>
      </c>
      <c r="B1316" s="421" t="s">
        <v>5790</v>
      </c>
      <c r="C1316" s="422" t="s">
        <v>5517</v>
      </c>
      <c r="D1316" s="422" t="s">
        <v>5595</v>
      </c>
      <c r="E1316" s="422" t="s">
        <v>5791</v>
      </c>
      <c r="F1316" s="422" t="s">
        <v>5792</v>
      </c>
      <c r="G1316" s="423" t="s">
        <v>5793</v>
      </c>
      <c r="H1316" s="421" t="s">
        <v>5794</v>
      </c>
      <c r="I1316" s="424">
        <v>84903.155940896235</v>
      </c>
      <c r="J1316" s="425">
        <v>4.6497442829708116E-5</v>
      </c>
      <c r="K1316" s="424">
        <f t="shared" si="140"/>
        <v>630598.14</v>
      </c>
      <c r="L1316" s="424">
        <f t="shared" si="141"/>
        <v>467109.73</v>
      </c>
      <c r="M1316" s="424">
        <f t="shared" si="142"/>
        <v>373687.78</v>
      </c>
      <c r="N1316" s="424">
        <f t="shared" si="143"/>
        <v>93421.949999999953</v>
      </c>
      <c r="O1316" s="424">
        <f t="shared" si="144"/>
        <v>163488.41000000003</v>
      </c>
      <c r="P1316" s="424">
        <f t="shared" si="145"/>
        <v>130790.73</v>
      </c>
      <c r="Q1316" s="424">
        <f t="shared" si="146"/>
        <v>32697.680000000037</v>
      </c>
    </row>
    <row r="1317" spans="1:17" ht="16.5" hidden="1" thickTop="1" x14ac:dyDescent="0.25">
      <c r="A1317" s="421" t="s">
        <v>5515</v>
      </c>
      <c r="B1317" s="421" t="s">
        <v>5795</v>
      </c>
      <c r="C1317" s="422" t="s">
        <v>5517</v>
      </c>
      <c r="D1317" s="422" t="s">
        <v>5616</v>
      </c>
      <c r="E1317" s="422" t="s">
        <v>5796</v>
      </c>
      <c r="F1317" s="422" t="s">
        <v>5797</v>
      </c>
      <c r="G1317" s="423" t="s">
        <v>5798</v>
      </c>
      <c r="H1317" s="421" t="s">
        <v>5799</v>
      </c>
      <c r="I1317" s="424">
        <v>514576.21047896158</v>
      </c>
      <c r="J1317" s="425">
        <v>2.8180905248009091E-4</v>
      </c>
      <c r="K1317" s="424">
        <f t="shared" si="140"/>
        <v>3821893.27</v>
      </c>
      <c r="L1317" s="424">
        <f t="shared" si="141"/>
        <v>2831032.05</v>
      </c>
      <c r="M1317" s="424">
        <f t="shared" si="142"/>
        <v>2264825.64</v>
      </c>
      <c r="N1317" s="424">
        <f t="shared" si="143"/>
        <v>566206.40999999968</v>
      </c>
      <c r="O1317" s="424">
        <f t="shared" si="144"/>
        <v>990861.2200000002</v>
      </c>
      <c r="P1317" s="424">
        <f t="shared" si="145"/>
        <v>792688.98</v>
      </c>
      <c r="Q1317" s="424">
        <f t="shared" si="146"/>
        <v>198172.24000000022</v>
      </c>
    </row>
    <row r="1318" spans="1:17" ht="16.5" hidden="1" thickTop="1" x14ac:dyDescent="0.25">
      <c r="A1318" s="421" t="s">
        <v>5515</v>
      </c>
      <c r="B1318" s="421" t="s">
        <v>5800</v>
      </c>
      <c r="C1318" s="422" t="s">
        <v>5517</v>
      </c>
      <c r="D1318" s="422" t="s">
        <v>5631</v>
      </c>
      <c r="E1318" s="422" t="s">
        <v>5801</v>
      </c>
      <c r="F1318" s="422" t="s">
        <v>5802</v>
      </c>
      <c r="G1318" s="423" t="s">
        <v>5803</v>
      </c>
      <c r="H1318" s="421" t="s">
        <v>5804</v>
      </c>
      <c r="I1318" s="424">
        <v>0</v>
      </c>
      <c r="J1318" s="425">
        <v>0</v>
      </c>
      <c r="K1318" s="424">
        <f t="shared" si="140"/>
        <v>0</v>
      </c>
      <c r="L1318" s="424">
        <f t="shared" si="141"/>
        <v>0</v>
      </c>
      <c r="M1318" s="424">
        <f t="shared" si="142"/>
        <v>0</v>
      </c>
      <c r="N1318" s="424">
        <f t="shared" si="143"/>
        <v>0</v>
      </c>
      <c r="O1318" s="424">
        <f t="shared" si="144"/>
        <v>0</v>
      </c>
      <c r="P1318" s="424">
        <f t="shared" si="145"/>
        <v>0</v>
      </c>
      <c r="Q1318" s="424">
        <f t="shared" si="146"/>
        <v>0</v>
      </c>
    </row>
    <row r="1319" spans="1:17" ht="16.5" hidden="1" thickTop="1" x14ac:dyDescent="0.25">
      <c r="A1319" s="421" t="s">
        <v>5515</v>
      </c>
      <c r="B1319" s="421" t="s">
        <v>5805</v>
      </c>
      <c r="C1319" s="422" t="s">
        <v>5517</v>
      </c>
      <c r="D1319" s="422" t="s">
        <v>5595</v>
      </c>
      <c r="E1319" s="422" t="s">
        <v>5806</v>
      </c>
      <c r="F1319" s="422" t="s">
        <v>5807</v>
      </c>
      <c r="G1319" s="423" t="s">
        <v>5808</v>
      </c>
      <c r="H1319" s="421" t="s">
        <v>5809</v>
      </c>
      <c r="I1319" s="424">
        <v>56305.224445376502</v>
      </c>
      <c r="J1319" s="425">
        <v>3.0835708350880202E-5</v>
      </c>
      <c r="K1319" s="424">
        <f t="shared" si="140"/>
        <v>418193.76</v>
      </c>
      <c r="L1319" s="424">
        <f t="shared" si="141"/>
        <v>309773.15999999997</v>
      </c>
      <c r="M1319" s="424">
        <f t="shared" si="142"/>
        <v>247818.53</v>
      </c>
      <c r="N1319" s="424">
        <f t="shared" si="143"/>
        <v>61954.629999999976</v>
      </c>
      <c r="O1319" s="424">
        <f t="shared" si="144"/>
        <v>108420.60000000003</v>
      </c>
      <c r="P1319" s="424">
        <f t="shared" si="145"/>
        <v>86736.48</v>
      </c>
      <c r="Q1319" s="424">
        <f t="shared" si="146"/>
        <v>21684.120000000039</v>
      </c>
    </row>
    <row r="1320" spans="1:17" ht="16.5" hidden="1" thickTop="1" x14ac:dyDescent="0.25">
      <c r="A1320" s="421" t="s">
        <v>5515</v>
      </c>
      <c r="B1320" s="421" t="s">
        <v>5810</v>
      </c>
      <c r="C1320" s="422" t="s">
        <v>5517</v>
      </c>
      <c r="D1320" s="422" t="s">
        <v>5595</v>
      </c>
      <c r="E1320" s="422" t="s">
        <v>5811</v>
      </c>
      <c r="F1320" s="422" t="s">
        <v>5812</v>
      </c>
      <c r="G1320" s="423" t="s">
        <v>5813</v>
      </c>
      <c r="H1320" s="421" t="s">
        <v>5814</v>
      </c>
      <c r="I1320" s="424">
        <v>138448.90371039658</v>
      </c>
      <c r="J1320" s="425">
        <v>7.5821916320652322E-5</v>
      </c>
      <c r="K1320" s="424">
        <f t="shared" si="140"/>
        <v>1028296.53</v>
      </c>
      <c r="L1320" s="424">
        <f t="shared" si="141"/>
        <v>761701.13</v>
      </c>
      <c r="M1320" s="424">
        <f t="shared" si="142"/>
        <v>609360.9</v>
      </c>
      <c r="N1320" s="424">
        <f t="shared" si="143"/>
        <v>152340.22999999998</v>
      </c>
      <c r="O1320" s="424">
        <f t="shared" si="144"/>
        <v>266595.40000000002</v>
      </c>
      <c r="P1320" s="424">
        <f t="shared" si="145"/>
        <v>213276.32</v>
      </c>
      <c r="Q1320" s="424">
        <f t="shared" si="146"/>
        <v>53319.080000000016</v>
      </c>
    </row>
    <row r="1321" spans="1:17" ht="16.5" hidden="1" thickTop="1" x14ac:dyDescent="0.25">
      <c r="A1321" s="421" t="s">
        <v>5515</v>
      </c>
      <c r="B1321" s="421" t="s">
        <v>5815</v>
      </c>
      <c r="C1321" s="422" t="s">
        <v>5517</v>
      </c>
      <c r="D1321" s="422" t="s">
        <v>5583</v>
      </c>
      <c r="E1321" s="422" t="s">
        <v>5816</v>
      </c>
      <c r="F1321" s="422" t="s">
        <v>5817</v>
      </c>
      <c r="G1321" s="423" t="s">
        <v>5818</v>
      </c>
      <c r="H1321" s="421" t="s">
        <v>5819</v>
      </c>
      <c r="I1321" s="424">
        <v>135654.40082940646</v>
      </c>
      <c r="J1321" s="425">
        <v>7.4291499264815821E-5</v>
      </c>
      <c r="K1321" s="424">
        <f t="shared" si="140"/>
        <v>1007541.02</v>
      </c>
      <c r="L1321" s="424">
        <f t="shared" si="141"/>
        <v>746326.68</v>
      </c>
      <c r="M1321" s="424">
        <f t="shared" si="142"/>
        <v>597061.34</v>
      </c>
      <c r="N1321" s="424">
        <f t="shared" si="143"/>
        <v>149265.34000000008</v>
      </c>
      <c r="O1321" s="424">
        <f t="shared" si="144"/>
        <v>261214.33999999997</v>
      </c>
      <c r="P1321" s="424">
        <f t="shared" si="145"/>
        <v>208971.47</v>
      </c>
      <c r="Q1321" s="424">
        <f t="shared" si="146"/>
        <v>52242.869999999966</v>
      </c>
    </row>
    <row r="1322" spans="1:17" ht="16.5" hidden="1" thickTop="1" x14ac:dyDescent="0.25">
      <c r="A1322" s="421" t="s">
        <v>5515</v>
      </c>
      <c r="B1322" s="421" t="s">
        <v>5820</v>
      </c>
      <c r="C1322" s="422" t="s">
        <v>5517</v>
      </c>
      <c r="D1322" s="422" t="s">
        <v>5548</v>
      </c>
      <c r="E1322" s="422" t="s">
        <v>5821</v>
      </c>
      <c r="F1322" s="422" t="s">
        <v>5822</v>
      </c>
      <c r="G1322" s="423" t="s">
        <v>5823</v>
      </c>
      <c r="H1322" s="421" t="s">
        <v>5824</v>
      </c>
      <c r="I1322" s="424">
        <v>0</v>
      </c>
      <c r="J1322" s="425">
        <v>0</v>
      </c>
      <c r="K1322" s="424">
        <f t="shared" si="140"/>
        <v>0</v>
      </c>
      <c r="L1322" s="424">
        <f t="shared" si="141"/>
        <v>0</v>
      </c>
      <c r="M1322" s="424">
        <f t="shared" si="142"/>
        <v>0</v>
      </c>
      <c r="N1322" s="424">
        <f t="shared" si="143"/>
        <v>0</v>
      </c>
      <c r="O1322" s="424">
        <f t="shared" si="144"/>
        <v>0</v>
      </c>
      <c r="P1322" s="424">
        <f t="shared" si="145"/>
        <v>0</v>
      </c>
      <c r="Q1322" s="424">
        <f t="shared" si="146"/>
        <v>0</v>
      </c>
    </row>
    <row r="1323" spans="1:17" ht="16.5" hidden="1" thickTop="1" x14ac:dyDescent="0.25">
      <c r="A1323" s="421" t="s">
        <v>5515</v>
      </c>
      <c r="B1323" s="427" t="s">
        <v>5825</v>
      </c>
      <c r="C1323" s="422" t="s">
        <v>5517</v>
      </c>
      <c r="D1323" s="422" t="s">
        <v>5595</v>
      </c>
      <c r="E1323" s="422" t="s">
        <v>5826</v>
      </c>
      <c r="F1323" s="428" t="s">
        <v>5827</v>
      </c>
      <c r="G1323" s="423" t="s">
        <v>5828</v>
      </c>
      <c r="H1323" s="429" t="s">
        <v>5829</v>
      </c>
      <c r="I1323" s="424">
        <v>62350.636270383635</v>
      </c>
      <c r="J1323" s="425">
        <v>3.4146494476557209E-5</v>
      </c>
      <c r="K1323" s="424">
        <f t="shared" si="140"/>
        <v>463094.62</v>
      </c>
      <c r="L1323" s="424">
        <f t="shared" si="141"/>
        <v>343033.05</v>
      </c>
      <c r="M1323" s="424">
        <f t="shared" si="142"/>
        <v>274426.44</v>
      </c>
      <c r="N1323" s="424">
        <f t="shared" si="143"/>
        <v>68606.609999999986</v>
      </c>
      <c r="O1323" s="424">
        <f t="shared" si="144"/>
        <v>120061.57</v>
      </c>
      <c r="P1323" s="424">
        <f t="shared" si="145"/>
        <v>96049.26</v>
      </c>
      <c r="Q1323" s="424">
        <f t="shared" si="146"/>
        <v>24012.310000000012</v>
      </c>
    </row>
    <row r="1324" spans="1:17" ht="16.5" hidden="1" thickTop="1" x14ac:dyDescent="0.25">
      <c r="A1324" s="421" t="s">
        <v>5515</v>
      </c>
      <c r="B1324" s="427" t="s">
        <v>5830</v>
      </c>
      <c r="C1324" s="422" t="s">
        <v>5517</v>
      </c>
      <c r="D1324" s="422" t="s">
        <v>5595</v>
      </c>
      <c r="E1324" s="422" t="s">
        <v>5831</v>
      </c>
      <c r="F1324" s="428" t="s">
        <v>5832</v>
      </c>
      <c r="G1324" s="423" t="s">
        <v>5833</v>
      </c>
      <c r="H1324" s="429" t="s">
        <v>5834</v>
      </c>
      <c r="I1324" s="424">
        <v>59311.394473644788</v>
      </c>
      <c r="J1324" s="425">
        <v>3.2482045492023592E-5</v>
      </c>
      <c r="K1324" s="424">
        <f t="shared" si="140"/>
        <v>440521.37</v>
      </c>
      <c r="L1324" s="424">
        <f t="shared" si="141"/>
        <v>326312.13</v>
      </c>
      <c r="M1324" s="424">
        <f t="shared" si="142"/>
        <v>261049.7</v>
      </c>
      <c r="N1324" s="424">
        <f t="shared" si="143"/>
        <v>65262.429999999993</v>
      </c>
      <c r="O1324" s="424">
        <f t="shared" si="144"/>
        <v>114209.23999999999</v>
      </c>
      <c r="P1324" s="424">
        <f t="shared" si="145"/>
        <v>91367.39</v>
      </c>
      <c r="Q1324" s="424">
        <f t="shared" si="146"/>
        <v>22841.849999999991</v>
      </c>
    </row>
    <row r="1325" spans="1:17" ht="16.5" hidden="1" thickTop="1" x14ac:dyDescent="0.25">
      <c r="A1325" s="421" t="s">
        <v>5515</v>
      </c>
      <c r="B1325" s="427" t="s">
        <v>5835</v>
      </c>
      <c r="C1325" s="422" t="s">
        <v>5517</v>
      </c>
      <c r="D1325" s="422" t="s">
        <v>5625</v>
      </c>
      <c r="E1325" s="422" t="s">
        <v>5836</v>
      </c>
      <c r="F1325" s="428" t="s">
        <v>5837</v>
      </c>
      <c r="G1325" s="423" t="s">
        <v>5838</v>
      </c>
      <c r="H1325" s="429" t="s">
        <v>5839</v>
      </c>
      <c r="I1325" s="424">
        <v>148016.31403862391</v>
      </c>
      <c r="J1325" s="425">
        <v>8.106153444597607E-5</v>
      </c>
      <c r="K1325" s="424">
        <f t="shared" si="140"/>
        <v>1099356.21</v>
      </c>
      <c r="L1325" s="424">
        <f t="shared" si="141"/>
        <v>814337.93</v>
      </c>
      <c r="M1325" s="424">
        <f t="shared" si="142"/>
        <v>651470.34</v>
      </c>
      <c r="N1325" s="424">
        <f t="shared" si="143"/>
        <v>162867.59000000008</v>
      </c>
      <c r="O1325" s="424">
        <f t="shared" si="144"/>
        <v>285018.27999999991</v>
      </c>
      <c r="P1325" s="424">
        <f t="shared" si="145"/>
        <v>228014.62</v>
      </c>
      <c r="Q1325" s="424">
        <f t="shared" si="146"/>
        <v>57003.659999999916</v>
      </c>
    </row>
    <row r="1326" spans="1:17" ht="16.5" hidden="1" thickTop="1" x14ac:dyDescent="0.25">
      <c r="A1326" s="421" t="s">
        <v>5515</v>
      </c>
      <c r="B1326" s="421" t="s">
        <v>5840</v>
      </c>
      <c r="C1326" s="422" t="s">
        <v>5517</v>
      </c>
      <c r="D1326" s="422" t="s">
        <v>5595</v>
      </c>
      <c r="E1326" s="422" t="s">
        <v>5841</v>
      </c>
      <c r="F1326" s="422" t="s">
        <v>5842</v>
      </c>
      <c r="G1326" s="423" t="s">
        <v>5843</v>
      </c>
      <c r="H1326" s="421" t="s">
        <v>5844</v>
      </c>
      <c r="I1326" s="424">
        <v>129714.43539023727</v>
      </c>
      <c r="J1326" s="425">
        <v>7.1038461137346468E-5</v>
      </c>
      <c r="K1326" s="424">
        <f t="shared" si="140"/>
        <v>963423.33</v>
      </c>
      <c r="L1326" s="424">
        <f t="shared" si="141"/>
        <v>713646.91</v>
      </c>
      <c r="M1326" s="424">
        <f t="shared" si="142"/>
        <v>570917.53</v>
      </c>
      <c r="N1326" s="424">
        <f t="shared" si="143"/>
        <v>142729.38</v>
      </c>
      <c r="O1326" s="424">
        <f t="shared" si="144"/>
        <v>249776.41999999993</v>
      </c>
      <c r="P1326" s="424">
        <f t="shared" si="145"/>
        <v>199821.14</v>
      </c>
      <c r="Q1326" s="424">
        <f t="shared" si="146"/>
        <v>49955.279999999912</v>
      </c>
    </row>
    <row r="1327" spans="1:17" ht="16.5" hidden="1" thickTop="1" x14ac:dyDescent="0.25">
      <c r="A1327" s="421" t="s">
        <v>5515</v>
      </c>
      <c r="B1327" s="421" t="s">
        <v>5845</v>
      </c>
      <c r="C1327" s="422" t="s">
        <v>5517</v>
      </c>
      <c r="D1327" s="422" t="s">
        <v>5595</v>
      </c>
      <c r="E1327" s="422" t="s">
        <v>5846</v>
      </c>
      <c r="F1327" s="422" t="s">
        <v>5847</v>
      </c>
      <c r="G1327" s="423" t="s">
        <v>5848</v>
      </c>
      <c r="H1327" s="421" t="s">
        <v>5849</v>
      </c>
      <c r="I1327" s="424">
        <v>58511.909731003958</v>
      </c>
      <c r="J1327" s="425">
        <v>3.2044205511846127E-5</v>
      </c>
      <c r="K1327" s="424">
        <f t="shared" si="140"/>
        <v>434583.39</v>
      </c>
      <c r="L1327" s="424">
        <f t="shared" si="141"/>
        <v>321913.62</v>
      </c>
      <c r="M1327" s="424">
        <f t="shared" si="142"/>
        <v>257530.9</v>
      </c>
      <c r="N1327" s="424">
        <f t="shared" si="143"/>
        <v>64382.720000000001</v>
      </c>
      <c r="O1327" s="424">
        <f t="shared" si="144"/>
        <v>112669.77000000002</v>
      </c>
      <c r="P1327" s="424">
        <f t="shared" si="145"/>
        <v>90135.82</v>
      </c>
      <c r="Q1327" s="424">
        <f t="shared" si="146"/>
        <v>22533.950000000012</v>
      </c>
    </row>
    <row r="1328" spans="1:17" ht="16.5" hidden="1" thickTop="1" x14ac:dyDescent="0.25">
      <c r="A1328" s="421" t="s">
        <v>5515</v>
      </c>
      <c r="B1328" s="421" t="s">
        <v>5850</v>
      </c>
      <c r="C1328" s="422" t="s">
        <v>5517</v>
      </c>
      <c r="D1328" s="422" t="s">
        <v>5518</v>
      </c>
      <c r="E1328" s="422" t="s">
        <v>5851</v>
      </c>
      <c r="F1328" s="422" t="s">
        <v>5852</v>
      </c>
      <c r="G1328" s="423" t="s">
        <v>5853</v>
      </c>
      <c r="H1328" s="421" t="s">
        <v>5854</v>
      </c>
      <c r="I1328" s="424">
        <v>142244.383254674</v>
      </c>
      <c r="J1328" s="425">
        <v>7.7900520951606434E-5</v>
      </c>
      <c r="K1328" s="424">
        <f t="shared" si="140"/>
        <v>1056486.56</v>
      </c>
      <c r="L1328" s="424">
        <f t="shared" si="141"/>
        <v>782582.64</v>
      </c>
      <c r="M1328" s="424">
        <f t="shared" si="142"/>
        <v>626066.11</v>
      </c>
      <c r="N1328" s="424">
        <f t="shared" si="143"/>
        <v>156516.53000000003</v>
      </c>
      <c r="O1328" s="424">
        <f t="shared" si="144"/>
        <v>273903.92000000004</v>
      </c>
      <c r="P1328" s="424">
        <f t="shared" si="145"/>
        <v>219123.14</v>
      </c>
      <c r="Q1328" s="424">
        <f t="shared" si="146"/>
        <v>54780.780000000028</v>
      </c>
    </row>
    <row r="1329" spans="1:17" ht="16.5" hidden="1" thickTop="1" x14ac:dyDescent="0.25">
      <c r="A1329" s="421" t="s">
        <v>5515</v>
      </c>
      <c r="B1329" s="421" t="s">
        <v>5855</v>
      </c>
      <c r="C1329" s="422" t="s">
        <v>5517</v>
      </c>
      <c r="D1329" s="422" t="s">
        <v>5527</v>
      </c>
      <c r="E1329" s="422" t="s">
        <v>5856</v>
      </c>
      <c r="F1329" s="422" t="s">
        <v>5857</v>
      </c>
      <c r="G1329" s="423" t="s">
        <v>5858</v>
      </c>
      <c r="H1329" s="421" t="s">
        <v>5859</v>
      </c>
      <c r="I1329" s="424">
        <v>169099.49657399973</v>
      </c>
      <c r="J1329" s="425">
        <v>9.2607796345702925E-5</v>
      </c>
      <c r="K1329" s="424">
        <f t="shared" si="140"/>
        <v>1255946.57</v>
      </c>
      <c r="L1329" s="424">
        <f t="shared" si="141"/>
        <v>930330.79</v>
      </c>
      <c r="M1329" s="424">
        <f t="shared" si="142"/>
        <v>744264.63</v>
      </c>
      <c r="N1329" s="424">
        <f t="shared" si="143"/>
        <v>186066.16000000003</v>
      </c>
      <c r="O1329" s="424">
        <f t="shared" si="144"/>
        <v>325615.78000000003</v>
      </c>
      <c r="P1329" s="424">
        <f t="shared" si="145"/>
        <v>260492.62</v>
      </c>
      <c r="Q1329" s="424">
        <f t="shared" si="146"/>
        <v>65123.160000000033</v>
      </c>
    </row>
    <row r="1330" spans="1:17" ht="16.5" hidden="1" thickTop="1" x14ac:dyDescent="0.25">
      <c r="A1330" s="421" t="s">
        <v>5515</v>
      </c>
      <c r="B1330" s="421" t="s">
        <v>5860</v>
      </c>
      <c r="C1330" s="422" t="s">
        <v>5517</v>
      </c>
      <c r="D1330" s="422" t="s">
        <v>5595</v>
      </c>
      <c r="E1330" s="422" t="s">
        <v>5861</v>
      </c>
      <c r="F1330" s="422" t="s">
        <v>5862</v>
      </c>
      <c r="G1330" s="423" t="s">
        <v>5863</v>
      </c>
      <c r="H1330" s="421" t="s">
        <v>5864</v>
      </c>
      <c r="I1330" s="424">
        <v>225888.53435352739</v>
      </c>
      <c r="J1330" s="425">
        <v>1.237084663766955E-4</v>
      </c>
      <c r="K1330" s="424">
        <f t="shared" si="140"/>
        <v>1677733.74</v>
      </c>
      <c r="L1330" s="424">
        <f t="shared" si="141"/>
        <v>1242765.73</v>
      </c>
      <c r="M1330" s="424">
        <f t="shared" si="142"/>
        <v>994212.58</v>
      </c>
      <c r="N1330" s="424">
        <f t="shared" si="143"/>
        <v>248553.15000000002</v>
      </c>
      <c r="O1330" s="424">
        <f t="shared" si="144"/>
        <v>434968.01</v>
      </c>
      <c r="P1330" s="424">
        <f t="shared" si="145"/>
        <v>347974.41</v>
      </c>
      <c r="Q1330" s="424">
        <f t="shared" si="146"/>
        <v>86993.600000000035</v>
      </c>
    </row>
    <row r="1331" spans="1:17" ht="16.5" hidden="1" thickTop="1" x14ac:dyDescent="0.25">
      <c r="A1331" s="421" t="s">
        <v>5515</v>
      </c>
      <c r="B1331" s="421" t="s">
        <v>5865</v>
      </c>
      <c r="C1331" s="422" t="s">
        <v>5517</v>
      </c>
      <c r="D1331" s="422" t="s">
        <v>5595</v>
      </c>
      <c r="E1331" s="422" t="s">
        <v>5866</v>
      </c>
      <c r="F1331" s="422" t="s">
        <v>5867</v>
      </c>
      <c r="G1331" s="423" t="s">
        <v>5868</v>
      </c>
      <c r="H1331" s="421" t="s">
        <v>5869</v>
      </c>
      <c r="I1331" s="424">
        <v>50414.523441073616</v>
      </c>
      <c r="J1331" s="425">
        <v>2.76096500243187E-5</v>
      </c>
      <c r="K1331" s="424">
        <f t="shared" si="140"/>
        <v>374441.97</v>
      </c>
      <c r="L1331" s="424">
        <f t="shared" si="141"/>
        <v>277364.42</v>
      </c>
      <c r="M1331" s="424">
        <f t="shared" si="142"/>
        <v>221891.54</v>
      </c>
      <c r="N1331" s="424">
        <f t="shared" si="143"/>
        <v>55472.879999999976</v>
      </c>
      <c r="O1331" s="424">
        <f t="shared" si="144"/>
        <v>97077.549999999988</v>
      </c>
      <c r="P1331" s="424">
        <f t="shared" si="145"/>
        <v>77662.039999999994</v>
      </c>
      <c r="Q1331" s="424">
        <f t="shared" si="146"/>
        <v>19415.509999999995</v>
      </c>
    </row>
    <row r="1332" spans="1:17" ht="16.5" hidden="1" thickTop="1" x14ac:dyDescent="0.25">
      <c r="A1332" s="421" t="s">
        <v>5515</v>
      </c>
      <c r="B1332" s="421" t="s">
        <v>5870</v>
      </c>
      <c r="C1332" s="422" t="s">
        <v>5517</v>
      </c>
      <c r="D1332" s="422" t="s">
        <v>5595</v>
      </c>
      <c r="E1332" s="422" t="s">
        <v>5871</v>
      </c>
      <c r="F1332" s="422" t="s">
        <v>5872</v>
      </c>
      <c r="G1332" s="423" t="s">
        <v>5873</v>
      </c>
      <c r="H1332" s="421" t="s">
        <v>5874</v>
      </c>
      <c r="I1332" s="424">
        <v>124898.06834206135</v>
      </c>
      <c r="J1332" s="425">
        <v>6.8400764705598427E-5</v>
      </c>
      <c r="K1332" s="424">
        <f t="shared" si="140"/>
        <v>927650.9</v>
      </c>
      <c r="L1332" s="424">
        <f t="shared" si="141"/>
        <v>687148.81</v>
      </c>
      <c r="M1332" s="424">
        <f t="shared" si="142"/>
        <v>549719.05000000005</v>
      </c>
      <c r="N1332" s="424">
        <f t="shared" si="143"/>
        <v>137429.76000000001</v>
      </c>
      <c r="O1332" s="424">
        <f t="shared" si="144"/>
        <v>240502.08999999997</v>
      </c>
      <c r="P1332" s="424">
        <f t="shared" si="145"/>
        <v>192401.67</v>
      </c>
      <c r="Q1332" s="424">
        <f t="shared" si="146"/>
        <v>48100.419999999955</v>
      </c>
    </row>
    <row r="1333" spans="1:17" ht="16.5" hidden="1" thickTop="1" x14ac:dyDescent="0.25">
      <c r="A1333" s="421" t="s">
        <v>5515</v>
      </c>
      <c r="B1333" s="421" t="s">
        <v>5875</v>
      </c>
      <c r="C1333" s="422" t="s">
        <v>5517</v>
      </c>
      <c r="D1333" s="422" t="s">
        <v>5595</v>
      </c>
      <c r="E1333" s="422" t="s">
        <v>5876</v>
      </c>
      <c r="F1333" s="422" t="s">
        <v>5877</v>
      </c>
      <c r="G1333" s="423" t="s">
        <v>5878</v>
      </c>
      <c r="H1333" s="421" t="s">
        <v>5879</v>
      </c>
      <c r="I1333" s="424">
        <v>156886.05604299545</v>
      </c>
      <c r="J1333" s="425">
        <v>8.5919072628062325E-5</v>
      </c>
      <c r="K1333" s="424">
        <f t="shared" si="140"/>
        <v>1165234.1299999999</v>
      </c>
      <c r="L1333" s="424">
        <f t="shared" si="141"/>
        <v>863136.39</v>
      </c>
      <c r="M1333" s="424">
        <f t="shared" si="142"/>
        <v>690509.11</v>
      </c>
      <c r="N1333" s="424">
        <f t="shared" si="143"/>
        <v>172627.28000000003</v>
      </c>
      <c r="O1333" s="424">
        <f t="shared" si="144"/>
        <v>302097.73999999987</v>
      </c>
      <c r="P1333" s="424">
        <f t="shared" si="145"/>
        <v>241678.19</v>
      </c>
      <c r="Q1333" s="424">
        <f t="shared" si="146"/>
        <v>60419.549999999872</v>
      </c>
    </row>
    <row r="1334" spans="1:17" ht="16.5" hidden="1" thickTop="1" x14ac:dyDescent="0.25">
      <c r="A1334" s="421" t="s">
        <v>5515</v>
      </c>
      <c r="B1334" s="421" t="s">
        <v>5880</v>
      </c>
      <c r="C1334" s="422" t="s">
        <v>5517</v>
      </c>
      <c r="D1334" s="422" t="s">
        <v>5881</v>
      </c>
      <c r="E1334" s="422" t="s">
        <v>441</v>
      </c>
      <c r="F1334" s="422" t="s">
        <v>5882</v>
      </c>
      <c r="G1334" s="423" t="s">
        <v>5883</v>
      </c>
      <c r="H1334" s="421" t="s">
        <v>5884</v>
      </c>
      <c r="I1334" s="424">
        <v>515104.91341966519</v>
      </c>
      <c r="J1334" s="425">
        <v>2.8209859807456063E-4</v>
      </c>
      <c r="K1334" s="424">
        <f t="shared" si="140"/>
        <v>3825820.08</v>
      </c>
      <c r="L1334" s="424">
        <f t="shared" si="141"/>
        <v>2833940.8</v>
      </c>
      <c r="M1334" s="424">
        <f t="shared" si="142"/>
        <v>2267152.64</v>
      </c>
      <c r="N1334" s="424">
        <f t="shared" si="143"/>
        <v>566788.15999999968</v>
      </c>
      <c r="O1334" s="424">
        <f t="shared" si="144"/>
        <v>991879.28000000026</v>
      </c>
      <c r="P1334" s="424">
        <f t="shared" si="145"/>
        <v>793503.42</v>
      </c>
      <c r="Q1334" s="424">
        <f t="shared" si="146"/>
        <v>198375.86000000022</v>
      </c>
    </row>
    <row r="1335" spans="1:17" ht="16.5" hidden="1" thickTop="1" x14ac:dyDescent="0.25">
      <c r="A1335" s="421" t="s">
        <v>5515</v>
      </c>
      <c r="B1335" s="421" t="s">
        <v>5885</v>
      </c>
      <c r="C1335" s="422" t="s">
        <v>5517</v>
      </c>
      <c r="D1335" s="422" t="s">
        <v>5551</v>
      </c>
      <c r="E1335" s="422" t="s">
        <v>5886</v>
      </c>
      <c r="F1335" s="422" t="s">
        <v>5887</v>
      </c>
      <c r="G1335" s="423" t="s">
        <v>5888</v>
      </c>
      <c r="H1335" s="421" t="s">
        <v>5889</v>
      </c>
      <c r="I1335" s="424">
        <v>0</v>
      </c>
      <c r="J1335" s="425">
        <v>0</v>
      </c>
      <c r="K1335" s="424">
        <f t="shared" si="140"/>
        <v>0</v>
      </c>
      <c r="L1335" s="424">
        <f t="shared" si="141"/>
        <v>0</v>
      </c>
      <c r="M1335" s="424">
        <f t="shared" si="142"/>
        <v>0</v>
      </c>
      <c r="N1335" s="424">
        <f t="shared" si="143"/>
        <v>0</v>
      </c>
      <c r="O1335" s="424">
        <f t="shared" si="144"/>
        <v>0</v>
      </c>
      <c r="P1335" s="424">
        <f t="shared" si="145"/>
        <v>0</v>
      </c>
      <c r="Q1335" s="424">
        <f t="shared" si="146"/>
        <v>0</v>
      </c>
    </row>
    <row r="1336" spans="1:17" ht="16.5" hidden="1" thickTop="1" x14ac:dyDescent="0.25">
      <c r="A1336" s="421" t="s">
        <v>5515</v>
      </c>
      <c r="B1336" s="421" t="s">
        <v>5890</v>
      </c>
      <c r="C1336" s="422" t="s">
        <v>5517</v>
      </c>
      <c r="D1336" s="422" t="s">
        <v>5595</v>
      </c>
      <c r="E1336" s="422" t="s">
        <v>5891</v>
      </c>
      <c r="F1336" s="422" t="s">
        <v>5892</v>
      </c>
      <c r="G1336" s="423" t="s">
        <v>5893</v>
      </c>
      <c r="H1336" s="421" t="s">
        <v>5894</v>
      </c>
      <c r="I1336" s="424">
        <v>172254.23444648972</v>
      </c>
      <c r="J1336" s="425">
        <v>9.4335497068287746E-5</v>
      </c>
      <c r="K1336" s="424">
        <f t="shared" si="140"/>
        <v>1279377.6399999999</v>
      </c>
      <c r="L1336" s="424">
        <f t="shared" si="141"/>
        <v>947687.14</v>
      </c>
      <c r="M1336" s="424">
        <f t="shared" si="142"/>
        <v>758149.71</v>
      </c>
      <c r="N1336" s="424">
        <f t="shared" si="143"/>
        <v>189537.43000000005</v>
      </c>
      <c r="O1336" s="424">
        <f t="shared" si="144"/>
        <v>331690.49999999988</v>
      </c>
      <c r="P1336" s="424">
        <f t="shared" si="145"/>
        <v>265352.40000000002</v>
      </c>
      <c r="Q1336" s="424">
        <f t="shared" si="146"/>
        <v>66338.09999999986</v>
      </c>
    </row>
    <row r="1337" spans="1:17" ht="16.5" hidden="1" thickTop="1" x14ac:dyDescent="0.25">
      <c r="A1337" s="421" t="s">
        <v>5515</v>
      </c>
      <c r="B1337" s="421" t="s">
        <v>5895</v>
      </c>
      <c r="C1337" s="422" t="s">
        <v>5517</v>
      </c>
      <c r="D1337" s="422" t="s">
        <v>5595</v>
      </c>
      <c r="E1337" s="422" t="s">
        <v>5896</v>
      </c>
      <c r="F1337" s="422" t="s">
        <v>5897</v>
      </c>
      <c r="G1337" s="423" t="s">
        <v>5898</v>
      </c>
      <c r="H1337" s="421" t="s">
        <v>5899</v>
      </c>
      <c r="I1337" s="424">
        <v>116135.29002915937</v>
      </c>
      <c r="J1337" s="425">
        <v>6.3601805478250006E-5</v>
      </c>
      <c r="K1337" s="424">
        <f t="shared" si="140"/>
        <v>862567.44</v>
      </c>
      <c r="L1337" s="424">
        <f t="shared" si="141"/>
        <v>638938.84</v>
      </c>
      <c r="M1337" s="424">
        <f t="shared" si="142"/>
        <v>511151.07</v>
      </c>
      <c r="N1337" s="424">
        <f t="shared" si="143"/>
        <v>127787.76999999996</v>
      </c>
      <c r="O1337" s="424">
        <f t="shared" si="144"/>
        <v>223628.59999999998</v>
      </c>
      <c r="P1337" s="424">
        <f t="shared" si="145"/>
        <v>178902.88</v>
      </c>
      <c r="Q1337" s="424">
        <f t="shared" si="146"/>
        <v>44725.719999999972</v>
      </c>
    </row>
    <row r="1338" spans="1:17" ht="16.5" hidden="1" thickTop="1" x14ac:dyDescent="0.25">
      <c r="A1338" s="421" t="s">
        <v>5515</v>
      </c>
      <c r="B1338" s="421" t="s">
        <v>5900</v>
      </c>
      <c r="C1338" s="422" t="s">
        <v>5517</v>
      </c>
      <c r="D1338" s="422" t="s">
        <v>5595</v>
      </c>
      <c r="E1338" s="422" t="s">
        <v>5901</v>
      </c>
      <c r="F1338" s="422" t="s">
        <v>5902</v>
      </c>
      <c r="G1338" s="423" t="s">
        <v>5903</v>
      </c>
      <c r="H1338" s="421" t="s">
        <v>5904</v>
      </c>
      <c r="I1338" s="424">
        <v>156731.4059620304</v>
      </c>
      <c r="J1338" s="425">
        <v>8.5834378093229162E-5</v>
      </c>
      <c r="K1338" s="424">
        <f t="shared" si="140"/>
        <v>1164085.5</v>
      </c>
      <c r="L1338" s="424">
        <f t="shared" si="141"/>
        <v>862285.56</v>
      </c>
      <c r="M1338" s="424">
        <f t="shared" si="142"/>
        <v>689828.45</v>
      </c>
      <c r="N1338" s="424">
        <f t="shared" si="143"/>
        <v>172457.1100000001</v>
      </c>
      <c r="O1338" s="424">
        <f t="shared" si="144"/>
        <v>301799.93999999994</v>
      </c>
      <c r="P1338" s="424">
        <f t="shared" si="145"/>
        <v>241439.95</v>
      </c>
      <c r="Q1338" s="424">
        <f t="shared" si="146"/>
        <v>60359.989999999932</v>
      </c>
    </row>
    <row r="1339" spans="1:17" ht="16.5" hidden="1" thickTop="1" x14ac:dyDescent="0.25">
      <c r="A1339" s="421" t="s">
        <v>5515</v>
      </c>
      <c r="B1339" s="421" t="s">
        <v>5905</v>
      </c>
      <c r="C1339" s="422" t="s">
        <v>5517</v>
      </c>
      <c r="D1339" s="422" t="s">
        <v>5625</v>
      </c>
      <c r="E1339" s="422" t="s">
        <v>5906</v>
      </c>
      <c r="F1339" s="422" t="s">
        <v>5907</v>
      </c>
      <c r="G1339" s="423" t="s">
        <v>5908</v>
      </c>
      <c r="H1339" s="421" t="s">
        <v>5909</v>
      </c>
      <c r="I1339" s="424">
        <v>35586.123976580544</v>
      </c>
      <c r="J1339" s="425">
        <v>1.9488836978967223E-5</v>
      </c>
      <c r="K1339" s="424">
        <f t="shared" si="140"/>
        <v>264307.53000000003</v>
      </c>
      <c r="L1339" s="424">
        <f t="shared" si="141"/>
        <v>195783.36</v>
      </c>
      <c r="M1339" s="424">
        <f t="shared" si="142"/>
        <v>156626.69</v>
      </c>
      <c r="N1339" s="424">
        <f t="shared" si="143"/>
        <v>39156.669999999984</v>
      </c>
      <c r="O1339" s="424">
        <f t="shared" si="144"/>
        <v>68524.170000000042</v>
      </c>
      <c r="P1339" s="424">
        <f t="shared" si="145"/>
        <v>54819.34</v>
      </c>
      <c r="Q1339" s="424">
        <f t="shared" si="146"/>
        <v>13704.830000000045</v>
      </c>
    </row>
    <row r="1340" spans="1:17" ht="16.5" hidden="1" thickTop="1" x14ac:dyDescent="0.25">
      <c r="A1340" s="421" t="s">
        <v>5515</v>
      </c>
      <c r="B1340" s="421" t="s">
        <v>5910</v>
      </c>
      <c r="C1340" s="422" t="s">
        <v>5517</v>
      </c>
      <c r="D1340" s="422" t="s">
        <v>5560</v>
      </c>
      <c r="E1340" s="422" t="s">
        <v>5911</v>
      </c>
      <c r="F1340" s="422" t="s">
        <v>5912</v>
      </c>
      <c r="G1340" s="423" t="s">
        <v>5913</v>
      </c>
      <c r="H1340" s="421" t="s">
        <v>5914</v>
      </c>
      <c r="I1340" s="424">
        <v>238721.38409153858</v>
      </c>
      <c r="J1340" s="425">
        <v>1.3073641122071035E-4</v>
      </c>
      <c r="K1340" s="424">
        <f t="shared" si="140"/>
        <v>1773046.7</v>
      </c>
      <c r="L1340" s="424">
        <f t="shared" si="141"/>
        <v>1313367.93</v>
      </c>
      <c r="M1340" s="424">
        <f t="shared" si="142"/>
        <v>1050694.3400000001</v>
      </c>
      <c r="N1340" s="424">
        <f t="shared" si="143"/>
        <v>262673.58999999985</v>
      </c>
      <c r="O1340" s="424">
        <f t="shared" si="144"/>
        <v>459678.77</v>
      </c>
      <c r="P1340" s="424">
        <f t="shared" si="145"/>
        <v>367743.02</v>
      </c>
      <c r="Q1340" s="424">
        <f t="shared" si="146"/>
        <v>91935.75</v>
      </c>
    </row>
    <row r="1341" spans="1:17" ht="16.5" hidden="1" thickTop="1" x14ac:dyDescent="0.25">
      <c r="A1341" s="421" t="s">
        <v>5515</v>
      </c>
      <c r="B1341" s="421" t="s">
        <v>5915</v>
      </c>
      <c r="C1341" s="422" t="s">
        <v>5517</v>
      </c>
      <c r="D1341" s="422" t="s">
        <v>5595</v>
      </c>
      <c r="E1341" s="422" t="s">
        <v>5916</v>
      </c>
      <c r="F1341" s="422" t="s">
        <v>5917</v>
      </c>
      <c r="G1341" s="423" t="s">
        <v>5918</v>
      </c>
      <c r="H1341" s="421" t="s">
        <v>5919</v>
      </c>
      <c r="I1341" s="424">
        <v>84367.396787371064</v>
      </c>
      <c r="J1341" s="425">
        <v>4.6204032881214909E-5</v>
      </c>
      <c r="K1341" s="424">
        <f t="shared" si="140"/>
        <v>626618.91</v>
      </c>
      <c r="L1341" s="424">
        <f t="shared" si="141"/>
        <v>464162.16</v>
      </c>
      <c r="M1341" s="424">
        <f t="shared" si="142"/>
        <v>371329.73</v>
      </c>
      <c r="N1341" s="424">
        <f t="shared" si="143"/>
        <v>92832.43</v>
      </c>
      <c r="O1341" s="424">
        <f t="shared" si="144"/>
        <v>162456.75000000006</v>
      </c>
      <c r="P1341" s="424">
        <f t="shared" si="145"/>
        <v>129965.4</v>
      </c>
      <c r="Q1341" s="424">
        <f t="shared" si="146"/>
        <v>32491.350000000064</v>
      </c>
    </row>
    <row r="1342" spans="1:17" ht="16.5" hidden="1" thickTop="1" x14ac:dyDescent="0.25">
      <c r="A1342" s="421" t="s">
        <v>5515</v>
      </c>
      <c r="B1342" s="421" t="s">
        <v>5920</v>
      </c>
      <c r="C1342" s="422" t="s">
        <v>5517</v>
      </c>
      <c r="D1342" s="422" t="s">
        <v>5595</v>
      </c>
      <c r="E1342" s="422" t="s">
        <v>5921</v>
      </c>
      <c r="F1342" s="422" t="s">
        <v>5922</v>
      </c>
      <c r="G1342" s="423" t="s">
        <v>5923</v>
      </c>
      <c r="H1342" s="421" t="s">
        <v>5924</v>
      </c>
      <c r="I1342" s="424">
        <v>207213.59559053168</v>
      </c>
      <c r="J1342" s="425">
        <v>1.1348108568798272E-4</v>
      </c>
      <c r="K1342" s="424">
        <f t="shared" si="140"/>
        <v>1539030.04</v>
      </c>
      <c r="L1342" s="424">
        <f t="shared" si="141"/>
        <v>1140022.25</v>
      </c>
      <c r="M1342" s="424">
        <f t="shared" si="142"/>
        <v>912017.8</v>
      </c>
      <c r="N1342" s="424">
        <f t="shared" si="143"/>
        <v>228004.44999999995</v>
      </c>
      <c r="O1342" s="424">
        <f t="shared" si="144"/>
        <v>399007.79000000004</v>
      </c>
      <c r="P1342" s="424">
        <f t="shared" si="145"/>
        <v>319206.23</v>
      </c>
      <c r="Q1342" s="424">
        <f t="shared" si="146"/>
        <v>79801.560000000056</v>
      </c>
    </row>
    <row r="1343" spans="1:17" ht="16.5" hidden="1" thickTop="1" x14ac:dyDescent="0.25">
      <c r="A1343" s="421" t="s">
        <v>5515</v>
      </c>
      <c r="B1343" s="421" t="s">
        <v>5925</v>
      </c>
      <c r="C1343" s="422" t="s">
        <v>5517</v>
      </c>
      <c r="D1343" s="422" t="s">
        <v>5595</v>
      </c>
      <c r="E1343" s="422" t="s">
        <v>5926</v>
      </c>
      <c r="F1343" s="422" t="s">
        <v>5927</v>
      </c>
      <c r="G1343" s="423" t="s">
        <v>5928</v>
      </c>
      <c r="H1343" s="421" t="s">
        <v>5929</v>
      </c>
      <c r="I1343" s="424">
        <v>34513.93504937907</v>
      </c>
      <c r="J1343" s="425">
        <v>1.890164981504246E-5</v>
      </c>
      <c r="K1343" s="424">
        <f t="shared" si="140"/>
        <v>256344.1</v>
      </c>
      <c r="L1343" s="424">
        <f t="shared" si="141"/>
        <v>189884.52</v>
      </c>
      <c r="M1343" s="424">
        <f t="shared" si="142"/>
        <v>151907.62</v>
      </c>
      <c r="N1343" s="424">
        <f t="shared" si="143"/>
        <v>37976.899999999994</v>
      </c>
      <c r="O1343" s="424">
        <f t="shared" si="144"/>
        <v>66459.580000000016</v>
      </c>
      <c r="P1343" s="424">
        <f t="shared" si="145"/>
        <v>53167.66</v>
      </c>
      <c r="Q1343" s="424">
        <f t="shared" si="146"/>
        <v>13291.920000000013</v>
      </c>
    </row>
    <row r="1344" spans="1:17" ht="16.5" hidden="1" thickTop="1" x14ac:dyDescent="0.25">
      <c r="A1344" s="421" t="s">
        <v>5515</v>
      </c>
      <c r="B1344" s="421" t="s">
        <v>5930</v>
      </c>
      <c r="C1344" s="422" t="s">
        <v>5517</v>
      </c>
      <c r="D1344" s="422" t="s">
        <v>5637</v>
      </c>
      <c r="E1344" s="422" t="s">
        <v>5931</v>
      </c>
      <c r="F1344" s="422" t="s">
        <v>5932</v>
      </c>
      <c r="G1344" s="423" t="s">
        <v>5933</v>
      </c>
      <c r="H1344" s="421" t="s">
        <v>5934</v>
      </c>
      <c r="I1344" s="424">
        <v>0</v>
      </c>
      <c r="J1344" s="425">
        <v>0</v>
      </c>
      <c r="K1344" s="424">
        <f t="shared" si="140"/>
        <v>0</v>
      </c>
      <c r="L1344" s="424">
        <f t="shared" si="141"/>
        <v>0</v>
      </c>
      <c r="M1344" s="424">
        <f t="shared" si="142"/>
        <v>0</v>
      </c>
      <c r="N1344" s="424">
        <f t="shared" si="143"/>
        <v>0</v>
      </c>
      <c r="O1344" s="424">
        <f t="shared" si="144"/>
        <v>0</v>
      </c>
      <c r="P1344" s="424">
        <f t="shared" si="145"/>
        <v>0</v>
      </c>
      <c r="Q1344" s="424">
        <f t="shared" si="146"/>
        <v>0</v>
      </c>
    </row>
    <row r="1345" spans="1:17" ht="16.5" hidden="1" thickTop="1" x14ac:dyDescent="0.25">
      <c r="A1345" s="421" t="s">
        <v>5515</v>
      </c>
      <c r="B1345" s="421" t="s">
        <v>5935</v>
      </c>
      <c r="C1345" s="422" t="s">
        <v>5517</v>
      </c>
      <c r="D1345" s="422" t="s">
        <v>5527</v>
      </c>
      <c r="E1345" s="422" t="s">
        <v>5936</v>
      </c>
      <c r="F1345" s="422" t="s">
        <v>5937</v>
      </c>
      <c r="G1345" s="423" t="s">
        <v>5938</v>
      </c>
      <c r="H1345" s="421" t="s">
        <v>5939</v>
      </c>
      <c r="I1345" s="424">
        <v>78843.671119527222</v>
      </c>
      <c r="J1345" s="425">
        <v>4.3178949589536627E-5</v>
      </c>
      <c r="K1345" s="424">
        <f t="shared" si="140"/>
        <v>585592.75</v>
      </c>
      <c r="L1345" s="424">
        <f t="shared" si="141"/>
        <v>433772.41</v>
      </c>
      <c r="M1345" s="424">
        <f t="shared" si="142"/>
        <v>347017.93</v>
      </c>
      <c r="N1345" s="424">
        <f t="shared" si="143"/>
        <v>86754.479999999981</v>
      </c>
      <c r="O1345" s="424">
        <f t="shared" si="144"/>
        <v>151820.34000000003</v>
      </c>
      <c r="P1345" s="424">
        <f t="shared" si="145"/>
        <v>121456.27</v>
      </c>
      <c r="Q1345" s="424">
        <f t="shared" si="146"/>
        <v>30364.070000000022</v>
      </c>
    </row>
    <row r="1346" spans="1:17" ht="16.5" hidden="1" thickTop="1" x14ac:dyDescent="0.25">
      <c r="A1346" s="421" t="s">
        <v>5515</v>
      </c>
      <c r="B1346" s="421" t="s">
        <v>5940</v>
      </c>
      <c r="C1346" s="422" t="s">
        <v>5517</v>
      </c>
      <c r="D1346" s="422" t="s">
        <v>5595</v>
      </c>
      <c r="E1346" s="422" t="s">
        <v>5941</v>
      </c>
      <c r="F1346" s="422" t="s">
        <v>5942</v>
      </c>
      <c r="G1346" s="423" t="s">
        <v>5943</v>
      </c>
      <c r="H1346" s="421" t="s">
        <v>5944</v>
      </c>
      <c r="I1346" s="424">
        <v>464071.2778585648</v>
      </c>
      <c r="J1346" s="425">
        <v>2.5414988962435531E-4</v>
      </c>
      <c r="K1346" s="424">
        <f t="shared" si="140"/>
        <v>3446779.81</v>
      </c>
      <c r="L1346" s="424">
        <f t="shared" si="141"/>
        <v>2553170.23</v>
      </c>
      <c r="M1346" s="424">
        <f t="shared" si="142"/>
        <v>2042536.18</v>
      </c>
      <c r="N1346" s="424">
        <f t="shared" si="143"/>
        <v>510634.05000000005</v>
      </c>
      <c r="O1346" s="424">
        <f t="shared" si="144"/>
        <v>893609.58000000007</v>
      </c>
      <c r="P1346" s="424">
        <f t="shared" si="145"/>
        <v>714887.66</v>
      </c>
      <c r="Q1346" s="424">
        <f t="shared" si="146"/>
        <v>178721.92000000004</v>
      </c>
    </row>
    <row r="1347" spans="1:17" ht="16.5" hidden="1" thickTop="1" x14ac:dyDescent="0.25">
      <c r="A1347" s="421" t="s">
        <v>5515</v>
      </c>
      <c r="B1347" s="421" t="s">
        <v>5945</v>
      </c>
      <c r="C1347" s="422" t="s">
        <v>5517</v>
      </c>
      <c r="D1347" s="422" t="s">
        <v>5533</v>
      </c>
      <c r="E1347" s="422" t="s">
        <v>5946</v>
      </c>
      <c r="F1347" s="422" t="s">
        <v>5947</v>
      </c>
      <c r="G1347" s="423" t="s">
        <v>5948</v>
      </c>
      <c r="H1347" s="421" t="s">
        <v>5949</v>
      </c>
      <c r="I1347" s="424">
        <v>53363.99604177376</v>
      </c>
      <c r="J1347" s="425">
        <v>2.9224936666010972E-5</v>
      </c>
      <c r="K1347" s="424">
        <f t="shared" si="140"/>
        <v>396348.48</v>
      </c>
      <c r="L1347" s="424">
        <f t="shared" si="141"/>
        <v>293591.46999999997</v>
      </c>
      <c r="M1347" s="424">
        <f t="shared" si="142"/>
        <v>234873.18</v>
      </c>
      <c r="N1347" s="424">
        <f t="shared" si="143"/>
        <v>58718.289999999979</v>
      </c>
      <c r="O1347" s="424">
        <f t="shared" si="144"/>
        <v>102757.01000000001</v>
      </c>
      <c r="P1347" s="424">
        <f t="shared" si="145"/>
        <v>82205.61</v>
      </c>
      <c r="Q1347" s="424">
        <f t="shared" si="146"/>
        <v>20551.400000000009</v>
      </c>
    </row>
    <row r="1348" spans="1:17" ht="16.5" hidden="1" thickTop="1" x14ac:dyDescent="0.25">
      <c r="A1348" s="421" t="s">
        <v>5515</v>
      </c>
      <c r="B1348" s="421" t="s">
        <v>5950</v>
      </c>
      <c r="C1348" s="422" t="s">
        <v>5517</v>
      </c>
      <c r="D1348" s="422" t="s">
        <v>5595</v>
      </c>
      <c r="E1348" s="422" t="s">
        <v>5951</v>
      </c>
      <c r="F1348" s="422" t="s">
        <v>5952</v>
      </c>
      <c r="G1348" s="423" t="s">
        <v>5953</v>
      </c>
      <c r="H1348" s="421" t="s">
        <v>5954</v>
      </c>
      <c r="I1348" s="424">
        <v>105851.83368599581</v>
      </c>
      <c r="J1348" s="425">
        <v>5.797004281749679E-5</v>
      </c>
      <c r="K1348" s="424">
        <f t="shared" si="140"/>
        <v>786189.49</v>
      </c>
      <c r="L1348" s="424">
        <f t="shared" si="141"/>
        <v>582362.59</v>
      </c>
      <c r="M1348" s="424">
        <f t="shared" si="142"/>
        <v>465890.07</v>
      </c>
      <c r="N1348" s="424">
        <f t="shared" si="143"/>
        <v>116472.51999999996</v>
      </c>
      <c r="O1348" s="424">
        <f t="shared" si="144"/>
        <v>203826.90000000002</v>
      </c>
      <c r="P1348" s="424">
        <f t="shared" si="145"/>
        <v>163061.51999999999</v>
      </c>
      <c r="Q1348" s="424">
        <f t="shared" si="146"/>
        <v>40765.380000000034</v>
      </c>
    </row>
    <row r="1349" spans="1:17" ht="16.5" hidden="1" thickTop="1" x14ac:dyDescent="0.25">
      <c r="A1349" s="421" t="s">
        <v>5515</v>
      </c>
      <c r="B1349" s="421" t="s">
        <v>5955</v>
      </c>
      <c r="C1349" s="422" t="s">
        <v>5517</v>
      </c>
      <c r="D1349" s="422" t="s">
        <v>5595</v>
      </c>
      <c r="E1349" s="422" t="s">
        <v>5956</v>
      </c>
      <c r="F1349" s="422" t="s">
        <v>5957</v>
      </c>
      <c r="G1349" s="423" t="s">
        <v>5958</v>
      </c>
      <c r="H1349" s="421" t="s">
        <v>5959</v>
      </c>
      <c r="I1349" s="424">
        <v>24755.332165802523</v>
      </c>
      <c r="J1349" s="425">
        <v>1.3557324570021004E-5</v>
      </c>
      <c r="K1349" s="424">
        <f t="shared" si="140"/>
        <v>183864.38</v>
      </c>
      <c r="L1349" s="424">
        <f t="shared" si="141"/>
        <v>136195.84</v>
      </c>
      <c r="M1349" s="424">
        <f t="shared" si="142"/>
        <v>108956.67</v>
      </c>
      <c r="N1349" s="424">
        <f t="shared" si="143"/>
        <v>27239.17</v>
      </c>
      <c r="O1349" s="424">
        <f t="shared" si="144"/>
        <v>47668.540000000008</v>
      </c>
      <c r="P1349" s="424">
        <f t="shared" si="145"/>
        <v>38134.83</v>
      </c>
      <c r="Q1349" s="424">
        <f t="shared" si="146"/>
        <v>9533.7100000000064</v>
      </c>
    </row>
    <row r="1350" spans="1:17" ht="16.5" hidden="1" thickTop="1" x14ac:dyDescent="0.25">
      <c r="A1350" s="421" t="s">
        <v>5515</v>
      </c>
      <c r="B1350" s="421" t="s">
        <v>5960</v>
      </c>
      <c r="C1350" s="422" t="s">
        <v>5517</v>
      </c>
      <c r="D1350" s="422" t="s">
        <v>5637</v>
      </c>
      <c r="E1350" s="422" t="s">
        <v>5961</v>
      </c>
      <c r="F1350" s="422" t="s">
        <v>5962</v>
      </c>
      <c r="G1350" s="423" t="s">
        <v>5963</v>
      </c>
      <c r="H1350" s="421" t="s">
        <v>5964</v>
      </c>
      <c r="I1350" s="424">
        <v>0</v>
      </c>
      <c r="J1350" s="425">
        <v>0</v>
      </c>
      <c r="K1350" s="424">
        <f t="shared" si="140"/>
        <v>0</v>
      </c>
      <c r="L1350" s="424">
        <f t="shared" si="141"/>
        <v>0</v>
      </c>
      <c r="M1350" s="424">
        <f t="shared" si="142"/>
        <v>0</v>
      </c>
      <c r="N1350" s="424">
        <f t="shared" si="143"/>
        <v>0</v>
      </c>
      <c r="O1350" s="424">
        <f t="shared" si="144"/>
        <v>0</v>
      </c>
      <c r="P1350" s="424">
        <f t="shared" si="145"/>
        <v>0</v>
      </c>
      <c r="Q1350" s="424">
        <f t="shared" si="146"/>
        <v>0</v>
      </c>
    </row>
    <row r="1351" spans="1:17" ht="16.5" hidden="1" thickTop="1" x14ac:dyDescent="0.25">
      <c r="A1351" s="421" t="s">
        <v>5515</v>
      </c>
      <c r="B1351" s="421" t="s">
        <v>5965</v>
      </c>
      <c r="C1351" s="422" t="s">
        <v>5517</v>
      </c>
      <c r="D1351" s="422" t="s">
        <v>5580</v>
      </c>
      <c r="E1351" s="422" t="s">
        <v>5966</v>
      </c>
      <c r="F1351" s="422" t="s">
        <v>5967</v>
      </c>
      <c r="G1351" s="423" t="s">
        <v>5968</v>
      </c>
      <c r="H1351" s="421" t="s">
        <v>5969</v>
      </c>
      <c r="I1351" s="424">
        <v>0</v>
      </c>
      <c r="J1351" s="425">
        <v>0</v>
      </c>
      <c r="K1351" s="424">
        <f t="shared" si="140"/>
        <v>0</v>
      </c>
      <c r="L1351" s="424">
        <f t="shared" si="141"/>
        <v>0</v>
      </c>
      <c r="M1351" s="424">
        <f t="shared" si="142"/>
        <v>0</v>
      </c>
      <c r="N1351" s="424">
        <f t="shared" si="143"/>
        <v>0</v>
      </c>
      <c r="O1351" s="424">
        <f t="shared" si="144"/>
        <v>0</v>
      </c>
      <c r="P1351" s="424">
        <f t="shared" si="145"/>
        <v>0</v>
      </c>
      <c r="Q1351" s="424">
        <f t="shared" si="146"/>
        <v>0</v>
      </c>
    </row>
    <row r="1352" spans="1:17" ht="16.5" hidden="1" thickTop="1" x14ac:dyDescent="0.25">
      <c r="A1352" s="421" t="s">
        <v>5515</v>
      </c>
      <c r="B1352" s="427" t="s">
        <v>5970</v>
      </c>
      <c r="C1352" s="422" t="s">
        <v>5517</v>
      </c>
      <c r="D1352" s="422" t="s">
        <v>5595</v>
      </c>
      <c r="E1352" s="422" t="s">
        <v>5971</v>
      </c>
      <c r="F1352" s="428" t="s">
        <v>5972</v>
      </c>
      <c r="G1352" s="423" t="s">
        <v>5973</v>
      </c>
      <c r="H1352" s="429" t="s">
        <v>5974</v>
      </c>
      <c r="I1352" s="424">
        <v>0</v>
      </c>
      <c r="J1352" s="425">
        <v>0</v>
      </c>
      <c r="K1352" s="424">
        <f t="shared" si="140"/>
        <v>0</v>
      </c>
      <c r="L1352" s="424">
        <f t="shared" si="141"/>
        <v>0</v>
      </c>
      <c r="M1352" s="424">
        <f t="shared" si="142"/>
        <v>0</v>
      </c>
      <c r="N1352" s="424">
        <f t="shared" si="143"/>
        <v>0</v>
      </c>
      <c r="O1352" s="424">
        <f t="shared" si="144"/>
        <v>0</v>
      </c>
      <c r="P1352" s="424">
        <f t="shared" si="145"/>
        <v>0</v>
      </c>
      <c r="Q1352" s="424">
        <f t="shared" si="146"/>
        <v>0</v>
      </c>
    </row>
    <row r="1353" spans="1:17" ht="16.5" hidden="1" thickTop="1" x14ac:dyDescent="0.25">
      <c r="A1353" s="421" t="s">
        <v>5515</v>
      </c>
      <c r="B1353" s="421" t="s">
        <v>5975</v>
      </c>
      <c r="C1353" s="422" t="s">
        <v>5517</v>
      </c>
      <c r="D1353" s="422" t="s">
        <v>5595</v>
      </c>
      <c r="E1353" s="422" t="s">
        <v>5976</v>
      </c>
      <c r="F1353" s="422" t="s">
        <v>5977</v>
      </c>
      <c r="G1353" s="423" t="s">
        <v>5978</v>
      </c>
      <c r="H1353" s="421" t="s">
        <v>5979</v>
      </c>
      <c r="I1353" s="424">
        <v>188980.12159013393</v>
      </c>
      <c r="J1353" s="425">
        <v>1.0349547436971027E-4</v>
      </c>
      <c r="K1353" s="424">
        <f t="shared" ref="K1353:K1416" si="147">ROUND(J1353*13561996091,2)</f>
        <v>1403605.22</v>
      </c>
      <c r="L1353" s="424">
        <f t="shared" ref="L1353:L1416" si="148">ROUND(K1353*(10045923031/13561996091),2)</f>
        <v>1039707.57</v>
      </c>
      <c r="M1353" s="424">
        <f t="shared" ref="M1353:M1416" si="149">ROUND(L1353*0.8,2)</f>
        <v>831766.06</v>
      </c>
      <c r="N1353" s="424">
        <f t="shared" ref="N1353:N1416" si="150">L1353-M1353</f>
        <v>207941.50999999989</v>
      </c>
      <c r="O1353" s="424">
        <f t="shared" ref="O1353:O1416" si="151">K1353-L1353</f>
        <v>363897.65</v>
      </c>
      <c r="P1353" s="424">
        <f t="shared" ref="P1353:P1416" si="152">ROUND(O1353*0.8,2)</f>
        <v>291118.12</v>
      </c>
      <c r="Q1353" s="424">
        <f t="shared" ref="Q1353:Q1416" si="153">O1353-P1353</f>
        <v>72779.530000000028</v>
      </c>
    </row>
    <row r="1354" spans="1:17" ht="16.5" hidden="1" thickTop="1" x14ac:dyDescent="0.25">
      <c r="A1354" s="421" t="s">
        <v>5515</v>
      </c>
      <c r="B1354" s="421" t="s">
        <v>5980</v>
      </c>
      <c r="C1354" s="422" t="s">
        <v>5517</v>
      </c>
      <c r="D1354" s="422" t="s">
        <v>5595</v>
      </c>
      <c r="E1354" s="422" t="s">
        <v>5981</v>
      </c>
      <c r="F1354" s="422" t="s">
        <v>5982</v>
      </c>
      <c r="G1354" s="423" t="s">
        <v>5983</v>
      </c>
      <c r="H1354" s="421" t="s">
        <v>5984</v>
      </c>
      <c r="I1354" s="424">
        <v>125820.88940366637</v>
      </c>
      <c r="J1354" s="425">
        <v>6.890615015421356E-5</v>
      </c>
      <c r="K1354" s="424">
        <f t="shared" si="147"/>
        <v>934504.94</v>
      </c>
      <c r="L1354" s="424">
        <f t="shared" si="148"/>
        <v>692225.88</v>
      </c>
      <c r="M1354" s="424">
        <f t="shared" si="149"/>
        <v>553780.69999999995</v>
      </c>
      <c r="N1354" s="424">
        <f t="shared" si="150"/>
        <v>138445.18000000005</v>
      </c>
      <c r="O1354" s="424">
        <f t="shared" si="151"/>
        <v>242279.05999999994</v>
      </c>
      <c r="P1354" s="424">
        <f t="shared" si="152"/>
        <v>193823.25</v>
      </c>
      <c r="Q1354" s="424">
        <f t="shared" si="153"/>
        <v>48455.809999999939</v>
      </c>
    </row>
    <row r="1355" spans="1:17" ht="16.5" hidden="1" thickTop="1" x14ac:dyDescent="0.25">
      <c r="A1355" s="421" t="s">
        <v>5515</v>
      </c>
      <c r="B1355" s="421" t="s">
        <v>5985</v>
      </c>
      <c r="C1355" s="422" t="s">
        <v>5517</v>
      </c>
      <c r="D1355" s="422" t="s">
        <v>5533</v>
      </c>
      <c r="E1355" s="422" t="s">
        <v>5986</v>
      </c>
      <c r="F1355" s="422" t="s">
        <v>5987</v>
      </c>
      <c r="G1355" s="423" t="s">
        <v>5988</v>
      </c>
      <c r="H1355" s="421" t="s">
        <v>5989</v>
      </c>
      <c r="I1355" s="424">
        <v>85138.376551289446</v>
      </c>
      <c r="J1355" s="425">
        <v>4.662626203275095E-5</v>
      </c>
      <c r="K1355" s="424">
        <f t="shared" si="147"/>
        <v>632345.18000000005</v>
      </c>
      <c r="L1355" s="424">
        <f t="shared" si="148"/>
        <v>468403.84</v>
      </c>
      <c r="M1355" s="424">
        <f t="shared" si="149"/>
        <v>374723.07</v>
      </c>
      <c r="N1355" s="424">
        <f t="shared" si="150"/>
        <v>93680.770000000019</v>
      </c>
      <c r="O1355" s="424">
        <f t="shared" si="151"/>
        <v>163941.34000000003</v>
      </c>
      <c r="P1355" s="424">
        <f t="shared" si="152"/>
        <v>131153.07</v>
      </c>
      <c r="Q1355" s="424">
        <f t="shared" si="153"/>
        <v>32788.270000000019</v>
      </c>
    </row>
    <row r="1356" spans="1:17" ht="16.5" hidden="1" thickTop="1" x14ac:dyDescent="0.25">
      <c r="A1356" s="421" t="s">
        <v>5515</v>
      </c>
      <c r="B1356" s="421" t="s">
        <v>5990</v>
      </c>
      <c r="C1356" s="422" t="s">
        <v>5517</v>
      </c>
      <c r="D1356" s="422" t="s">
        <v>5595</v>
      </c>
      <c r="E1356" s="422" t="s">
        <v>5991</v>
      </c>
      <c r="F1356" s="422" t="s">
        <v>5992</v>
      </c>
      <c r="G1356" s="423" t="s">
        <v>5993</v>
      </c>
      <c r="H1356" s="421" t="s">
        <v>5994</v>
      </c>
      <c r="I1356" s="424">
        <v>76937.704047842606</v>
      </c>
      <c r="J1356" s="425">
        <v>4.2135141571226282E-5</v>
      </c>
      <c r="K1356" s="424">
        <f t="shared" si="147"/>
        <v>571436.63</v>
      </c>
      <c r="L1356" s="424">
        <f t="shared" si="148"/>
        <v>423286.39</v>
      </c>
      <c r="M1356" s="424">
        <f t="shared" si="149"/>
        <v>338629.11</v>
      </c>
      <c r="N1356" s="424">
        <f t="shared" si="150"/>
        <v>84657.280000000028</v>
      </c>
      <c r="O1356" s="424">
        <f t="shared" si="151"/>
        <v>148150.24</v>
      </c>
      <c r="P1356" s="424">
        <f t="shared" si="152"/>
        <v>118520.19</v>
      </c>
      <c r="Q1356" s="424">
        <f t="shared" si="153"/>
        <v>29630.049999999988</v>
      </c>
    </row>
    <row r="1357" spans="1:17" ht="16.5" hidden="1" thickTop="1" x14ac:dyDescent="0.25">
      <c r="A1357" s="421" t="s">
        <v>5515</v>
      </c>
      <c r="B1357" s="421" t="s">
        <v>5995</v>
      </c>
      <c r="C1357" s="422" t="s">
        <v>5517</v>
      </c>
      <c r="D1357" s="422" t="s">
        <v>5625</v>
      </c>
      <c r="E1357" s="422" t="s">
        <v>5996</v>
      </c>
      <c r="F1357" s="422" t="s">
        <v>5997</v>
      </c>
      <c r="G1357" s="423" t="s">
        <v>5998</v>
      </c>
      <c r="H1357" s="421" t="s">
        <v>5999</v>
      </c>
      <c r="I1357" s="424">
        <v>0</v>
      </c>
      <c r="J1357" s="425">
        <v>0</v>
      </c>
      <c r="K1357" s="424">
        <f t="shared" si="147"/>
        <v>0</v>
      </c>
      <c r="L1357" s="424">
        <f t="shared" si="148"/>
        <v>0</v>
      </c>
      <c r="M1357" s="424">
        <f t="shared" si="149"/>
        <v>0</v>
      </c>
      <c r="N1357" s="424">
        <f t="shared" si="150"/>
        <v>0</v>
      </c>
      <c r="O1357" s="424">
        <f t="shared" si="151"/>
        <v>0</v>
      </c>
      <c r="P1357" s="424">
        <f t="shared" si="152"/>
        <v>0</v>
      </c>
      <c r="Q1357" s="424">
        <f t="shared" si="153"/>
        <v>0</v>
      </c>
    </row>
    <row r="1358" spans="1:17" ht="16.5" hidden="1" thickTop="1" x14ac:dyDescent="0.25">
      <c r="A1358" s="421" t="s">
        <v>5515</v>
      </c>
      <c r="B1358" s="421" t="s">
        <v>6000</v>
      </c>
      <c r="C1358" s="422" t="s">
        <v>5517</v>
      </c>
      <c r="D1358" s="422" t="s">
        <v>5616</v>
      </c>
      <c r="E1358" s="422" t="s">
        <v>6001</v>
      </c>
      <c r="F1358" s="422" t="s">
        <v>6002</v>
      </c>
      <c r="G1358" s="423" t="s">
        <v>6003</v>
      </c>
      <c r="H1358" s="421" t="s">
        <v>6004</v>
      </c>
      <c r="I1358" s="424">
        <v>43935.942026091339</v>
      </c>
      <c r="J1358" s="425">
        <v>2.4061637401908661E-5</v>
      </c>
      <c r="K1358" s="424">
        <f t="shared" si="147"/>
        <v>326323.83</v>
      </c>
      <c r="L1358" s="424">
        <f t="shared" si="148"/>
        <v>241721.36</v>
      </c>
      <c r="M1358" s="424">
        <f t="shared" si="149"/>
        <v>193377.09</v>
      </c>
      <c r="N1358" s="424">
        <f t="shared" si="150"/>
        <v>48344.26999999999</v>
      </c>
      <c r="O1358" s="424">
        <f t="shared" si="151"/>
        <v>84602.47000000003</v>
      </c>
      <c r="P1358" s="424">
        <f t="shared" si="152"/>
        <v>67681.98</v>
      </c>
      <c r="Q1358" s="424">
        <f t="shared" si="153"/>
        <v>16920.490000000034</v>
      </c>
    </row>
    <row r="1359" spans="1:17" ht="16.5" hidden="1" thickTop="1" x14ac:dyDescent="0.25">
      <c r="A1359" s="421" t="s">
        <v>5515</v>
      </c>
      <c r="B1359" s="421" t="s">
        <v>6005</v>
      </c>
      <c r="C1359" s="422" t="s">
        <v>5517</v>
      </c>
      <c r="D1359" s="422" t="s">
        <v>5619</v>
      </c>
      <c r="E1359" s="422" t="s">
        <v>6006</v>
      </c>
      <c r="F1359" s="422" t="s">
        <v>6007</v>
      </c>
      <c r="G1359" s="423" t="s">
        <v>6008</v>
      </c>
      <c r="H1359" s="421" t="s">
        <v>6009</v>
      </c>
      <c r="I1359" s="424">
        <v>284094.29867900326</v>
      </c>
      <c r="J1359" s="425">
        <v>1.5558501052974564E-4</v>
      </c>
      <c r="K1359" s="424">
        <f t="shared" si="147"/>
        <v>2110043.2999999998</v>
      </c>
      <c r="L1359" s="424">
        <f t="shared" si="148"/>
        <v>1562995.04</v>
      </c>
      <c r="M1359" s="424">
        <f t="shared" si="149"/>
        <v>1250396.03</v>
      </c>
      <c r="N1359" s="424">
        <f t="shared" si="150"/>
        <v>312599.01</v>
      </c>
      <c r="O1359" s="424">
        <f t="shared" si="151"/>
        <v>547048.25999999978</v>
      </c>
      <c r="P1359" s="424">
        <f t="shared" si="152"/>
        <v>437638.61</v>
      </c>
      <c r="Q1359" s="424">
        <f t="shared" si="153"/>
        <v>109409.64999999979</v>
      </c>
    </row>
    <row r="1360" spans="1:17" ht="16.5" hidden="1" thickTop="1" x14ac:dyDescent="0.25">
      <c r="A1360" s="421" t="s">
        <v>5515</v>
      </c>
      <c r="B1360" s="427" t="s">
        <v>6010</v>
      </c>
      <c r="C1360" s="422" t="s">
        <v>5517</v>
      </c>
      <c r="D1360" s="422" t="s">
        <v>5595</v>
      </c>
      <c r="E1360" s="422" t="s">
        <v>6011</v>
      </c>
      <c r="F1360" s="428" t="s">
        <v>6012</v>
      </c>
      <c r="G1360" s="423" t="s">
        <v>6013</v>
      </c>
      <c r="H1360" s="429" t="s">
        <v>6014</v>
      </c>
      <c r="I1360" s="424">
        <v>38358.876531251655</v>
      </c>
      <c r="J1360" s="425">
        <v>2.1007342409807702E-5</v>
      </c>
      <c r="K1360" s="424">
        <f t="shared" si="147"/>
        <v>284901.5</v>
      </c>
      <c r="L1360" s="424">
        <f t="shared" si="148"/>
        <v>211038.15</v>
      </c>
      <c r="M1360" s="424">
        <f t="shared" si="149"/>
        <v>168830.52</v>
      </c>
      <c r="N1360" s="424">
        <f t="shared" si="150"/>
        <v>42207.630000000005</v>
      </c>
      <c r="O1360" s="424">
        <f t="shared" si="151"/>
        <v>73863.350000000006</v>
      </c>
      <c r="P1360" s="424">
        <f t="shared" si="152"/>
        <v>59090.68</v>
      </c>
      <c r="Q1360" s="424">
        <f t="shared" si="153"/>
        <v>14772.670000000006</v>
      </c>
    </row>
    <row r="1361" spans="1:17" ht="16.5" hidden="1" thickTop="1" x14ac:dyDescent="0.25">
      <c r="A1361" s="421" t="s">
        <v>5515</v>
      </c>
      <c r="B1361" s="421" t="s">
        <v>6015</v>
      </c>
      <c r="C1361" s="422" t="s">
        <v>5517</v>
      </c>
      <c r="D1361" s="422" t="s">
        <v>5580</v>
      </c>
      <c r="E1361" s="422" t="s">
        <v>6016</v>
      </c>
      <c r="F1361" s="422" t="s">
        <v>6017</v>
      </c>
      <c r="G1361" s="423" t="s">
        <v>6018</v>
      </c>
      <c r="H1361" s="421" t="s">
        <v>6019</v>
      </c>
      <c r="I1361" s="424">
        <v>106308.88638661176</v>
      </c>
      <c r="J1361" s="425">
        <v>5.8220348964324222E-5</v>
      </c>
      <c r="K1361" s="424">
        <f t="shared" si="147"/>
        <v>789584.15</v>
      </c>
      <c r="L1361" s="424">
        <f t="shared" si="148"/>
        <v>584877.15</v>
      </c>
      <c r="M1361" s="424">
        <f t="shared" si="149"/>
        <v>467901.72</v>
      </c>
      <c r="N1361" s="424">
        <f t="shared" si="150"/>
        <v>116975.43000000005</v>
      </c>
      <c r="O1361" s="424">
        <f t="shared" si="151"/>
        <v>204707</v>
      </c>
      <c r="P1361" s="424">
        <f t="shared" si="152"/>
        <v>163765.6</v>
      </c>
      <c r="Q1361" s="424">
        <f t="shared" si="153"/>
        <v>40941.399999999994</v>
      </c>
    </row>
    <row r="1362" spans="1:17" ht="16.5" hidden="1" thickTop="1" x14ac:dyDescent="0.25">
      <c r="A1362" s="421" t="s">
        <v>5515</v>
      </c>
      <c r="B1362" s="421" t="s">
        <v>6020</v>
      </c>
      <c r="C1362" s="422" t="s">
        <v>5517</v>
      </c>
      <c r="D1362" s="422" t="s">
        <v>5539</v>
      </c>
      <c r="E1362" s="422" t="s">
        <v>6021</v>
      </c>
      <c r="F1362" s="422" t="s">
        <v>6022</v>
      </c>
      <c r="G1362" s="423" t="s">
        <v>6023</v>
      </c>
      <c r="H1362" s="421" t="s">
        <v>6024</v>
      </c>
      <c r="I1362" s="424">
        <v>0</v>
      </c>
      <c r="J1362" s="425">
        <v>0</v>
      </c>
      <c r="K1362" s="424">
        <f t="shared" si="147"/>
        <v>0</v>
      </c>
      <c r="L1362" s="424">
        <f t="shared" si="148"/>
        <v>0</v>
      </c>
      <c r="M1362" s="424">
        <f t="shared" si="149"/>
        <v>0</v>
      </c>
      <c r="N1362" s="424">
        <f t="shared" si="150"/>
        <v>0</v>
      </c>
      <c r="O1362" s="424">
        <f t="shared" si="151"/>
        <v>0</v>
      </c>
      <c r="P1362" s="424">
        <f t="shared" si="152"/>
        <v>0</v>
      </c>
      <c r="Q1362" s="424">
        <f t="shared" si="153"/>
        <v>0</v>
      </c>
    </row>
    <row r="1363" spans="1:17" ht="16.5" hidden="1" thickTop="1" x14ac:dyDescent="0.25">
      <c r="A1363" s="421" t="s">
        <v>5515</v>
      </c>
      <c r="B1363" s="421" t="s">
        <v>6025</v>
      </c>
      <c r="C1363" s="422" t="s">
        <v>5517</v>
      </c>
      <c r="D1363" s="422" t="s">
        <v>5625</v>
      </c>
      <c r="E1363" s="422" t="s">
        <v>6026</v>
      </c>
      <c r="F1363" s="422" t="s">
        <v>6027</v>
      </c>
      <c r="G1363" s="423" t="s">
        <v>6028</v>
      </c>
      <c r="H1363" s="421" t="s">
        <v>6029</v>
      </c>
      <c r="I1363" s="424">
        <v>78472.598718242647</v>
      </c>
      <c r="J1363" s="425">
        <v>4.297573078602804E-5</v>
      </c>
      <c r="K1363" s="424">
        <f t="shared" si="147"/>
        <v>582836.68999999994</v>
      </c>
      <c r="L1363" s="424">
        <f t="shared" si="148"/>
        <v>431730.88</v>
      </c>
      <c r="M1363" s="424">
        <f t="shared" si="149"/>
        <v>345384.7</v>
      </c>
      <c r="N1363" s="424">
        <f t="shared" si="150"/>
        <v>86346.18</v>
      </c>
      <c r="O1363" s="424">
        <f t="shared" si="151"/>
        <v>151105.80999999994</v>
      </c>
      <c r="P1363" s="424">
        <f t="shared" si="152"/>
        <v>120884.65</v>
      </c>
      <c r="Q1363" s="424">
        <f t="shared" si="153"/>
        <v>30221.159999999945</v>
      </c>
    </row>
    <row r="1364" spans="1:17" ht="16.5" hidden="1" thickTop="1" x14ac:dyDescent="0.25">
      <c r="A1364" s="421" t="s">
        <v>5515</v>
      </c>
      <c r="B1364" s="421" t="s">
        <v>6030</v>
      </c>
      <c r="C1364" s="422" t="s">
        <v>5517</v>
      </c>
      <c r="D1364" s="422" t="s">
        <v>5566</v>
      </c>
      <c r="E1364" s="422" t="s">
        <v>6031</v>
      </c>
      <c r="F1364" s="422" t="s">
        <v>6032</v>
      </c>
      <c r="G1364" s="423" t="s">
        <v>6033</v>
      </c>
      <c r="H1364" s="421" t="s">
        <v>6034</v>
      </c>
      <c r="I1364" s="424">
        <v>132643.74044326795</v>
      </c>
      <c r="J1364" s="425">
        <v>7.2642702967048138E-5</v>
      </c>
      <c r="K1364" s="424">
        <f t="shared" si="147"/>
        <v>985180.05</v>
      </c>
      <c r="L1364" s="424">
        <f t="shared" si="148"/>
        <v>729763</v>
      </c>
      <c r="M1364" s="424">
        <f t="shared" si="149"/>
        <v>583810.4</v>
      </c>
      <c r="N1364" s="424">
        <f t="shared" si="150"/>
        <v>145952.59999999998</v>
      </c>
      <c r="O1364" s="424">
        <f t="shared" si="151"/>
        <v>255417.05000000005</v>
      </c>
      <c r="P1364" s="424">
        <f t="shared" si="152"/>
        <v>204333.64</v>
      </c>
      <c r="Q1364" s="424">
        <f t="shared" si="153"/>
        <v>51083.410000000033</v>
      </c>
    </row>
    <row r="1365" spans="1:17" ht="16.5" hidden="1" thickTop="1" x14ac:dyDescent="0.25">
      <c r="A1365" s="421" t="s">
        <v>5515</v>
      </c>
      <c r="B1365" s="421" t="s">
        <v>6035</v>
      </c>
      <c r="C1365" s="422" t="s">
        <v>5517</v>
      </c>
      <c r="D1365" s="422" t="s">
        <v>5539</v>
      </c>
      <c r="E1365" s="422" t="s">
        <v>6036</v>
      </c>
      <c r="F1365" s="422" t="s">
        <v>6037</v>
      </c>
      <c r="G1365" s="423" t="s">
        <v>6038</v>
      </c>
      <c r="H1365" s="421" t="s">
        <v>6039</v>
      </c>
      <c r="I1365" s="424">
        <v>0</v>
      </c>
      <c r="J1365" s="425">
        <v>0</v>
      </c>
      <c r="K1365" s="424">
        <f t="shared" si="147"/>
        <v>0</v>
      </c>
      <c r="L1365" s="424">
        <f t="shared" si="148"/>
        <v>0</v>
      </c>
      <c r="M1365" s="424">
        <f t="shared" si="149"/>
        <v>0</v>
      </c>
      <c r="N1365" s="424">
        <f t="shared" si="150"/>
        <v>0</v>
      </c>
      <c r="O1365" s="424">
        <f t="shared" si="151"/>
        <v>0</v>
      </c>
      <c r="P1365" s="424">
        <f t="shared" si="152"/>
        <v>0</v>
      </c>
      <c r="Q1365" s="424">
        <f t="shared" si="153"/>
        <v>0</v>
      </c>
    </row>
    <row r="1366" spans="1:17" ht="16.5" hidden="1" thickTop="1" x14ac:dyDescent="0.25">
      <c r="A1366" s="421" t="s">
        <v>5515</v>
      </c>
      <c r="B1366" s="421" t="s">
        <v>6040</v>
      </c>
      <c r="C1366" s="422" t="s">
        <v>5517</v>
      </c>
      <c r="D1366" s="422" t="s">
        <v>5580</v>
      </c>
      <c r="E1366" s="422" t="s">
        <v>6041</v>
      </c>
      <c r="F1366" s="422" t="s">
        <v>6042</v>
      </c>
      <c r="G1366" s="423" t="s">
        <v>6043</v>
      </c>
      <c r="H1366" s="421" t="s">
        <v>6044</v>
      </c>
      <c r="I1366" s="424">
        <v>14057.047812233272</v>
      </c>
      <c r="J1366" s="425">
        <v>7.6983802281601093E-6</v>
      </c>
      <c r="K1366" s="424">
        <f t="shared" si="147"/>
        <v>104405.4</v>
      </c>
      <c r="L1366" s="424">
        <f t="shared" si="148"/>
        <v>77337.33</v>
      </c>
      <c r="M1366" s="424">
        <f t="shared" si="149"/>
        <v>61869.86</v>
      </c>
      <c r="N1366" s="424">
        <f t="shared" si="150"/>
        <v>15467.470000000001</v>
      </c>
      <c r="O1366" s="424">
        <f t="shared" si="151"/>
        <v>27068.069999999992</v>
      </c>
      <c r="P1366" s="424">
        <f t="shared" si="152"/>
        <v>21654.46</v>
      </c>
      <c r="Q1366" s="424">
        <f t="shared" si="153"/>
        <v>5413.6099999999933</v>
      </c>
    </row>
    <row r="1367" spans="1:17" ht="16.5" hidden="1" thickTop="1" x14ac:dyDescent="0.25">
      <c r="A1367" s="421" t="s">
        <v>5515</v>
      </c>
      <c r="B1367" s="421" t="s">
        <v>6045</v>
      </c>
      <c r="C1367" s="422" t="s">
        <v>5517</v>
      </c>
      <c r="D1367" s="422" t="s">
        <v>5595</v>
      </c>
      <c r="E1367" s="422" t="s">
        <v>6046</v>
      </c>
      <c r="F1367" s="422" t="s">
        <v>6047</v>
      </c>
      <c r="G1367" s="423" t="s">
        <v>6048</v>
      </c>
      <c r="H1367" s="421" t="s">
        <v>6049</v>
      </c>
      <c r="I1367" s="424">
        <v>37390.096303493978</v>
      </c>
      <c r="J1367" s="425">
        <v>2.0476787299629324E-5</v>
      </c>
      <c r="K1367" s="424">
        <f t="shared" si="147"/>
        <v>277706.11</v>
      </c>
      <c r="L1367" s="424">
        <f t="shared" si="148"/>
        <v>205708.23</v>
      </c>
      <c r="M1367" s="424">
        <f t="shared" si="149"/>
        <v>164566.57999999999</v>
      </c>
      <c r="N1367" s="424">
        <f t="shared" si="150"/>
        <v>41141.650000000023</v>
      </c>
      <c r="O1367" s="424">
        <f t="shared" si="151"/>
        <v>71997.879999999976</v>
      </c>
      <c r="P1367" s="424">
        <f t="shared" si="152"/>
        <v>57598.3</v>
      </c>
      <c r="Q1367" s="424">
        <f t="shared" si="153"/>
        <v>14399.579999999973</v>
      </c>
    </row>
    <row r="1368" spans="1:17" ht="16.5" hidden="1" thickTop="1" x14ac:dyDescent="0.25">
      <c r="A1368" s="421" t="s">
        <v>5515</v>
      </c>
      <c r="B1368" s="421" t="s">
        <v>6050</v>
      </c>
      <c r="C1368" s="422" t="s">
        <v>5517</v>
      </c>
      <c r="D1368" s="422" t="s">
        <v>5595</v>
      </c>
      <c r="E1368" s="422" t="s">
        <v>6051</v>
      </c>
      <c r="F1368" s="422" t="s">
        <v>6052</v>
      </c>
      <c r="G1368" s="423" t="s">
        <v>6053</v>
      </c>
      <c r="H1368" s="421" t="s">
        <v>6054</v>
      </c>
      <c r="I1368" s="424">
        <v>40736.049894332675</v>
      </c>
      <c r="J1368" s="425">
        <v>2.2309207827191125E-5</v>
      </c>
      <c r="K1368" s="424">
        <f t="shared" si="147"/>
        <v>302557.39</v>
      </c>
      <c r="L1368" s="424">
        <f t="shared" si="148"/>
        <v>224116.59</v>
      </c>
      <c r="M1368" s="424">
        <f t="shared" si="149"/>
        <v>179293.27</v>
      </c>
      <c r="N1368" s="424">
        <f t="shared" si="150"/>
        <v>44823.320000000007</v>
      </c>
      <c r="O1368" s="424">
        <f t="shared" si="151"/>
        <v>78440.800000000017</v>
      </c>
      <c r="P1368" s="424">
        <f t="shared" si="152"/>
        <v>62752.639999999999</v>
      </c>
      <c r="Q1368" s="424">
        <f t="shared" si="153"/>
        <v>15688.160000000018</v>
      </c>
    </row>
    <row r="1369" spans="1:17" ht="16.5" hidden="1" thickTop="1" x14ac:dyDescent="0.25">
      <c r="A1369" s="421" t="s">
        <v>5515</v>
      </c>
      <c r="B1369" s="421" t="s">
        <v>6055</v>
      </c>
      <c r="C1369" s="422" t="s">
        <v>5517</v>
      </c>
      <c r="D1369" s="422" t="s">
        <v>5595</v>
      </c>
      <c r="E1369" s="422" t="s">
        <v>6056</v>
      </c>
      <c r="F1369" s="422" t="s">
        <v>6057</v>
      </c>
      <c r="G1369" s="423" t="s">
        <v>6058</v>
      </c>
      <c r="H1369" s="421" t="s">
        <v>6059</v>
      </c>
      <c r="I1369" s="424">
        <v>83409.1268616569</v>
      </c>
      <c r="J1369" s="425">
        <v>4.56792337663582E-5</v>
      </c>
      <c r="K1369" s="424">
        <f t="shared" si="147"/>
        <v>619501.59</v>
      </c>
      <c r="L1369" s="424">
        <f t="shared" si="148"/>
        <v>458890.07</v>
      </c>
      <c r="M1369" s="424">
        <f t="shared" si="149"/>
        <v>367112.06</v>
      </c>
      <c r="N1369" s="424">
        <f t="shared" si="150"/>
        <v>91778.010000000009</v>
      </c>
      <c r="O1369" s="424">
        <f t="shared" si="151"/>
        <v>160611.51999999996</v>
      </c>
      <c r="P1369" s="424">
        <f t="shared" si="152"/>
        <v>128489.22</v>
      </c>
      <c r="Q1369" s="424">
        <f t="shared" si="153"/>
        <v>32122.299999999959</v>
      </c>
    </row>
    <row r="1370" spans="1:17" ht="16.5" hidden="1" thickTop="1" x14ac:dyDescent="0.25">
      <c r="A1370" s="421" t="s">
        <v>5515</v>
      </c>
      <c r="B1370" s="421" t="s">
        <v>6060</v>
      </c>
      <c r="C1370" s="422" t="s">
        <v>5517</v>
      </c>
      <c r="D1370" s="422" t="s">
        <v>5595</v>
      </c>
      <c r="E1370" s="422" t="s">
        <v>6061</v>
      </c>
      <c r="F1370" s="422" t="s">
        <v>6062</v>
      </c>
      <c r="G1370" s="423" t="s">
        <v>6063</v>
      </c>
      <c r="H1370" s="421" t="s">
        <v>6064</v>
      </c>
      <c r="I1370" s="424">
        <v>54839.412135189013</v>
      </c>
      <c r="J1370" s="425">
        <v>3.0032952277366618E-5</v>
      </c>
      <c r="K1370" s="424">
        <f t="shared" si="147"/>
        <v>407306.78</v>
      </c>
      <c r="L1370" s="424">
        <f t="shared" si="148"/>
        <v>301708.73</v>
      </c>
      <c r="M1370" s="424">
        <f t="shared" si="149"/>
        <v>241366.98</v>
      </c>
      <c r="N1370" s="424">
        <f t="shared" si="150"/>
        <v>60341.749999999971</v>
      </c>
      <c r="O1370" s="424">
        <f t="shared" si="151"/>
        <v>105598.05000000005</v>
      </c>
      <c r="P1370" s="424">
        <f t="shared" si="152"/>
        <v>84478.44</v>
      </c>
      <c r="Q1370" s="424">
        <f t="shared" si="153"/>
        <v>21119.610000000044</v>
      </c>
    </row>
    <row r="1371" spans="1:17" ht="16.5" hidden="1" thickTop="1" x14ac:dyDescent="0.25">
      <c r="A1371" s="421" t="s">
        <v>5515</v>
      </c>
      <c r="B1371" s="421" t="s">
        <v>6065</v>
      </c>
      <c r="C1371" s="422" t="s">
        <v>5517</v>
      </c>
      <c r="D1371" s="422" t="s">
        <v>5539</v>
      </c>
      <c r="E1371" s="422" t="s">
        <v>6066</v>
      </c>
      <c r="F1371" s="422" t="s">
        <v>6067</v>
      </c>
      <c r="G1371" s="423" t="s">
        <v>6068</v>
      </c>
      <c r="H1371" s="421" t="s">
        <v>6069</v>
      </c>
      <c r="I1371" s="424">
        <v>409373.61850235716</v>
      </c>
      <c r="J1371" s="425">
        <v>2.2419456863953134E-4</v>
      </c>
      <c r="K1371" s="424">
        <f t="shared" si="147"/>
        <v>3040525.86</v>
      </c>
      <c r="L1371" s="424">
        <f t="shared" si="148"/>
        <v>2252241.38</v>
      </c>
      <c r="M1371" s="424">
        <f t="shared" si="149"/>
        <v>1801793.1</v>
      </c>
      <c r="N1371" s="424">
        <f t="shared" si="150"/>
        <v>450448.2799999998</v>
      </c>
      <c r="O1371" s="424">
        <f t="shared" si="151"/>
        <v>788284.48</v>
      </c>
      <c r="P1371" s="424">
        <f t="shared" si="152"/>
        <v>630627.57999999996</v>
      </c>
      <c r="Q1371" s="424">
        <f t="shared" si="153"/>
        <v>157656.90000000002</v>
      </c>
    </row>
    <row r="1372" spans="1:17" ht="16.5" hidden="1" thickTop="1" x14ac:dyDescent="0.25">
      <c r="A1372" s="421" t="s">
        <v>5515</v>
      </c>
      <c r="B1372" s="421" t="s">
        <v>6070</v>
      </c>
      <c r="C1372" s="422" t="s">
        <v>5517</v>
      </c>
      <c r="D1372" s="422" t="s">
        <v>5637</v>
      </c>
      <c r="E1372" s="422" t="s">
        <v>6071</v>
      </c>
      <c r="F1372" s="422" t="s">
        <v>6072</v>
      </c>
      <c r="G1372" s="423" t="s">
        <v>6073</v>
      </c>
      <c r="H1372" s="421" t="s">
        <v>6074</v>
      </c>
      <c r="I1372" s="424">
        <v>40844.031675902726</v>
      </c>
      <c r="J1372" s="425">
        <v>2.2368344341724209E-5</v>
      </c>
      <c r="K1372" s="424">
        <f t="shared" si="147"/>
        <v>303359.40000000002</v>
      </c>
      <c r="L1372" s="424">
        <f t="shared" si="148"/>
        <v>224710.67</v>
      </c>
      <c r="M1372" s="424">
        <f t="shared" si="149"/>
        <v>179768.54</v>
      </c>
      <c r="N1372" s="424">
        <f t="shared" si="150"/>
        <v>44942.130000000005</v>
      </c>
      <c r="O1372" s="424">
        <f t="shared" si="151"/>
        <v>78648.73000000001</v>
      </c>
      <c r="P1372" s="424">
        <f t="shared" si="152"/>
        <v>62918.98</v>
      </c>
      <c r="Q1372" s="424">
        <f t="shared" si="153"/>
        <v>15729.750000000007</v>
      </c>
    </row>
    <row r="1373" spans="1:17" ht="16.5" hidden="1" thickTop="1" x14ac:dyDescent="0.25">
      <c r="A1373" s="421" t="s">
        <v>5515</v>
      </c>
      <c r="B1373" s="421" t="s">
        <v>6075</v>
      </c>
      <c r="C1373" s="422" t="s">
        <v>5517</v>
      </c>
      <c r="D1373" s="422" t="s">
        <v>5548</v>
      </c>
      <c r="E1373" s="422" t="s">
        <v>6076</v>
      </c>
      <c r="F1373" s="422" t="s">
        <v>6077</v>
      </c>
      <c r="G1373" s="423" t="s">
        <v>6078</v>
      </c>
      <c r="H1373" s="421" t="s">
        <v>6079</v>
      </c>
      <c r="I1373" s="424">
        <v>258905.21472716282</v>
      </c>
      <c r="J1373" s="425">
        <v>1.4179014062174424E-4</v>
      </c>
      <c r="K1373" s="424">
        <f t="shared" si="147"/>
        <v>1922957.33</v>
      </c>
      <c r="L1373" s="424">
        <f t="shared" si="148"/>
        <v>1424412.84</v>
      </c>
      <c r="M1373" s="424">
        <f t="shared" si="149"/>
        <v>1139530.27</v>
      </c>
      <c r="N1373" s="424">
        <f t="shared" si="150"/>
        <v>284882.57000000007</v>
      </c>
      <c r="O1373" s="424">
        <f t="shared" si="151"/>
        <v>498544.49</v>
      </c>
      <c r="P1373" s="424">
        <f t="shared" si="152"/>
        <v>398835.59</v>
      </c>
      <c r="Q1373" s="424">
        <f t="shared" si="153"/>
        <v>99708.899999999965</v>
      </c>
    </row>
    <row r="1374" spans="1:17" ht="16.5" hidden="1" thickTop="1" x14ac:dyDescent="0.25">
      <c r="A1374" s="421" t="s">
        <v>5515</v>
      </c>
      <c r="B1374" s="421" t="s">
        <v>6080</v>
      </c>
      <c r="C1374" s="422" t="s">
        <v>5517</v>
      </c>
      <c r="D1374" s="422" t="s">
        <v>5524</v>
      </c>
      <c r="E1374" s="422" t="s">
        <v>6081</v>
      </c>
      <c r="F1374" s="422" t="s">
        <v>6082</v>
      </c>
      <c r="G1374" s="423" t="s">
        <v>6083</v>
      </c>
      <c r="H1374" s="421" t="s">
        <v>6084</v>
      </c>
      <c r="I1374" s="424">
        <v>0</v>
      </c>
      <c r="J1374" s="425">
        <v>0</v>
      </c>
      <c r="K1374" s="424">
        <f t="shared" si="147"/>
        <v>0</v>
      </c>
      <c r="L1374" s="424">
        <f t="shared" si="148"/>
        <v>0</v>
      </c>
      <c r="M1374" s="424">
        <f t="shared" si="149"/>
        <v>0</v>
      </c>
      <c r="N1374" s="424">
        <f t="shared" si="150"/>
        <v>0</v>
      </c>
      <c r="O1374" s="424">
        <f t="shared" si="151"/>
        <v>0</v>
      </c>
      <c r="P1374" s="424">
        <f t="shared" si="152"/>
        <v>0</v>
      </c>
      <c r="Q1374" s="424">
        <f t="shared" si="153"/>
        <v>0</v>
      </c>
    </row>
    <row r="1375" spans="1:17" ht="16.5" hidden="1" thickTop="1" x14ac:dyDescent="0.25">
      <c r="A1375" s="421" t="s">
        <v>5515</v>
      </c>
      <c r="B1375" s="427" t="s">
        <v>6085</v>
      </c>
      <c r="C1375" s="422" t="s">
        <v>5517</v>
      </c>
      <c r="D1375" s="422" t="s">
        <v>6086</v>
      </c>
      <c r="E1375" s="422" t="s">
        <v>6087</v>
      </c>
      <c r="F1375" s="422" t="s">
        <v>6088</v>
      </c>
      <c r="G1375" s="423" t="s">
        <v>6089</v>
      </c>
      <c r="H1375" s="429" t="s">
        <v>6090</v>
      </c>
      <c r="I1375" s="424">
        <v>48509.660989711192</v>
      </c>
      <c r="J1375" s="425">
        <v>2.6566446954313396E-5</v>
      </c>
      <c r="K1375" s="424">
        <f t="shared" si="147"/>
        <v>360294.05</v>
      </c>
      <c r="L1375" s="424">
        <f t="shared" si="148"/>
        <v>266884.47999999998</v>
      </c>
      <c r="M1375" s="424">
        <f t="shared" si="149"/>
        <v>213507.58</v>
      </c>
      <c r="N1375" s="424">
        <f t="shared" si="150"/>
        <v>53376.899999999994</v>
      </c>
      <c r="O1375" s="424">
        <f t="shared" si="151"/>
        <v>93409.57</v>
      </c>
      <c r="P1375" s="424">
        <f t="shared" si="152"/>
        <v>74727.66</v>
      </c>
      <c r="Q1375" s="424">
        <f t="shared" si="153"/>
        <v>18681.910000000003</v>
      </c>
    </row>
    <row r="1376" spans="1:17" ht="16.5" hidden="1" thickTop="1" x14ac:dyDescent="0.25">
      <c r="A1376" s="421" t="s">
        <v>5515</v>
      </c>
      <c r="B1376" s="421" t="s">
        <v>6091</v>
      </c>
      <c r="C1376" s="422" t="s">
        <v>5517</v>
      </c>
      <c r="D1376" s="422" t="s">
        <v>5518</v>
      </c>
      <c r="E1376" s="422" t="s">
        <v>6092</v>
      </c>
      <c r="F1376" s="422" t="s">
        <v>6093</v>
      </c>
      <c r="G1376" s="423" t="s">
        <v>6094</v>
      </c>
      <c r="H1376" s="421" t="s">
        <v>6095</v>
      </c>
      <c r="I1376" s="424">
        <v>87895.639479148434</v>
      </c>
      <c r="J1376" s="425">
        <v>4.8136284527601961E-5</v>
      </c>
      <c r="K1376" s="424">
        <f t="shared" si="147"/>
        <v>652824.1</v>
      </c>
      <c r="L1376" s="424">
        <f t="shared" si="148"/>
        <v>483573.41</v>
      </c>
      <c r="M1376" s="424">
        <f t="shared" si="149"/>
        <v>386858.73</v>
      </c>
      <c r="N1376" s="424">
        <f t="shared" si="150"/>
        <v>96714.68</v>
      </c>
      <c r="O1376" s="424">
        <f t="shared" si="151"/>
        <v>169250.69</v>
      </c>
      <c r="P1376" s="424">
        <f t="shared" si="152"/>
        <v>135400.54999999999</v>
      </c>
      <c r="Q1376" s="424">
        <f t="shared" si="153"/>
        <v>33850.140000000014</v>
      </c>
    </row>
    <row r="1377" spans="1:17" ht="16.5" hidden="1" thickTop="1" x14ac:dyDescent="0.25">
      <c r="A1377" s="421" t="s">
        <v>5515</v>
      </c>
      <c r="B1377" s="421" t="s">
        <v>6096</v>
      </c>
      <c r="C1377" s="422" t="s">
        <v>5517</v>
      </c>
      <c r="D1377" s="422" t="s">
        <v>6097</v>
      </c>
      <c r="E1377" s="422" t="s">
        <v>6098</v>
      </c>
      <c r="F1377" s="422" t="s">
        <v>6099</v>
      </c>
      <c r="G1377" s="423" t="s">
        <v>6100</v>
      </c>
      <c r="H1377" s="421" t="s">
        <v>6101</v>
      </c>
      <c r="I1377" s="424">
        <v>68760.788160236028</v>
      </c>
      <c r="J1377" s="425">
        <v>3.7657031484576592E-5</v>
      </c>
      <c r="K1377" s="424">
        <f t="shared" si="147"/>
        <v>510704.51</v>
      </c>
      <c r="L1377" s="424">
        <f t="shared" si="148"/>
        <v>378299.64</v>
      </c>
      <c r="M1377" s="424">
        <f t="shared" si="149"/>
        <v>302639.71000000002</v>
      </c>
      <c r="N1377" s="424">
        <f t="shared" si="150"/>
        <v>75659.929999999993</v>
      </c>
      <c r="O1377" s="424">
        <f t="shared" si="151"/>
        <v>132404.87</v>
      </c>
      <c r="P1377" s="424">
        <f t="shared" si="152"/>
        <v>105923.9</v>
      </c>
      <c r="Q1377" s="424">
        <f t="shared" si="153"/>
        <v>26480.97</v>
      </c>
    </row>
    <row r="1378" spans="1:17" ht="16.5" hidden="1" thickTop="1" x14ac:dyDescent="0.25">
      <c r="A1378" s="421" t="s">
        <v>5515</v>
      </c>
      <c r="B1378" s="421" t="s">
        <v>6102</v>
      </c>
      <c r="C1378" s="422" t="s">
        <v>5517</v>
      </c>
      <c r="D1378" s="422" t="s">
        <v>5539</v>
      </c>
      <c r="E1378" s="422" t="s">
        <v>6103</v>
      </c>
      <c r="F1378" s="422" t="s">
        <v>6104</v>
      </c>
      <c r="G1378" s="423" t="s">
        <v>6105</v>
      </c>
      <c r="H1378" s="421" t="s">
        <v>6106</v>
      </c>
      <c r="I1378" s="424">
        <v>483321.84429377108</v>
      </c>
      <c r="J1378" s="425">
        <v>2.646925143635772E-4</v>
      </c>
      <c r="K1378" s="424">
        <f t="shared" si="147"/>
        <v>3589758.85</v>
      </c>
      <c r="L1378" s="424">
        <f t="shared" si="148"/>
        <v>2659080.63</v>
      </c>
      <c r="M1378" s="424">
        <f t="shared" si="149"/>
        <v>2127264.5</v>
      </c>
      <c r="N1378" s="424">
        <f t="shared" si="150"/>
        <v>531816.12999999989</v>
      </c>
      <c r="O1378" s="424">
        <f t="shared" si="151"/>
        <v>930678.2200000002</v>
      </c>
      <c r="P1378" s="424">
        <f t="shared" si="152"/>
        <v>744542.58</v>
      </c>
      <c r="Q1378" s="424">
        <f t="shared" si="153"/>
        <v>186135.64000000025</v>
      </c>
    </row>
    <row r="1379" spans="1:17" ht="16.5" hidden="1" thickTop="1" x14ac:dyDescent="0.25">
      <c r="A1379" s="421" t="s">
        <v>5515</v>
      </c>
      <c r="B1379" s="421" t="s">
        <v>6107</v>
      </c>
      <c r="C1379" s="422" t="s">
        <v>5517</v>
      </c>
      <c r="D1379" s="422" t="s">
        <v>5574</v>
      </c>
      <c r="E1379" s="422" t="s">
        <v>6108</v>
      </c>
      <c r="F1379" s="422" t="s">
        <v>6109</v>
      </c>
      <c r="G1379" s="423" t="s">
        <v>6110</v>
      </c>
      <c r="H1379" s="421" t="s">
        <v>6111</v>
      </c>
      <c r="I1379" s="424">
        <v>23507.554999129381</v>
      </c>
      <c r="J1379" s="425">
        <v>1.2873976032164672E-5</v>
      </c>
      <c r="K1379" s="424">
        <f t="shared" si="147"/>
        <v>174596.81</v>
      </c>
      <c r="L1379" s="424">
        <f t="shared" si="148"/>
        <v>129330.97</v>
      </c>
      <c r="M1379" s="424">
        <f t="shared" si="149"/>
        <v>103464.78</v>
      </c>
      <c r="N1379" s="424">
        <f t="shared" si="150"/>
        <v>25866.190000000002</v>
      </c>
      <c r="O1379" s="424">
        <f t="shared" si="151"/>
        <v>45265.84</v>
      </c>
      <c r="P1379" s="424">
        <f t="shared" si="152"/>
        <v>36212.67</v>
      </c>
      <c r="Q1379" s="424">
        <f t="shared" si="153"/>
        <v>9053.1699999999983</v>
      </c>
    </row>
    <row r="1380" spans="1:17" ht="16.5" hidden="1" thickTop="1" x14ac:dyDescent="0.25">
      <c r="A1380" s="421" t="s">
        <v>5515</v>
      </c>
      <c r="B1380" s="421" t="s">
        <v>6112</v>
      </c>
      <c r="C1380" s="422" t="s">
        <v>5517</v>
      </c>
      <c r="D1380" s="422" t="s">
        <v>6113</v>
      </c>
      <c r="E1380" s="422" t="s">
        <v>6114</v>
      </c>
      <c r="F1380" s="422" t="s">
        <v>6115</v>
      </c>
      <c r="G1380" s="423" t="s">
        <v>6116</v>
      </c>
      <c r="H1380" s="421" t="s">
        <v>6117</v>
      </c>
      <c r="I1380" s="424">
        <v>66895.338449872637</v>
      </c>
      <c r="J1380" s="425">
        <v>3.6635412908705292E-5</v>
      </c>
      <c r="K1380" s="424">
        <f t="shared" si="147"/>
        <v>496849.33</v>
      </c>
      <c r="L1380" s="424">
        <f t="shared" si="148"/>
        <v>368036.54</v>
      </c>
      <c r="M1380" s="424">
        <f t="shared" si="149"/>
        <v>294429.23</v>
      </c>
      <c r="N1380" s="424">
        <f t="shared" si="150"/>
        <v>73607.31</v>
      </c>
      <c r="O1380" s="424">
        <f t="shared" si="151"/>
        <v>128812.79000000004</v>
      </c>
      <c r="P1380" s="424">
        <f t="shared" si="152"/>
        <v>103050.23</v>
      </c>
      <c r="Q1380" s="424">
        <f t="shared" si="153"/>
        <v>25762.560000000041</v>
      </c>
    </row>
    <row r="1381" spans="1:17" ht="16.5" hidden="1" thickTop="1" x14ac:dyDescent="0.25">
      <c r="A1381" s="421" t="s">
        <v>5515</v>
      </c>
      <c r="B1381" s="421" t="s">
        <v>6118</v>
      </c>
      <c r="C1381" s="422" t="s">
        <v>5517</v>
      </c>
      <c r="D1381" s="422" t="s">
        <v>5539</v>
      </c>
      <c r="E1381" s="422" t="s">
        <v>6119</v>
      </c>
      <c r="F1381" s="422" t="s">
        <v>6120</v>
      </c>
      <c r="G1381" s="423" t="s">
        <v>6121</v>
      </c>
      <c r="H1381" s="421" t="s">
        <v>6122</v>
      </c>
      <c r="I1381" s="424">
        <v>0</v>
      </c>
      <c r="J1381" s="425">
        <v>0</v>
      </c>
      <c r="K1381" s="424">
        <f t="shared" si="147"/>
        <v>0</v>
      </c>
      <c r="L1381" s="424">
        <f t="shared" si="148"/>
        <v>0</v>
      </c>
      <c r="M1381" s="424">
        <f t="shared" si="149"/>
        <v>0</v>
      </c>
      <c r="N1381" s="424">
        <f t="shared" si="150"/>
        <v>0</v>
      </c>
      <c r="O1381" s="424">
        <f t="shared" si="151"/>
        <v>0</v>
      </c>
      <c r="P1381" s="424">
        <f t="shared" si="152"/>
        <v>0</v>
      </c>
      <c r="Q1381" s="424">
        <f t="shared" si="153"/>
        <v>0</v>
      </c>
    </row>
    <row r="1382" spans="1:17" ht="16.5" hidden="1" thickTop="1" x14ac:dyDescent="0.25">
      <c r="A1382" s="421" t="s">
        <v>5515</v>
      </c>
      <c r="B1382" s="421" t="s">
        <v>6123</v>
      </c>
      <c r="C1382" s="422" t="s">
        <v>5517</v>
      </c>
      <c r="D1382" s="422" t="s">
        <v>5580</v>
      </c>
      <c r="E1382" s="422" t="s">
        <v>6124</v>
      </c>
      <c r="F1382" s="422" t="s">
        <v>6125</v>
      </c>
      <c r="G1382" s="423" t="s">
        <v>6126</v>
      </c>
      <c r="H1382" s="421" t="s">
        <v>6127</v>
      </c>
      <c r="I1382" s="424">
        <v>33555.214631340772</v>
      </c>
      <c r="J1382" s="425">
        <v>1.8376603986846843E-5</v>
      </c>
      <c r="K1382" s="424">
        <f t="shared" si="147"/>
        <v>249223.43</v>
      </c>
      <c r="L1382" s="424">
        <f t="shared" si="148"/>
        <v>184609.95</v>
      </c>
      <c r="M1382" s="424">
        <f t="shared" si="149"/>
        <v>147687.96</v>
      </c>
      <c r="N1382" s="424">
        <f t="shared" si="150"/>
        <v>36921.99000000002</v>
      </c>
      <c r="O1382" s="424">
        <f t="shared" si="151"/>
        <v>64613.479999999981</v>
      </c>
      <c r="P1382" s="424">
        <f t="shared" si="152"/>
        <v>51690.78</v>
      </c>
      <c r="Q1382" s="424">
        <f t="shared" si="153"/>
        <v>12922.699999999983</v>
      </c>
    </row>
    <row r="1383" spans="1:17" ht="16.5" hidden="1" thickTop="1" x14ac:dyDescent="0.25">
      <c r="A1383" s="421" t="s">
        <v>5515</v>
      </c>
      <c r="B1383" s="421" t="s">
        <v>6128</v>
      </c>
      <c r="C1383" s="422" t="s">
        <v>5517</v>
      </c>
      <c r="D1383" s="422" t="s">
        <v>5566</v>
      </c>
      <c r="E1383" s="422" t="s">
        <v>6129</v>
      </c>
      <c r="F1383" s="422" t="s">
        <v>6130</v>
      </c>
      <c r="G1383" s="423" t="s">
        <v>6131</v>
      </c>
      <c r="H1383" s="421" t="s">
        <v>6132</v>
      </c>
      <c r="I1383" s="424">
        <v>0</v>
      </c>
      <c r="J1383" s="425">
        <v>0</v>
      </c>
      <c r="K1383" s="424">
        <f t="shared" si="147"/>
        <v>0</v>
      </c>
      <c r="L1383" s="424">
        <f t="shared" si="148"/>
        <v>0</v>
      </c>
      <c r="M1383" s="424">
        <f t="shared" si="149"/>
        <v>0</v>
      </c>
      <c r="N1383" s="424">
        <f t="shared" si="150"/>
        <v>0</v>
      </c>
      <c r="O1383" s="424">
        <f t="shared" si="151"/>
        <v>0</v>
      </c>
      <c r="P1383" s="424">
        <f t="shared" si="152"/>
        <v>0</v>
      </c>
      <c r="Q1383" s="424">
        <f t="shared" si="153"/>
        <v>0</v>
      </c>
    </row>
    <row r="1384" spans="1:17" ht="16.5" hidden="1" thickTop="1" x14ac:dyDescent="0.25">
      <c r="A1384" s="421" t="s">
        <v>5515</v>
      </c>
      <c r="B1384" s="421" t="s">
        <v>6133</v>
      </c>
      <c r="C1384" s="422" t="s">
        <v>5517</v>
      </c>
      <c r="D1384" s="422" t="s">
        <v>5551</v>
      </c>
      <c r="E1384" s="422" t="s">
        <v>6134</v>
      </c>
      <c r="F1384" s="422" t="s">
        <v>6135</v>
      </c>
      <c r="G1384" s="423" t="s">
        <v>6136</v>
      </c>
      <c r="H1384" s="421" t="s">
        <v>6137</v>
      </c>
      <c r="I1384" s="424">
        <v>18201.230693448499</v>
      </c>
      <c r="J1384" s="425">
        <v>9.9679531840735543E-6</v>
      </c>
      <c r="K1384" s="424">
        <f t="shared" si="147"/>
        <v>135185.34</v>
      </c>
      <c r="L1384" s="424">
        <f t="shared" si="148"/>
        <v>100137.29</v>
      </c>
      <c r="M1384" s="424">
        <f t="shared" si="149"/>
        <v>80109.83</v>
      </c>
      <c r="N1384" s="424">
        <f t="shared" si="150"/>
        <v>20027.459999999992</v>
      </c>
      <c r="O1384" s="424">
        <f t="shared" si="151"/>
        <v>35048.050000000003</v>
      </c>
      <c r="P1384" s="424">
        <f t="shared" si="152"/>
        <v>28038.44</v>
      </c>
      <c r="Q1384" s="424">
        <f t="shared" si="153"/>
        <v>7009.6100000000042</v>
      </c>
    </row>
    <row r="1385" spans="1:17" ht="16.5" hidden="1" thickTop="1" x14ac:dyDescent="0.25">
      <c r="A1385" s="421" t="s">
        <v>5515</v>
      </c>
      <c r="B1385" s="421" t="s">
        <v>6138</v>
      </c>
      <c r="C1385" s="422" t="s">
        <v>5517</v>
      </c>
      <c r="D1385" s="422" t="s">
        <v>5518</v>
      </c>
      <c r="E1385" s="422" t="s">
        <v>6139</v>
      </c>
      <c r="F1385" s="422" t="s">
        <v>6140</v>
      </c>
      <c r="G1385" s="423" t="s">
        <v>6141</v>
      </c>
      <c r="H1385" s="421" t="s">
        <v>6142</v>
      </c>
      <c r="I1385" s="424">
        <v>0</v>
      </c>
      <c r="J1385" s="425">
        <v>0</v>
      </c>
      <c r="K1385" s="424">
        <f t="shared" si="147"/>
        <v>0</v>
      </c>
      <c r="L1385" s="424">
        <f t="shared" si="148"/>
        <v>0</v>
      </c>
      <c r="M1385" s="424">
        <f t="shared" si="149"/>
        <v>0</v>
      </c>
      <c r="N1385" s="424">
        <f t="shared" si="150"/>
        <v>0</v>
      </c>
      <c r="O1385" s="424">
        <f t="shared" si="151"/>
        <v>0</v>
      </c>
      <c r="P1385" s="424">
        <f t="shared" si="152"/>
        <v>0</v>
      </c>
      <c r="Q1385" s="424">
        <f t="shared" si="153"/>
        <v>0</v>
      </c>
    </row>
    <row r="1386" spans="1:17" ht="16.5" hidden="1" thickTop="1" x14ac:dyDescent="0.25">
      <c r="A1386" s="421" t="s">
        <v>5515</v>
      </c>
      <c r="B1386" s="421" t="s">
        <v>6143</v>
      </c>
      <c r="C1386" s="422" t="s">
        <v>5517</v>
      </c>
      <c r="D1386" s="422" t="s">
        <v>5518</v>
      </c>
      <c r="E1386" s="422" t="s">
        <v>6144</v>
      </c>
      <c r="F1386" s="422" t="s">
        <v>6145</v>
      </c>
      <c r="G1386" s="423" t="s">
        <v>6146</v>
      </c>
      <c r="H1386" s="421" t="s">
        <v>6147</v>
      </c>
      <c r="I1386" s="424">
        <v>0</v>
      </c>
      <c r="J1386" s="425">
        <v>0</v>
      </c>
      <c r="K1386" s="424">
        <f t="shared" si="147"/>
        <v>0</v>
      </c>
      <c r="L1386" s="424">
        <f t="shared" si="148"/>
        <v>0</v>
      </c>
      <c r="M1386" s="424">
        <f t="shared" si="149"/>
        <v>0</v>
      </c>
      <c r="N1386" s="424">
        <f t="shared" si="150"/>
        <v>0</v>
      </c>
      <c r="O1386" s="424">
        <f t="shared" si="151"/>
        <v>0</v>
      </c>
      <c r="P1386" s="424">
        <f t="shared" si="152"/>
        <v>0</v>
      </c>
      <c r="Q1386" s="424">
        <f t="shared" si="153"/>
        <v>0</v>
      </c>
    </row>
    <row r="1387" spans="1:17" ht="16.5" hidden="1" thickTop="1" x14ac:dyDescent="0.25">
      <c r="A1387" s="421" t="s">
        <v>5515</v>
      </c>
      <c r="B1387" s="421" t="s">
        <v>6148</v>
      </c>
      <c r="C1387" s="422" t="s">
        <v>5517</v>
      </c>
      <c r="D1387" s="422" t="s">
        <v>6149</v>
      </c>
      <c r="E1387" s="422" t="s">
        <v>6150</v>
      </c>
      <c r="F1387" s="422" t="s">
        <v>6151</v>
      </c>
      <c r="G1387" s="423" t="s">
        <v>6152</v>
      </c>
      <c r="H1387" s="421" t="s">
        <v>6153</v>
      </c>
      <c r="I1387" s="424">
        <v>28097.013197094962</v>
      </c>
      <c r="J1387" s="425">
        <v>1.5387405218799301E-5</v>
      </c>
      <c r="K1387" s="424">
        <f t="shared" si="147"/>
        <v>208683.93</v>
      </c>
      <c r="L1387" s="424">
        <f t="shared" si="148"/>
        <v>154580.69</v>
      </c>
      <c r="M1387" s="424">
        <f t="shared" si="149"/>
        <v>123664.55</v>
      </c>
      <c r="N1387" s="424">
        <f t="shared" si="150"/>
        <v>30916.14</v>
      </c>
      <c r="O1387" s="424">
        <f t="shared" si="151"/>
        <v>54103.239999999991</v>
      </c>
      <c r="P1387" s="424">
        <f t="shared" si="152"/>
        <v>43282.59</v>
      </c>
      <c r="Q1387" s="424">
        <f t="shared" si="153"/>
        <v>10820.649999999994</v>
      </c>
    </row>
    <row r="1388" spans="1:17" ht="16.5" hidden="1" thickTop="1" x14ac:dyDescent="0.25">
      <c r="A1388" s="421" t="s">
        <v>5515</v>
      </c>
      <c r="B1388" s="421" t="s">
        <v>6154</v>
      </c>
      <c r="C1388" s="422" t="s">
        <v>5517</v>
      </c>
      <c r="D1388" s="422" t="s">
        <v>6155</v>
      </c>
      <c r="E1388" s="422" t="s">
        <v>6156</v>
      </c>
      <c r="F1388" s="422" t="s">
        <v>6157</v>
      </c>
      <c r="G1388" s="423" t="s">
        <v>6158</v>
      </c>
      <c r="H1388" s="421" t="s">
        <v>6159</v>
      </c>
      <c r="I1388" s="424">
        <v>0</v>
      </c>
      <c r="J1388" s="425">
        <v>0</v>
      </c>
      <c r="K1388" s="424">
        <f t="shared" si="147"/>
        <v>0</v>
      </c>
      <c r="L1388" s="424">
        <f t="shared" si="148"/>
        <v>0</v>
      </c>
      <c r="M1388" s="424">
        <f t="shared" si="149"/>
        <v>0</v>
      </c>
      <c r="N1388" s="424">
        <f t="shared" si="150"/>
        <v>0</v>
      </c>
      <c r="O1388" s="424">
        <f t="shared" si="151"/>
        <v>0</v>
      </c>
      <c r="P1388" s="424">
        <f t="shared" si="152"/>
        <v>0</v>
      </c>
      <c r="Q1388" s="424">
        <f t="shared" si="153"/>
        <v>0</v>
      </c>
    </row>
    <row r="1389" spans="1:17" ht="16.5" hidden="1" thickTop="1" x14ac:dyDescent="0.25">
      <c r="A1389" s="421" t="s">
        <v>5515</v>
      </c>
      <c r="B1389" s="421" t="s">
        <v>6160</v>
      </c>
      <c r="C1389" s="422" t="s">
        <v>5517</v>
      </c>
      <c r="D1389" s="422" t="s">
        <v>6161</v>
      </c>
      <c r="E1389" s="422" t="s">
        <v>6162</v>
      </c>
      <c r="F1389" s="422" t="s">
        <v>6163</v>
      </c>
      <c r="G1389" s="423" t="s">
        <v>6164</v>
      </c>
      <c r="H1389" s="421" t="s">
        <v>6165</v>
      </c>
      <c r="I1389" s="424">
        <v>57716.405676510585</v>
      </c>
      <c r="J1389" s="425">
        <v>3.1608545566291741E-5</v>
      </c>
      <c r="K1389" s="424">
        <f t="shared" si="147"/>
        <v>428674.97</v>
      </c>
      <c r="L1389" s="424">
        <f t="shared" si="148"/>
        <v>317537.01</v>
      </c>
      <c r="M1389" s="424">
        <f t="shared" si="149"/>
        <v>254029.61</v>
      </c>
      <c r="N1389" s="424">
        <f t="shared" si="150"/>
        <v>63507.400000000023</v>
      </c>
      <c r="O1389" s="424">
        <f t="shared" si="151"/>
        <v>111137.95999999996</v>
      </c>
      <c r="P1389" s="424">
        <f t="shared" si="152"/>
        <v>88910.37</v>
      </c>
      <c r="Q1389" s="424">
        <f t="shared" si="153"/>
        <v>22227.589999999967</v>
      </c>
    </row>
    <row r="1390" spans="1:17" ht="16.5" hidden="1" thickTop="1" x14ac:dyDescent="0.25">
      <c r="A1390" s="421" t="s">
        <v>5515</v>
      </c>
      <c r="B1390" s="421" t="s">
        <v>6166</v>
      </c>
      <c r="C1390" s="422" t="s">
        <v>5517</v>
      </c>
      <c r="D1390" s="422" t="s">
        <v>5595</v>
      </c>
      <c r="E1390" s="422" t="s">
        <v>6167</v>
      </c>
      <c r="F1390" s="422" t="s">
        <v>6168</v>
      </c>
      <c r="G1390" s="423" t="s">
        <v>6169</v>
      </c>
      <c r="H1390" s="421" t="s">
        <v>6170</v>
      </c>
      <c r="I1390" s="424">
        <v>34653.448304419442</v>
      </c>
      <c r="J1390" s="425">
        <v>1.8978054626245734E-5</v>
      </c>
      <c r="K1390" s="424">
        <f t="shared" si="147"/>
        <v>257380.3</v>
      </c>
      <c r="L1390" s="424">
        <f t="shared" si="148"/>
        <v>190652.07</v>
      </c>
      <c r="M1390" s="424">
        <f t="shared" si="149"/>
        <v>152521.66</v>
      </c>
      <c r="N1390" s="424">
        <f t="shared" si="150"/>
        <v>38130.410000000003</v>
      </c>
      <c r="O1390" s="424">
        <f t="shared" si="151"/>
        <v>66728.229999999981</v>
      </c>
      <c r="P1390" s="424">
        <f t="shared" si="152"/>
        <v>53382.58</v>
      </c>
      <c r="Q1390" s="424">
        <f t="shared" si="153"/>
        <v>13345.64999999998</v>
      </c>
    </row>
    <row r="1391" spans="1:17" ht="16.5" hidden="1" thickTop="1" x14ac:dyDescent="0.25">
      <c r="A1391" s="421" t="s">
        <v>5515</v>
      </c>
      <c r="B1391" s="421" t="s">
        <v>6171</v>
      </c>
      <c r="C1391" s="422" t="s">
        <v>5517</v>
      </c>
      <c r="D1391" s="422" t="s">
        <v>5634</v>
      </c>
      <c r="E1391" s="422" t="s">
        <v>6172</v>
      </c>
      <c r="F1391" s="422" t="s">
        <v>6173</v>
      </c>
      <c r="G1391" s="423" t="s">
        <v>6174</v>
      </c>
      <c r="H1391" s="421" t="s">
        <v>6175</v>
      </c>
      <c r="I1391" s="424">
        <v>19977.625218992365</v>
      </c>
      <c r="J1391" s="425">
        <v>1.0940800447277544E-5</v>
      </c>
      <c r="K1391" s="424">
        <f t="shared" si="147"/>
        <v>148379.09</v>
      </c>
      <c r="L1391" s="424">
        <f t="shared" si="148"/>
        <v>109910.44</v>
      </c>
      <c r="M1391" s="424">
        <f t="shared" si="149"/>
        <v>87928.35</v>
      </c>
      <c r="N1391" s="424">
        <f t="shared" si="150"/>
        <v>21982.089999999997</v>
      </c>
      <c r="O1391" s="424">
        <f t="shared" si="151"/>
        <v>38468.649999999994</v>
      </c>
      <c r="P1391" s="424">
        <f t="shared" si="152"/>
        <v>30774.92</v>
      </c>
      <c r="Q1391" s="424">
        <f t="shared" si="153"/>
        <v>7693.7299999999959</v>
      </c>
    </row>
    <row r="1392" spans="1:17" ht="16.5" hidden="1" thickTop="1" x14ac:dyDescent="0.25">
      <c r="A1392" s="421" t="s">
        <v>5515</v>
      </c>
      <c r="B1392" s="421" t="s">
        <v>6176</v>
      </c>
      <c r="C1392" s="422" t="s">
        <v>5517</v>
      </c>
      <c r="D1392" s="422" t="s">
        <v>5518</v>
      </c>
      <c r="E1392" s="422" t="s">
        <v>6177</v>
      </c>
      <c r="F1392" s="422" t="s">
        <v>6178</v>
      </c>
      <c r="G1392" s="423" t="s">
        <v>6179</v>
      </c>
      <c r="H1392" s="421" t="s">
        <v>6180</v>
      </c>
      <c r="I1392" s="424">
        <v>84389.528368753658</v>
      </c>
      <c r="J1392" s="425">
        <v>4.6216153301576951E-5</v>
      </c>
      <c r="K1392" s="424">
        <f t="shared" si="147"/>
        <v>626783.29</v>
      </c>
      <c r="L1392" s="424">
        <f t="shared" si="148"/>
        <v>464283.92</v>
      </c>
      <c r="M1392" s="424">
        <f t="shared" si="149"/>
        <v>371427.14</v>
      </c>
      <c r="N1392" s="424">
        <f t="shared" si="150"/>
        <v>92856.77999999997</v>
      </c>
      <c r="O1392" s="424">
        <f t="shared" si="151"/>
        <v>162499.37000000005</v>
      </c>
      <c r="P1392" s="424">
        <f t="shared" si="152"/>
        <v>129999.5</v>
      </c>
      <c r="Q1392" s="424">
        <f t="shared" si="153"/>
        <v>32499.870000000054</v>
      </c>
    </row>
    <row r="1393" spans="1:17" ht="16.5" hidden="1" thickTop="1" x14ac:dyDescent="0.25">
      <c r="A1393" s="421" t="s">
        <v>5515</v>
      </c>
      <c r="B1393" s="421" t="s">
        <v>6181</v>
      </c>
      <c r="C1393" s="422" t="s">
        <v>5517</v>
      </c>
      <c r="D1393" s="422" t="s">
        <v>5566</v>
      </c>
      <c r="E1393" s="422" t="s">
        <v>6182</v>
      </c>
      <c r="F1393" s="422" t="s">
        <v>6183</v>
      </c>
      <c r="G1393" s="423" t="s">
        <v>6184</v>
      </c>
      <c r="H1393" s="421" t="s">
        <v>6185</v>
      </c>
      <c r="I1393" s="424">
        <v>0</v>
      </c>
      <c r="J1393" s="425">
        <v>0</v>
      </c>
      <c r="K1393" s="424">
        <f t="shared" si="147"/>
        <v>0</v>
      </c>
      <c r="L1393" s="424">
        <f t="shared" si="148"/>
        <v>0</v>
      </c>
      <c r="M1393" s="424">
        <f t="shared" si="149"/>
        <v>0</v>
      </c>
      <c r="N1393" s="424">
        <f t="shared" si="150"/>
        <v>0</v>
      </c>
      <c r="O1393" s="424">
        <f t="shared" si="151"/>
        <v>0</v>
      </c>
      <c r="P1393" s="424">
        <f t="shared" si="152"/>
        <v>0</v>
      </c>
      <c r="Q1393" s="424">
        <f t="shared" si="153"/>
        <v>0</v>
      </c>
    </row>
    <row r="1394" spans="1:17" ht="16.5" hidden="1" thickTop="1" x14ac:dyDescent="0.25">
      <c r="A1394" s="421" t="s">
        <v>5515</v>
      </c>
      <c r="B1394" s="421" t="s">
        <v>6186</v>
      </c>
      <c r="C1394" s="422" t="s">
        <v>5517</v>
      </c>
      <c r="D1394" s="422" t="s">
        <v>5533</v>
      </c>
      <c r="E1394" s="422" t="s">
        <v>6187</v>
      </c>
      <c r="F1394" s="422" t="s">
        <v>6188</v>
      </c>
      <c r="G1394" s="423" t="s">
        <v>6189</v>
      </c>
      <c r="H1394" s="421" t="s">
        <v>6190</v>
      </c>
      <c r="I1394" s="424">
        <v>78646.048651198391</v>
      </c>
      <c r="J1394" s="425">
        <v>4.3070721110616687E-5</v>
      </c>
      <c r="K1394" s="424">
        <f t="shared" si="147"/>
        <v>584124.94999999995</v>
      </c>
      <c r="L1394" s="424">
        <f t="shared" si="148"/>
        <v>432685.15</v>
      </c>
      <c r="M1394" s="424">
        <f t="shared" si="149"/>
        <v>346148.12</v>
      </c>
      <c r="N1394" s="424">
        <f t="shared" si="150"/>
        <v>86537.030000000028</v>
      </c>
      <c r="O1394" s="424">
        <f t="shared" si="151"/>
        <v>151439.79999999993</v>
      </c>
      <c r="P1394" s="424">
        <f t="shared" si="152"/>
        <v>121151.84</v>
      </c>
      <c r="Q1394" s="424">
        <f t="shared" si="153"/>
        <v>30287.959999999934</v>
      </c>
    </row>
    <row r="1395" spans="1:17" ht="16.5" hidden="1" thickTop="1" x14ac:dyDescent="0.25">
      <c r="A1395" s="421" t="s">
        <v>5515</v>
      </c>
      <c r="B1395" s="421" t="s">
        <v>6191</v>
      </c>
      <c r="C1395" s="422" t="s">
        <v>5517</v>
      </c>
      <c r="D1395" s="422" t="s">
        <v>5518</v>
      </c>
      <c r="E1395" s="422" t="s">
        <v>6192</v>
      </c>
      <c r="F1395" s="422" t="s">
        <v>6193</v>
      </c>
      <c r="G1395" s="423" t="s">
        <v>6194</v>
      </c>
      <c r="H1395" s="421" t="s">
        <v>6195</v>
      </c>
      <c r="I1395" s="424">
        <v>0</v>
      </c>
      <c r="J1395" s="425">
        <v>0</v>
      </c>
      <c r="K1395" s="424">
        <f t="shared" si="147"/>
        <v>0</v>
      </c>
      <c r="L1395" s="424">
        <f t="shared" si="148"/>
        <v>0</v>
      </c>
      <c r="M1395" s="424">
        <f t="shared" si="149"/>
        <v>0</v>
      </c>
      <c r="N1395" s="424">
        <f t="shared" si="150"/>
        <v>0</v>
      </c>
      <c r="O1395" s="424">
        <f t="shared" si="151"/>
        <v>0</v>
      </c>
      <c r="P1395" s="424">
        <f t="shared" si="152"/>
        <v>0</v>
      </c>
      <c r="Q1395" s="424">
        <f t="shared" si="153"/>
        <v>0</v>
      </c>
    </row>
    <row r="1396" spans="1:17" ht="16.5" hidden="1" thickTop="1" x14ac:dyDescent="0.25">
      <c r="A1396" s="421" t="s">
        <v>5515</v>
      </c>
      <c r="B1396" s="421" t="s">
        <v>6196</v>
      </c>
      <c r="C1396" s="422" t="s">
        <v>5517</v>
      </c>
      <c r="D1396" s="422" t="s">
        <v>5637</v>
      </c>
      <c r="E1396" s="422" t="s">
        <v>6197</v>
      </c>
      <c r="F1396" s="422" t="s">
        <v>6198</v>
      </c>
      <c r="G1396" s="423" t="s">
        <v>6199</v>
      </c>
      <c r="H1396" s="421" t="s">
        <v>6200</v>
      </c>
      <c r="I1396" s="424">
        <v>0</v>
      </c>
      <c r="J1396" s="425">
        <v>0</v>
      </c>
      <c r="K1396" s="424">
        <f t="shared" si="147"/>
        <v>0</v>
      </c>
      <c r="L1396" s="424">
        <f t="shared" si="148"/>
        <v>0</v>
      </c>
      <c r="M1396" s="424">
        <f t="shared" si="149"/>
        <v>0</v>
      </c>
      <c r="N1396" s="424">
        <f t="shared" si="150"/>
        <v>0</v>
      </c>
      <c r="O1396" s="424">
        <f t="shared" si="151"/>
        <v>0</v>
      </c>
      <c r="P1396" s="424">
        <f t="shared" si="152"/>
        <v>0</v>
      </c>
      <c r="Q1396" s="424">
        <f t="shared" si="153"/>
        <v>0</v>
      </c>
    </row>
    <row r="1397" spans="1:17" ht="16.5" hidden="1" thickTop="1" x14ac:dyDescent="0.25">
      <c r="A1397" s="421" t="s">
        <v>5515</v>
      </c>
      <c r="B1397" s="421" t="s">
        <v>6201</v>
      </c>
      <c r="C1397" s="422" t="s">
        <v>5517</v>
      </c>
      <c r="D1397" s="422" t="s">
        <v>5580</v>
      </c>
      <c r="E1397" s="422" t="s">
        <v>6202</v>
      </c>
      <c r="F1397" s="422" t="s">
        <v>6203</v>
      </c>
      <c r="G1397" s="423" t="s">
        <v>6204</v>
      </c>
      <c r="H1397" s="421" t="s">
        <v>6205</v>
      </c>
      <c r="I1397" s="424">
        <v>18215.68794272784</v>
      </c>
      <c r="J1397" s="425">
        <v>9.9758707357168532E-6</v>
      </c>
      <c r="K1397" s="424">
        <f t="shared" si="147"/>
        <v>135292.72</v>
      </c>
      <c r="L1397" s="424">
        <f t="shared" si="148"/>
        <v>100216.83</v>
      </c>
      <c r="M1397" s="424">
        <f t="shared" si="149"/>
        <v>80173.460000000006</v>
      </c>
      <c r="N1397" s="424">
        <f t="shared" si="150"/>
        <v>20043.369999999995</v>
      </c>
      <c r="O1397" s="424">
        <f t="shared" si="151"/>
        <v>35075.89</v>
      </c>
      <c r="P1397" s="424">
        <f t="shared" si="152"/>
        <v>28060.71</v>
      </c>
      <c r="Q1397" s="424">
        <f t="shared" si="153"/>
        <v>7015.18</v>
      </c>
    </row>
    <row r="1398" spans="1:17" ht="16.5" hidden="1" thickTop="1" x14ac:dyDescent="0.25">
      <c r="A1398" s="421" t="s">
        <v>5515</v>
      </c>
      <c r="B1398" s="421" t="s">
        <v>6206</v>
      </c>
      <c r="C1398" s="422" t="s">
        <v>5517</v>
      </c>
      <c r="D1398" s="422" t="s">
        <v>5566</v>
      </c>
      <c r="E1398" s="422" t="s">
        <v>6207</v>
      </c>
      <c r="F1398" s="422" t="s">
        <v>6208</v>
      </c>
      <c r="G1398" s="423" t="s">
        <v>6209</v>
      </c>
      <c r="H1398" s="421" t="s">
        <v>6210</v>
      </c>
      <c r="I1398" s="424">
        <v>0</v>
      </c>
      <c r="J1398" s="425">
        <v>0</v>
      </c>
      <c r="K1398" s="424">
        <f t="shared" si="147"/>
        <v>0</v>
      </c>
      <c r="L1398" s="424">
        <f t="shared" si="148"/>
        <v>0</v>
      </c>
      <c r="M1398" s="424">
        <f t="shared" si="149"/>
        <v>0</v>
      </c>
      <c r="N1398" s="424">
        <f t="shared" si="150"/>
        <v>0</v>
      </c>
      <c r="O1398" s="424">
        <f t="shared" si="151"/>
        <v>0</v>
      </c>
      <c r="P1398" s="424">
        <f t="shared" si="152"/>
        <v>0</v>
      </c>
      <c r="Q1398" s="424">
        <f t="shared" si="153"/>
        <v>0</v>
      </c>
    </row>
    <row r="1399" spans="1:17" ht="16.5" hidden="1" thickTop="1" x14ac:dyDescent="0.25">
      <c r="A1399" s="421" t="s">
        <v>5515</v>
      </c>
      <c r="B1399" s="421" t="s">
        <v>6211</v>
      </c>
      <c r="C1399" s="422" t="s">
        <v>5517</v>
      </c>
      <c r="D1399" s="422" t="s">
        <v>5518</v>
      </c>
      <c r="E1399" s="422" t="s">
        <v>6212</v>
      </c>
      <c r="F1399" s="422" t="s">
        <v>6213</v>
      </c>
      <c r="G1399" s="423" t="s">
        <v>6214</v>
      </c>
      <c r="H1399" s="421" t="s">
        <v>6215</v>
      </c>
      <c r="I1399" s="424">
        <v>32596.494213302463</v>
      </c>
      <c r="J1399" s="425">
        <v>1.7851558158651218E-5</v>
      </c>
      <c r="K1399" s="424">
        <f t="shared" si="147"/>
        <v>242102.76</v>
      </c>
      <c r="L1399" s="424">
        <f t="shared" si="148"/>
        <v>179335.38</v>
      </c>
      <c r="M1399" s="424">
        <f t="shared" si="149"/>
        <v>143468.29999999999</v>
      </c>
      <c r="N1399" s="424">
        <f t="shared" si="150"/>
        <v>35867.080000000016</v>
      </c>
      <c r="O1399" s="424">
        <f t="shared" si="151"/>
        <v>62767.380000000005</v>
      </c>
      <c r="P1399" s="424">
        <f t="shared" si="152"/>
        <v>50213.9</v>
      </c>
      <c r="Q1399" s="424">
        <f t="shared" si="153"/>
        <v>12553.480000000003</v>
      </c>
    </row>
    <row r="1400" spans="1:17" ht="16.5" hidden="1" thickTop="1" x14ac:dyDescent="0.25">
      <c r="A1400" s="421" t="s">
        <v>5515</v>
      </c>
      <c r="B1400" s="421" t="s">
        <v>6216</v>
      </c>
      <c r="C1400" s="422" t="s">
        <v>5517</v>
      </c>
      <c r="D1400" s="422" t="s">
        <v>5518</v>
      </c>
      <c r="E1400" s="422" t="s">
        <v>6217</v>
      </c>
      <c r="F1400" s="422" t="s">
        <v>6218</v>
      </c>
      <c r="G1400" s="423" t="s">
        <v>6219</v>
      </c>
      <c r="H1400" s="421" t="s">
        <v>6220</v>
      </c>
      <c r="I1400" s="424">
        <v>33555.214631340772</v>
      </c>
      <c r="J1400" s="425">
        <v>1.8376603986846843E-5</v>
      </c>
      <c r="K1400" s="424">
        <f t="shared" si="147"/>
        <v>249223.43</v>
      </c>
      <c r="L1400" s="424">
        <f t="shared" si="148"/>
        <v>184609.95</v>
      </c>
      <c r="M1400" s="424">
        <f t="shared" si="149"/>
        <v>147687.96</v>
      </c>
      <c r="N1400" s="424">
        <f t="shared" si="150"/>
        <v>36921.99000000002</v>
      </c>
      <c r="O1400" s="424">
        <f t="shared" si="151"/>
        <v>64613.479999999981</v>
      </c>
      <c r="P1400" s="424">
        <f t="shared" si="152"/>
        <v>51690.78</v>
      </c>
      <c r="Q1400" s="424">
        <f t="shared" si="153"/>
        <v>12922.699999999983</v>
      </c>
    </row>
    <row r="1401" spans="1:17" ht="16.5" hidden="1" thickTop="1" x14ac:dyDescent="0.25">
      <c r="A1401" s="421" t="s">
        <v>5515</v>
      </c>
      <c r="B1401" s="431" t="s">
        <v>6221</v>
      </c>
      <c r="C1401" s="432" t="s">
        <v>5517</v>
      </c>
      <c r="D1401" s="432" t="s">
        <v>5560</v>
      </c>
      <c r="E1401" s="432" t="s">
        <v>6222</v>
      </c>
      <c r="F1401" s="433" t="s">
        <v>6223</v>
      </c>
      <c r="G1401" s="423" t="s">
        <v>6224</v>
      </c>
      <c r="H1401" s="434" t="s">
        <v>6225</v>
      </c>
      <c r="I1401" s="424">
        <v>59706.153043826795</v>
      </c>
      <c r="J1401" s="425">
        <v>3.2698236089948512E-5</v>
      </c>
      <c r="K1401" s="424">
        <f t="shared" si="147"/>
        <v>443453.35</v>
      </c>
      <c r="L1401" s="424">
        <f t="shared" si="148"/>
        <v>328483.96000000002</v>
      </c>
      <c r="M1401" s="424">
        <f t="shared" si="149"/>
        <v>262787.17</v>
      </c>
      <c r="N1401" s="424">
        <f t="shared" si="150"/>
        <v>65696.790000000037</v>
      </c>
      <c r="O1401" s="424">
        <f t="shared" si="151"/>
        <v>114969.38999999996</v>
      </c>
      <c r="P1401" s="424">
        <f t="shared" si="152"/>
        <v>91975.51</v>
      </c>
      <c r="Q1401" s="424">
        <f t="shared" si="153"/>
        <v>22993.879999999961</v>
      </c>
    </row>
    <row r="1402" spans="1:17" ht="16.5" hidden="1" thickTop="1" x14ac:dyDescent="0.25">
      <c r="A1402" s="421" t="s">
        <v>5515</v>
      </c>
      <c r="B1402" s="431" t="s">
        <v>6226</v>
      </c>
      <c r="C1402" s="432" t="s">
        <v>5517</v>
      </c>
      <c r="D1402" s="432" t="s">
        <v>5637</v>
      </c>
      <c r="E1402" s="432" t="s">
        <v>6227</v>
      </c>
      <c r="F1402" s="433" t="s">
        <v>6228</v>
      </c>
      <c r="G1402" s="423" t="s">
        <v>6229</v>
      </c>
      <c r="H1402" s="434" t="s">
        <v>6230</v>
      </c>
      <c r="I1402" s="424">
        <v>33795.273511249281</v>
      </c>
      <c r="J1402" s="425">
        <v>1.8508072881266739E-5</v>
      </c>
      <c r="K1402" s="424">
        <f t="shared" si="147"/>
        <v>251006.41</v>
      </c>
      <c r="L1402" s="424">
        <f t="shared" si="148"/>
        <v>185930.67</v>
      </c>
      <c r="M1402" s="424">
        <f t="shared" si="149"/>
        <v>148744.54</v>
      </c>
      <c r="N1402" s="424">
        <f t="shared" si="150"/>
        <v>37186.130000000005</v>
      </c>
      <c r="O1402" s="424">
        <f t="shared" si="151"/>
        <v>65075.739999999991</v>
      </c>
      <c r="P1402" s="424">
        <f t="shared" si="152"/>
        <v>52060.59</v>
      </c>
      <c r="Q1402" s="424">
        <f t="shared" si="153"/>
        <v>13015.149999999994</v>
      </c>
    </row>
    <row r="1403" spans="1:17" ht="16.5" hidden="1" thickTop="1" x14ac:dyDescent="0.25">
      <c r="A1403" s="421" t="s">
        <v>5515</v>
      </c>
      <c r="B1403" s="431" t="s">
        <v>6231</v>
      </c>
      <c r="C1403" s="432" t="s">
        <v>5517</v>
      </c>
      <c r="D1403" s="432" t="s">
        <v>5637</v>
      </c>
      <c r="E1403" s="432" t="s">
        <v>6232</v>
      </c>
      <c r="F1403" s="433" t="s">
        <v>6233</v>
      </c>
      <c r="G1403" s="423" t="s">
        <v>6234</v>
      </c>
      <c r="H1403" s="434" t="s">
        <v>6235</v>
      </c>
      <c r="I1403" s="424">
        <v>0</v>
      </c>
      <c r="J1403" s="425">
        <v>0</v>
      </c>
      <c r="K1403" s="424">
        <f t="shared" si="147"/>
        <v>0</v>
      </c>
      <c r="L1403" s="424">
        <f t="shared" si="148"/>
        <v>0</v>
      </c>
      <c r="M1403" s="424">
        <f t="shared" si="149"/>
        <v>0</v>
      </c>
      <c r="N1403" s="424">
        <f t="shared" si="150"/>
        <v>0</v>
      </c>
      <c r="O1403" s="424">
        <f t="shared" si="151"/>
        <v>0</v>
      </c>
      <c r="P1403" s="424">
        <f t="shared" si="152"/>
        <v>0</v>
      </c>
      <c r="Q1403" s="424">
        <f t="shared" si="153"/>
        <v>0</v>
      </c>
    </row>
    <row r="1404" spans="1:17" ht="16.5" hidden="1" thickTop="1" x14ac:dyDescent="0.25">
      <c r="A1404" s="421" t="s">
        <v>5515</v>
      </c>
      <c r="B1404" s="431" t="s">
        <v>6236</v>
      </c>
      <c r="C1404" s="432" t="s">
        <v>5517</v>
      </c>
      <c r="D1404" s="432" t="s">
        <v>5637</v>
      </c>
      <c r="E1404" s="432" t="s">
        <v>6237</v>
      </c>
      <c r="F1404" s="433" t="s">
        <v>6238</v>
      </c>
      <c r="G1404" s="423" t="s">
        <v>6239</v>
      </c>
      <c r="H1404" s="434" t="s">
        <v>5514</v>
      </c>
      <c r="I1404" s="424">
        <v>89096.630166020797</v>
      </c>
      <c r="J1404" s="425">
        <v>4.8794010323339562E-5</v>
      </c>
      <c r="K1404" s="424">
        <f t="shared" si="147"/>
        <v>661744.18000000005</v>
      </c>
      <c r="L1404" s="424">
        <f t="shared" si="148"/>
        <v>490180.87</v>
      </c>
      <c r="M1404" s="424">
        <f t="shared" si="149"/>
        <v>392144.7</v>
      </c>
      <c r="N1404" s="424">
        <f t="shared" si="150"/>
        <v>98036.169999999984</v>
      </c>
      <c r="O1404" s="424">
        <f t="shared" si="151"/>
        <v>171563.31000000006</v>
      </c>
      <c r="P1404" s="424">
        <f t="shared" si="152"/>
        <v>137250.65</v>
      </c>
      <c r="Q1404" s="424">
        <f t="shared" si="153"/>
        <v>34312.660000000062</v>
      </c>
    </row>
    <row r="1405" spans="1:17" ht="16.5" hidden="1" thickTop="1" x14ac:dyDescent="0.25">
      <c r="A1405" s="421" t="s">
        <v>5515</v>
      </c>
      <c r="B1405" s="431" t="s">
        <v>6240</v>
      </c>
      <c r="C1405" s="432" t="s">
        <v>5517</v>
      </c>
      <c r="D1405" s="432" t="s">
        <v>5527</v>
      </c>
      <c r="E1405" s="432" t="s">
        <v>6241</v>
      </c>
      <c r="F1405" s="433" t="s">
        <v>6242</v>
      </c>
      <c r="G1405" s="423" t="s">
        <v>6243</v>
      </c>
      <c r="H1405" s="434" t="s">
        <v>6244</v>
      </c>
      <c r="I1405" s="424">
        <v>58047.476522216733</v>
      </c>
      <c r="J1405" s="425">
        <v>3.1789857409770458E-5</v>
      </c>
      <c r="K1405" s="424">
        <f t="shared" si="147"/>
        <v>431133.92</v>
      </c>
      <c r="L1405" s="424">
        <f t="shared" si="148"/>
        <v>319358.46000000002</v>
      </c>
      <c r="M1405" s="424">
        <f t="shared" si="149"/>
        <v>255486.77</v>
      </c>
      <c r="N1405" s="424">
        <f t="shared" si="150"/>
        <v>63871.690000000031</v>
      </c>
      <c r="O1405" s="424">
        <f t="shared" si="151"/>
        <v>111775.45999999996</v>
      </c>
      <c r="P1405" s="424">
        <f t="shared" si="152"/>
        <v>89420.37</v>
      </c>
      <c r="Q1405" s="424">
        <f t="shared" si="153"/>
        <v>22355.089999999967</v>
      </c>
    </row>
    <row r="1406" spans="1:17" ht="16.5" hidden="1" thickTop="1" x14ac:dyDescent="0.25">
      <c r="A1406" s="421" t="s">
        <v>5515</v>
      </c>
      <c r="B1406" s="431" t="s">
        <v>6245</v>
      </c>
      <c r="C1406" s="432" t="s">
        <v>5517</v>
      </c>
      <c r="D1406" s="432" t="s">
        <v>5566</v>
      </c>
      <c r="E1406" s="432" t="s">
        <v>6246</v>
      </c>
      <c r="F1406" s="433" t="s">
        <v>6247</v>
      </c>
      <c r="G1406" s="423" t="s">
        <v>6248</v>
      </c>
      <c r="H1406" s="434" t="s">
        <v>6249</v>
      </c>
      <c r="I1406" s="424">
        <v>110769.93399707033</v>
      </c>
      <c r="J1406" s="425">
        <v>6.0663453745638825E-5</v>
      </c>
      <c r="K1406" s="424">
        <f t="shared" si="147"/>
        <v>822717.52</v>
      </c>
      <c r="L1406" s="424">
        <f t="shared" si="148"/>
        <v>609420.39</v>
      </c>
      <c r="M1406" s="424">
        <f t="shared" si="149"/>
        <v>487536.31</v>
      </c>
      <c r="N1406" s="424">
        <f t="shared" si="150"/>
        <v>121884.08000000002</v>
      </c>
      <c r="O1406" s="424">
        <f t="shared" si="151"/>
        <v>213297.13</v>
      </c>
      <c r="P1406" s="424">
        <f t="shared" si="152"/>
        <v>170637.7</v>
      </c>
      <c r="Q1406" s="424">
        <f t="shared" si="153"/>
        <v>42659.429999999993</v>
      </c>
    </row>
    <row r="1407" spans="1:17" ht="16.5" hidden="1" thickTop="1" x14ac:dyDescent="0.25">
      <c r="A1407" s="421" t="s">
        <v>6250</v>
      </c>
      <c r="B1407" s="421" t="s">
        <v>6251</v>
      </c>
      <c r="C1407" s="422" t="s">
        <v>6252</v>
      </c>
      <c r="D1407" s="422" t="s">
        <v>6253</v>
      </c>
      <c r="E1407" s="422" t="s">
        <v>441</v>
      </c>
      <c r="F1407" s="422" t="s">
        <v>230</v>
      </c>
      <c r="G1407" s="423" t="s">
        <v>6253</v>
      </c>
      <c r="H1407" s="421" t="s">
        <v>6254</v>
      </c>
      <c r="I1407" s="424">
        <v>365444.7533750264</v>
      </c>
      <c r="J1407" s="425">
        <v>2.0013680692035655E-4</v>
      </c>
      <c r="K1407" s="424">
        <f t="shared" si="147"/>
        <v>2714254.59</v>
      </c>
      <c r="L1407" s="424">
        <f t="shared" si="148"/>
        <v>2010558.96</v>
      </c>
      <c r="M1407" s="424">
        <f t="shared" si="149"/>
        <v>1608447.17</v>
      </c>
      <c r="N1407" s="424">
        <f t="shared" si="150"/>
        <v>402111.79000000004</v>
      </c>
      <c r="O1407" s="424">
        <f t="shared" si="151"/>
        <v>703695.62999999989</v>
      </c>
      <c r="P1407" s="424">
        <f t="shared" si="152"/>
        <v>562956.5</v>
      </c>
      <c r="Q1407" s="424">
        <f t="shared" si="153"/>
        <v>140739.12999999989</v>
      </c>
    </row>
    <row r="1408" spans="1:17" ht="16.5" hidden="1" thickTop="1" x14ac:dyDescent="0.25">
      <c r="A1408" s="421" t="s">
        <v>6250</v>
      </c>
      <c r="B1408" s="421" t="s">
        <v>6255</v>
      </c>
      <c r="C1408" s="422" t="s">
        <v>6252</v>
      </c>
      <c r="D1408" s="422" t="s">
        <v>6256</v>
      </c>
      <c r="E1408" s="422" t="s">
        <v>441</v>
      </c>
      <c r="F1408" s="422" t="s">
        <v>230</v>
      </c>
      <c r="G1408" s="423" t="s">
        <v>6256</v>
      </c>
      <c r="H1408" s="421" t="s">
        <v>6257</v>
      </c>
      <c r="I1408" s="424">
        <v>12648592.103978315</v>
      </c>
      <c r="J1408" s="425">
        <v>6.927035652719943E-3</v>
      </c>
      <c r="K1408" s="424">
        <f t="shared" si="147"/>
        <v>93944430.439999998</v>
      </c>
      <c r="L1408" s="424">
        <f t="shared" si="148"/>
        <v>69588467</v>
      </c>
      <c r="M1408" s="424">
        <f t="shared" si="149"/>
        <v>55670773.600000001</v>
      </c>
      <c r="N1408" s="424">
        <f t="shared" si="150"/>
        <v>13917693.399999999</v>
      </c>
      <c r="O1408" s="424">
        <f t="shared" si="151"/>
        <v>24355963.439999998</v>
      </c>
      <c r="P1408" s="424">
        <f t="shared" si="152"/>
        <v>19484770.75</v>
      </c>
      <c r="Q1408" s="424">
        <f t="shared" si="153"/>
        <v>4871192.6899999976</v>
      </c>
    </row>
    <row r="1409" spans="1:17" ht="16.5" hidden="1" thickTop="1" x14ac:dyDescent="0.25">
      <c r="A1409" s="421" t="s">
        <v>6250</v>
      </c>
      <c r="B1409" s="421" t="s">
        <v>6258</v>
      </c>
      <c r="C1409" s="422" t="s">
        <v>6252</v>
      </c>
      <c r="D1409" s="422" t="s">
        <v>6256</v>
      </c>
      <c r="E1409" s="422" t="s">
        <v>6259</v>
      </c>
      <c r="F1409" s="422" t="s">
        <v>6260</v>
      </c>
      <c r="G1409" s="423" t="s">
        <v>6261</v>
      </c>
      <c r="H1409" s="421" t="s">
        <v>6262</v>
      </c>
      <c r="I1409" s="424">
        <v>27382.472375501813</v>
      </c>
      <c r="J1409" s="425">
        <v>1.4996085006572458E-5</v>
      </c>
      <c r="K1409" s="424">
        <f t="shared" si="147"/>
        <v>203376.85</v>
      </c>
      <c r="L1409" s="424">
        <f t="shared" si="148"/>
        <v>150649.51999999999</v>
      </c>
      <c r="M1409" s="424">
        <f t="shared" si="149"/>
        <v>120519.62</v>
      </c>
      <c r="N1409" s="424">
        <f t="shared" si="150"/>
        <v>30129.899999999994</v>
      </c>
      <c r="O1409" s="424">
        <f t="shared" si="151"/>
        <v>52727.330000000016</v>
      </c>
      <c r="P1409" s="424">
        <f t="shared" si="152"/>
        <v>42181.86</v>
      </c>
      <c r="Q1409" s="424">
        <f t="shared" si="153"/>
        <v>10545.470000000016</v>
      </c>
    </row>
    <row r="1410" spans="1:17" ht="16.5" hidden="1" thickTop="1" x14ac:dyDescent="0.25">
      <c r="A1410" s="421" t="s">
        <v>6250</v>
      </c>
      <c r="B1410" s="421" t="s">
        <v>6263</v>
      </c>
      <c r="C1410" s="422" t="s">
        <v>6252</v>
      </c>
      <c r="D1410" s="422" t="s">
        <v>6256</v>
      </c>
      <c r="E1410" s="422" t="s">
        <v>6264</v>
      </c>
      <c r="F1410" s="422" t="s">
        <v>6265</v>
      </c>
      <c r="G1410" s="423" t="s">
        <v>6266</v>
      </c>
      <c r="H1410" s="421" t="s">
        <v>6267</v>
      </c>
      <c r="I1410" s="424">
        <v>81545.152587585486</v>
      </c>
      <c r="J1410" s="425">
        <v>4.4658423217160053E-5</v>
      </c>
      <c r="K1410" s="424">
        <f t="shared" si="147"/>
        <v>605657.36</v>
      </c>
      <c r="L1410" s="424">
        <f t="shared" si="148"/>
        <v>448635.08</v>
      </c>
      <c r="M1410" s="424">
        <f t="shared" si="149"/>
        <v>358908.06</v>
      </c>
      <c r="N1410" s="424">
        <f t="shared" si="150"/>
        <v>89727.020000000019</v>
      </c>
      <c r="O1410" s="424">
        <f t="shared" si="151"/>
        <v>157022.27999999997</v>
      </c>
      <c r="P1410" s="424">
        <f t="shared" si="152"/>
        <v>125617.82</v>
      </c>
      <c r="Q1410" s="424">
        <f t="shared" si="153"/>
        <v>31404.459999999963</v>
      </c>
    </row>
    <row r="1411" spans="1:17" ht="16.5" hidden="1" thickTop="1" x14ac:dyDescent="0.25">
      <c r="A1411" s="421" t="s">
        <v>6250</v>
      </c>
      <c r="B1411" s="421" t="s">
        <v>6268</v>
      </c>
      <c r="C1411" s="422" t="s">
        <v>6252</v>
      </c>
      <c r="D1411" s="422" t="s">
        <v>6256</v>
      </c>
      <c r="E1411" s="422" t="s">
        <v>6269</v>
      </c>
      <c r="F1411" s="422" t="s">
        <v>6270</v>
      </c>
      <c r="G1411" s="423" t="s">
        <v>6271</v>
      </c>
      <c r="H1411" s="421" t="s">
        <v>6272</v>
      </c>
      <c r="I1411" s="424">
        <v>76610.551195124513</v>
      </c>
      <c r="J1411" s="425">
        <v>4.1955975427197138E-5</v>
      </c>
      <c r="K1411" s="424">
        <f t="shared" si="147"/>
        <v>569006.77</v>
      </c>
      <c r="L1411" s="424">
        <f t="shared" si="148"/>
        <v>421486.5</v>
      </c>
      <c r="M1411" s="424">
        <f t="shared" si="149"/>
        <v>337189.2</v>
      </c>
      <c r="N1411" s="424">
        <f t="shared" si="150"/>
        <v>84297.299999999988</v>
      </c>
      <c r="O1411" s="424">
        <f t="shared" si="151"/>
        <v>147520.27000000002</v>
      </c>
      <c r="P1411" s="424">
        <f t="shared" si="152"/>
        <v>118016.22</v>
      </c>
      <c r="Q1411" s="424">
        <f t="shared" si="153"/>
        <v>29504.050000000017</v>
      </c>
    </row>
    <row r="1412" spans="1:17" ht="16.5" hidden="1" thickTop="1" x14ac:dyDescent="0.25">
      <c r="A1412" s="421" t="s">
        <v>6250</v>
      </c>
      <c r="B1412" s="421" t="s">
        <v>6273</v>
      </c>
      <c r="C1412" s="422" t="s">
        <v>6252</v>
      </c>
      <c r="D1412" s="422" t="s">
        <v>6256</v>
      </c>
      <c r="E1412" s="422" t="s">
        <v>6274</v>
      </c>
      <c r="F1412" s="422" t="s">
        <v>6275</v>
      </c>
      <c r="G1412" s="423" t="s">
        <v>6276</v>
      </c>
      <c r="H1412" s="421" t="s">
        <v>6277</v>
      </c>
      <c r="I1412" s="424">
        <v>238737.58994333987</v>
      </c>
      <c r="J1412" s="425">
        <v>1.3074528639925098E-4</v>
      </c>
      <c r="K1412" s="424">
        <f t="shared" si="147"/>
        <v>1773167.06</v>
      </c>
      <c r="L1412" s="424">
        <f t="shared" si="148"/>
        <v>1313457.08</v>
      </c>
      <c r="M1412" s="424">
        <f t="shared" si="149"/>
        <v>1050765.6599999999</v>
      </c>
      <c r="N1412" s="424">
        <f t="shared" si="150"/>
        <v>262691.42000000016</v>
      </c>
      <c r="O1412" s="424">
        <f t="shared" si="151"/>
        <v>459709.98</v>
      </c>
      <c r="P1412" s="424">
        <f t="shared" si="152"/>
        <v>367767.98</v>
      </c>
      <c r="Q1412" s="424">
        <f t="shared" si="153"/>
        <v>91942</v>
      </c>
    </row>
    <row r="1413" spans="1:17" ht="16.5" hidden="1" thickTop="1" x14ac:dyDescent="0.25">
      <c r="A1413" s="421" t="s">
        <v>6250</v>
      </c>
      <c r="B1413" s="421" t="s">
        <v>6278</v>
      </c>
      <c r="C1413" s="422" t="s">
        <v>6252</v>
      </c>
      <c r="D1413" s="422" t="s">
        <v>6256</v>
      </c>
      <c r="E1413" s="422" t="s">
        <v>6279</v>
      </c>
      <c r="F1413" s="422" t="s">
        <v>6280</v>
      </c>
      <c r="G1413" s="423" t="s">
        <v>6281</v>
      </c>
      <c r="H1413" s="421" t="s">
        <v>6282</v>
      </c>
      <c r="I1413" s="424">
        <v>104192.32085252815</v>
      </c>
      <c r="J1413" s="425">
        <v>5.7061206128869515E-5</v>
      </c>
      <c r="K1413" s="424">
        <f t="shared" si="147"/>
        <v>773863.85</v>
      </c>
      <c r="L1413" s="424">
        <f t="shared" si="148"/>
        <v>573232.48</v>
      </c>
      <c r="M1413" s="424">
        <f t="shared" si="149"/>
        <v>458585.98</v>
      </c>
      <c r="N1413" s="424">
        <f t="shared" si="150"/>
        <v>114646.5</v>
      </c>
      <c r="O1413" s="424">
        <f t="shared" si="151"/>
        <v>200631.37</v>
      </c>
      <c r="P1413" s="424">
        <f t="shared" si="152"/>
        <v>160505.1</v>
      </c>
      <c r="Q1413" s="424">
        <f t="shared" si="153"/>
        <v>40126.26999999999</v>
      </c>
    </row>
    <row r="1414" spans="1:17" ht="16.5" hidden="1" thickTop="1" x14ac:dyDescent="0.25">
      <c r="A1414" s="421" t="s">
        <v>6250</v>
      </c>
      <c r="B1414" s="421" t="s">
        <v>6283</v>
      </c>
      <c r="C1414" s="422" t="s">
        <v>6252</v>
      </c>
      <c r="D1414" s="422" t="s">
        <v>6256</v>
      </c>
      <c r="E1414" s="422" t="s">
        <v>6284</v>
      </c>
      <c r="F1414" s="422" t="s">
        <v>6285</v>
      </c>
      <c r="G1414" s="423" t="s">
        <v>6286</v>
      </c>
      <c r="H1414" s="421" t="s">
        <v>6287</v>
      </c>
      <c r="I1414" s="424">
        <v>136029.01199924247</v>
      </c>
      <c r="J1414" s="425">
        <v>7.4496656084486299E-5</v>
      </c>
      <c r="K1414" s="424">
        <f t="shared" si="147"/>
        <v>1010323.36</v>
      </c>
      <c r="L1414" s="424">
        <f t="shared" si="148"/>
        <v>748387.67</v>
      </c>
      <c r="M1414" s="424">
        <f t="shared" si="149"/>
        <v>598710.14</v>
      </c>
      <c r="N1414" s="424">
        <f t="shared" si="150"/>
        <v>149677.53000000003</v>
      </c>
      <c r="O1414" s="424">
        <f t="shared" si="151"/>
        <v>261935.68999999994</v>
      </c>
      <c r="P1414" s="424">
        <f t="shared" si="152"/>
        <v>209548.55</v>
      </c>
      <c r="Q1414" s="424">
        <f t="shared" si="153"/>
        <v>52387.139999999956</v>
      </c>
    </row>
    <row r="1415" spans="1:17" ht="16.5" hidden="1" thickTop="1" x14ac:dyDescent="0.25">
      <c r="A1415" s="421" t="s">
        <v>6250</v>
      </c>
      <c r="B1415" s="421" t="s">
        <v>6288</v>
      </c>
      <c r="C1415" s="422" t="s">
        <v>6252</v>
      </c>
      <c r="D1415" s="422" t="s">
        <v>6256</v>
      </c>
      <c r="E1415" s="422" t="s">
        <v>6289</v>
      </c>
      <c r="F1415" s="422" t="s">
        <v>6290</v>
      </c>
      <c r="G1415" s="423" t="s">
        <v>6291</v>
      </c>
      <c r="H1415" s="421" t="s">
        <v>6292</v>
      </c>
      <c r="I1415" s="424">
        <v>0</v>
      </c>
      <c r="J1415" s="425">
        <v>0</v>
      </c>
      <c r="K1415" s="424">
        <f t="shared" si="147"/>
        <v>0</v>
      </c>
      <c r="L1415" s="424">
        <f t="shared" si="148"/>
        <v>0</v>
      </c>
      <c r="M1415" s="424">
        <f t="shared" si="149"/>
        <v>0</v>
      </c>
      <c r="N1415" s="424">
        <f t="shared" si="150"/>
        <v>0</v>
      </c>
      <c r="O1415" s="424">
        <f t="shared" si="151"/>
        <v>0</v>
      </c>
      <c r="P1415" s="424">
        <f t="shared" si="152"/>
        <v>0</v>
      </c>
      <c r="Q1415" s="424">
        <f t="shared" si="153"/>
        <v>0</v>
      </c>
    </row>
    <row r="1416" spans="1:17" ht="16.5" hidden="1" thickTop="1" x14ac:dyDescent="0.25">
      <c r="A1416" s="421" t="s">
        <v>6250</v>
      </c>
      <c r="B1416" s="427" t="s">
        <v>6293</v>
      </c>
      <c r="C1416" s="422" t="s">
        <v>6252</v>
      </c>
      <c r="D1416" s="422" t="s">
        <v>6256</v>
      </c>
      <c r="E1416" s="422" t="s">
        <v>6294</v>
      </c>
      <c r="F1416" s="428" t="s">
        <v>6295</v>
      </c>
      <c r="G1416" s="423" t="s">
        <v>6296</v>
      </c>
      <c r="H1416" s="429" t="s">
        <v>6297</v>
      </c>
      <c r="I1416" s="424">
        <v>90315.197619657702</v>
      </c>
      <c r="J1416" s="425">
        <v>4.946136208290275E-5</v>
      </c>
      <c r="K1416" s="424">
        <f t="shared" si="147"/>
        <v>670794.80000000005</v>
      </c>
      <c r="L1416" s="424">
        <f t="shared" si="148"/>
        <v>496885.04</v>
      </c>
      <c r="M1416" s="424">
        <f t="shared" si="149"/>
        <v>397508.03</v>
      </c>
      <c r="N1416" s="424">
        <f t="shared" si="150"/>
        <v>99377.009999999951</v>
      </c>
      <c r="O1416" s="424">
        <f t="shared" si="151"/>
        <v>173909.76000000007</v>
      </c>
      <c r="P1416" s="424">
        <f t="shared" si="152"/>
        <v>139127.81</v>
      </c>
      <c r="Q1416" s="424">
        <f t="shared" si="153"/>
        <v>34781.95000000007</v>
      </c>
    </row>
    <row r="1417" spans="1:17" ht="16.5" hidden="1" thickTop="1" x14ac:dyDescent="0.25">
      <c r="A1417" s="421" t="s">
        <v>6250</v>
      </c>
      <c r="B1417" s="421" t="s">
        <v>6298</v>
      </c>
      <c r="C1417" s="422" t="s">
        <v>6252</v>
      </c>
      <c r="D1417" s="422" t="s">
        <v>6256</v>
      </c>
      <c r="E1417" s="422" t="s">
        <v>6299</v>
      </c>
      <c r="F1417" s="422" t="s">
        <v>6300</v>
      </c>
      <c r="G1417" s="423" t="s">
        <v>6301</v>
      </c>
      <c r="H1417" s="421" t="s">
        <v>6302</v>
      </c>
      <c r="I1417" s="424">
        <v>0</v>
      </c>
      <c r="J1417" s="425">
        <v>0</v>
      </c>
      <c r="K1417" s="424">
        <f t="shared" ref="K1417:K1480" si="154">ROUND(J1417*13561996091,2)</f>
        <v>0</v>
      </c>
      <c r="L1417" s="424">
        <f t="shared" ref="L1417:L1480" si="155">ROUND(K1417*(10045923031/13561996091),2)</f>
        <v>0</v>
      </c>
      <c r="M1417" s="424">
        <f t="shared" ref="M1417:M1480" si="156">ROUND(L1417*0.8,2)</f>
        <v>0</v>
      </c>
      <c r="N1417" s="424">
        <f t="shared" ref="N1417:N1480" si="157">L1417-M1417</f>
        <v>0</v>
      </c>
      <c r="O1417" s="424">
        <f t="shared" ref="O1417:O1480" si="158">K1417-L1417</f>
        <v>0</v>
      </c>
      <c r="P1417" s="424">
        <f t="shared" ref="P1417:P1480" si="159">ROUND(O1417*0.8,2)</f>
        <v>0</v>
      </c>
      <c r="Q1417" s="424">
        <f t="shared" ref="Q1417:Q1480" si="160">O1417-P1417</f>
        <v>0</v>
      </c>
    </row>
    <row r="1418" spans="1:17" ht="16.5" hidden="1" thickTop="1" x14ac:dyDescent="0.25">
      <c r="A1418" s="421" t="s">
        <v>6250</v>
      </c>
      <c r="B1418" s="421" t="s">
        <v>6303</v>
      </c>
      <c r="C1418" s="422" t="s">
        <v>6252</v>
      </c>
      <c r="D1418" s="422" t="s">
        <v>6256</v>
      </c>
      <c r="E1418" s="422" t="s">
        <v>6304</v>
      </c>
      <c r="F1418" s="422" t="s">
        <v>6305</v>
      </c>
      <c r="G1418" s="423" t="s">
        <v>6306</v>
      </c>
      <c r="H1418" s="421" t="s">
        <v>6307</v>
      </c>
      <c r="I1418" s="424">
        <v>0</v>
      </c>
      <c r="J1418" s="425">
        <v>0</v>
      </c>
      <c r="K1418" s="424">
        <f t="shared" si="154"/>
        <v>0</v>
      </c>
      <c r="L1418" s="424">
        <f t="shared" si="155"/>
        <v>0</v>
      </c>
      <c r="M1418" s="424">
        <f t="shared" si="156"/>
        <v>0</v>
      </c>
      <c r="N1418" s="424">
        <f t="shared" si="157"/>
        <v>0</v>
      </c>
      <c r="O1418" s="424">
        <f t="shared" si="158"/>
        <v>0</v>
      </c>
      <c r="P1418" s="424">
        <f t="shared" si="159"/>
        <v>0</v>
      </c>
      <c r="Q1418" s="424">
        <f t="shared" si="160"/>
        <v>0</v>
      </c>
    </row>
    <row r="1419" spans="1:17" ht="16.5" hidden="1" thickTop="1" x14ac:dyDescent="0.25">
      <c r="A1419" s="421" t="s">
        <v>6250</v>
      </c>
      <c r="B1419" s="421" t="s">
        <v>6308</v>
      </c>
      <c r="C1419" s="422" t="s">
        <v>6252</v>
      </c>
      <c r="D1419" s="422" t="s">
        <v>6256</v>
      </c>
      <c r="E1419" s="422" t="s">
        <v>6309</v>
      </c>
      <c r="F1419" s="422" t="s">
        <v>6310</v>
      </c>
      <c r="G1419" s="423" t="s">
        <v>6311</v>
      </c>
      <c r="H1419" s="421" t="s">
        <v>6312</v>
      </c>
      <c r="I1419" s="424">
        <v>60048.777217285606</v>
      </c>
      <c r="J1419" s="425">
        <v>3.2885875144597639E-5</v>
      </c>
      <c r="K1419" s="424">
        <f t="shared" si="154"/>
        <v>445998.11</v>
      </c>
      <c r="L1419" s="424">
        <f t="shared" si="155"/>
        <v>330368.96999999997</v>
      </c>
      <c r="M1419" s="424">
        <f t="shared" si="156"/>
        <v>264295.18</v>
      </c>
      <c r="N1419" s="424">
        <f t="shared" si="157"/>
        <v>66073.789999999979</v>
      </c>
      <c r="O1419" s="424">
        <f t="shared" si="158"/>
        <v>115629.14000000001</v>
      </c>
      <c r="P1419" s="424">
        <f t="shared" si="159"/>
        <v>92503.31</v>
      </c>
      <c r="Q1419" s="424">
        <f t="shared" si="160"/>
        <v>23125.830000000016</v>
      </c>
    </row>
    <row r="1420" spans="1:17" ht="16.5" hidden="1" thickTop="1" x14ac:dyDescent="0.25">
      <c r="A1420" s="421" t="s">
        <v>6250</v>
      </c>
      <c r="B1420" s="421" t="s">
        <v>6313</v>
      </c>
      <c r="C1420" s="422" t="s">
        <v>6252</v>
      </c>
      <c r="D1420" s="422" t="s">
        <v>6256</v>
      </c>
      <c r="E1420" s="422" t="s">
        <v>6314</v>
      </c>
      <c r="F1420" s="422" t="s">
        <v>6315</v>
      </c>
      <c r="G1420" s="423" t="s">
        <v>6316</v>
      </c>
      <c r="H1420" s="421" t="s">
        <v>6317</v>
      </c>
      <c r="I1420" s="424">
        <v>128625.89681436392</v>
      </c>
      <c r="J1420" s="425">
        <v>7.0442320044136267E-5</v>
      </c>
      <c r="K1420" s="424">
        <f t="shared" si="154"/>
        <v>955338.47</v>
      </c>
      <c r="L1420" s="424">
        <f t="shared" si="155"/>
        <v>707658.13</v>
      </c>
      <c r="M1420" s="424">
        <f t="shared" si="156"/>
        <v>566126.5</v>
      </c>
      <c r="N1420" s="424">
        <f t="shared" si="157"/>
        <v>141531.63</v>
      </c>
      <c r="O1420" s="424">
        <f t="shared" si="158"/>
        <v>247680.33999999997</v>
      </c>
      <c r="P1420" s="424">
        <f t="shared" si="159"/>
        <v>198144.27</v>
      </c>
      <c r="Q1420" s="424">
        <f t="shared" si="160"/>
        <v>49536.069999999978</v>
      </c>
    </row>
    <row r="1421" spans="1:17" ht="16.5" hidden="1" thickTop="1" x14ac:dyDescent="0.25">
      <c r="A1421" s="421" t="s">
        <v>6250</v>
      </c>
      <c r="B1421" s="421" t="s">
        <v>6318</v>
      </c>
      <c r="C1421" s="422" t="s">
        <v>6252</v>
      </c>
      <c r="D1421" s="422" t="s">
        <v>6256</v>
      </c>
      <c r="E1421" s="422" t="s">
        <v>6319</v>
      </c>
      <c r="F1421" s="422" t="s">
        <v>6320</v>
      </c>
      <c r="G1421" s="423" t="s">
        <v>6321</v>
      </c>
      <c r="H1421" s="421" t="s">
        <v>6322</v>
      </c>
      <c r="I1421" s="424">
        <v>155749.28730300828</v>
      </c>
      <c r="J1421" s="425">
        <v>8.5296518155117315E-5</v>
      </c>
      <c r="K1421" s="424">
        <f t="shared" si="154"/>
        <v>1156791.05</v>
      </c>
      <c r="L1421" s="424">
        <f t="shared" si="155"/>
        <v>856882.26</v>
      </c>
      <c r="M1421" s="424">
        <f t="shared" si="156"/>
        <v>685505.81</v>
      </c>
      <c r="N1421" s="424">
        <f t="shared" si="157"/>
        <v>171376.44999999995</v>
      </c>
      <c r="O1421" s="424">
        <f t="shared" si="158"/>
        <v>299908.79000000004</v>
      </c>
      <c r="P1421" s="424">
        <f t="shared" si="159"/>
        <v>239927.03</v>
      </c>
      <c r="Q1421" s="424">
        <f t="shared" si="160"/>
        <v>59981.760000000038</v>
      </c>
    </row>
    <row r="1422" spans="1:17" ht="16.5" hidden="1" thickTop="1" x14ac:dyDescent="0.25">
      <c r="A1422" s="421" t="s">
        <v>6250</v>
      </c>
      <c r="B1422" s="421" t="s">
        <v>6323</v>
      </c>
      <c r="C1422" s="422" t="s">
        <v>6252</v>
      </c>
      <c r="D1422" s="422" t="s">
        <v>6324</v>
      </c>
      <c r="E1422" s="422" t="s">
        <v>6325</v>
      </c>
      <c r="F1422" s="422" t="s">
        <v>6326</v>
      </c>
      <c r="G1422" s="423" t="s">
        <v>6327</v>
      </c>
      <c r="H1422" s="421" t="s">
        <v>6328</v>
      </c>
      <c r="I1422" s="424">
        <v>6860.505751121922</v>
      </c>
      <c r="J1422" s="425">
        <v>3.7571745173729287E-6</v>
      </c>
      <c r="K1422" s="424">
        <f t="shared" si="154"/>
        <v>50954.79</v>
      </c>
      <c r="L1422" s="424">
        <f t="shared" si="155"/>
        <v>37744.29</v>
      </c>
      <c r="M1422" s="424">
        <f t="shared" si="156"/>
        <v>30195.43</v>
      </c>
      <c r="N1422" s="424">
        <f t="shared" si="157"/>
        <v>7548.8600000000006</v>
      </c>
      <c r="O1422" s="424">
        <f t="shared" si="158"/>
        <v>13210.5</v>
      </c>
      <c r="P1422" s="424">
        <f t="shared" si="159"/>
        <v>10568.4</v>
      </c>
      <c r="Q1422" s="424">
        <f t="shared" si="160"/>
        <v>2642.1000000000004</v>
      </c>
    </row>
    <row r="1423" spans="1:17" ht="16.5" hidden="1" thickTop="1" x14ac:dyDescent="0.25">
      <c r="A1423" s="421" t="s">
        <v>6250</v>
      </c>
      <c r="B1423" s="421" t="s">
        <v>6329</v>
      </c>
      <c r="C1423" s="422" t="s">
        <v>6252</v>
      </c>
      <c r="D1423" s="422" t="s">
        <v>6330</v>
      </c>
      <c r="E1423" s="422" t="s">
        <v>6331</v>
      </c>
      <c r="F1423" s="422" t="s">
        <v>6332</v>
      </c>
      <c r="G1423" s="423" t="s">
        <v>6333</v>
      </c>
      <c r="H1423" s="421" t="s">
        <v>6334</v>
      </c>
      <c r="I1423" s="424">
        <v>51524.824571591016</v>
      </c>
      <c r="J1423" s="425">
        <v>2.8217709439400182E-5</v>
      </c>
      <c r="K1423" s="424">
        <f t="shared" si="154"/>
        <v>382688.47</v>
      </c>
      <c r="L1423" s="424">
        <f t="shared" si="155"/>
        <v>283472.94</v>
      </c>
      <c r="M1423" s="424">
        <f t="shared" si="156"/>
        <v>226778.35</v>
      </c>
      <c r="N1423" s="424">
        <f t="shared" si="157"/>
        <v>56694.59</v>
      </c>
      <c r="O1423" s="424">
        <f t="shared" si="158"/>
        <v>99215.52999999997</v>
      </c>
      <c r="P1423" s="424">
        <f t="shared" si="159"/>
        <v>79372.42</v>
      </c>
      <c r="Q1423" s="424">
        <f t="shared" si="160"/>
        <v>19843.109999999971</v>
      </c>
    </row>
    <row r="1424" spans="1:17" ht="16.5" hidden="1" thickTop="1" x14ac:dyDescent="0.25">
      <c r="A1424" s="421" t="s">
        <v>6335</v>
      </c>
      <c r="B1424" s="421" t="s">
        <v>6336</v>
      </c>
      <c r="C1424" s="422" t="s">
        <v>6337</v>
      </c>
      <c r="D1424" s="422" t="s">
        <v>6338</v>
      </c>
      <c r="E1424" s="422" t="s">
        <v>441</v>
      </c>
      <c r="F1424" s="422" t="s">
        <v>230</v>
      </c>
      <c r="G1424" s="423" t="s">
        <v>6338</v>
      </c>
      <c r="H1424" s="421" t="s">
        <v>6339</v>
      </c>
      <c r="I1424" s="424">
        <v>1057432.1443331433</v>
      </c>
      <c r="J1424" s="425">
        <v>5.7910557190186561E-4</v>
      </c>
      <c r="K1424" s="424">
        <f t="shared" si="154"/>
        <v>7853827.5</v>
      </c>
      <c r="L1424" s="424">
        <f t="shared" si="155"/>
        <v>5817650</v>
      </c>
      <c r="M1424" s="424">
        <f t="shared" si="156"/>
        <v>4654120</v>
      </c>
      <c r="N1424" s="424">
        <f t="shared" si="157"/>
        <v>1163530</v>
      </c>
      <c r="O1424" s="424">
        <f t="shared" si="158"/>
        <v>2036177.5</v>
      </c>
      <c r="P1424" s="424">
        <f t="shared" si="159"/>
        <v>1628942</v>
      </c>
      <c r="Q1424" s="424">
        <f t="shared" si="160"/>
        <v>407235.5</v>
      </c>
    </row>
    <row r="1425" spans="1:17" ht="16.5" hidden="1" thickTop="1" x14ac:dyDescent="0.25">
      <c r="A1425" s="421" t="s">
        <v>6335</v>
      </c>
      <c r="B1425" s="421" t="s">
        <v>6340</v>
      </c>
      <c r="C1425" s="422" t="s">
        <v>6337</v>
      </c>
      <c r="D1425" s="422" t="s">
        <v>6341</v>
      </c>
      <c r="E1425" s="422" t="s">
        <v>441</v>
      </c>
      <c r="F1425" s="422" t="s">
        <v>230</v>
      </c>
      <c r="G1425" s="423" t="s">
        <v>6341</v>
      </c>
      <c r="H1425" s="421" t="s">
        <v>6342</v>
      </c>
      <c r="I1425" s="424">
        <v>41459.216943759682</v>
      </c>
      <c r="J1425" s="425">
        <v>2.2705252216406394E-5</v>
      </c>
      <c r="K1425" s="424">
        <f t="shared" si="154"/>
        <v>307928.53999999998</v>
      </c>
      <c r="L1425" s="424">
        <f t="shared" si="155"/>
        <v>228095.21</v>
      </c>
      <c r="M1425" s="424">
        <f t="shared" si="156"/>
        <v>182476.17</v>
      </c>
      <c r="N1425" s="424">
        <f t="shared" si="157"/>
        <v>45619.039999999979</v>
      </c>
      <c r="O1425" s="424">
        <f t="shared" si="158"/>
        <v>79833.329999999987</v>
      </c>
      <c r="P1425" s="424">
        <f t="shared" si="159"/>
        <v>63866.66</v>
      </c>
      <c r="Q1425" s="424">
        <f t="shared" si="160"/>
        <v>15966.669999999984</v>
      </c>
    </row>
    <row r="1426" spans="1:17" ht="16.5" hidden="1" thickTop="1" x14ac:dyDescent="0.25">
      <c r="A1426" s="421" t="s">
        <v>6335</v>
      </c>
      <c r="B1426" s="421" t="s">
        <v>6343</v>
      </c>
      <c r="C1426" s="422" t="s">
        <v>6337</v>
      </c>
      <c r="D1426" s="422" t="s">
        <v>6344</v>
      </c>
      <c r="E1426" s="422" t="s">
        <v>441</v>
      </c>
      <c r="F1426" s="422" t="s">
        <v>230</v>
      </c>
      <c r="G1426" s="423" t="s">
        <v>6344</v>
      </c>
      <c r="H1426" s="421" t="s">
        <v>6345</v>
      </c>
      <c r="I1426" s="424">
        <v>685019.89989254822</v>
      </c>
      <c r="J1426" s="425">
        <v>3.7515299966751637E-4</v>
      </c>
      <c r="K1426" s="424">
        <f t="shared" si="154"/>
        <v>5087823.5199999996</v>
      </c>
      <c r="L1426" s="424">
        <f t="shared" si="155"/>
        <v>3768758.16</v>
      </c>
      <c r="M1426" s="424">
        <f t="shared" si="156"/>
        <v>3015006.53</v>
      </c>
      <c r="N1426" s="424">
        <f t="shared" si="157"/>
        <v>753751.63000000035</v>
      </c>
      <c r="O1426" s="424">
        <f t="shared" si="158"/>
        <v>1319065.3599999994</v>
      </c>
      <c r="P1426" s="424">
        <f t="shared" si="159"/>
        <v>1055252.29</v>
      </c>
      <c r="Q1426" s="424">
        <f t="shared" si="160"/>
        <v>263813.06999999937</v>
      </c>
    </row>
    <row r="1427" spans="1:17" ht="16.5" hidden="1" thickTop="1" x14ac:dyDescent="0.25">
      <c r="A1427" s="421" t="s">
        <v>6335</v>
      </c>
      <c r="B1427" s="421" t="s">
        <v>6346</v>
      </c>
      <c r="C1427" s="422" t="s">
        <v>6337</v>
      </c>
      <c r="D1427" s="422" t="s">
        <v>6347</v>
      </c>
      <c r="E1427" s="422" t="s">
        <v>441</v>
      </c>
      <c r="F1427" s="422" t="s">
        <v>230</v>
      </c>
      <c r="G1427" s="423" t="s">
        <v>6347</v>
      </c>
      <c r="H1427" s="421" t="s">
        <v>5165</v>
      </c>
      <c r="I1427" s="424">
        <v>254478.75594997691</v>
      </c>
      <c r="J1427" s="425">
        <v>1.3936597850845909E-4</v>
      </c>
      <c r="K1427" s="424">
        <f t="shared" si="154"/>
        <v>1890080.86</v>
      </c>
      <c r="L1427" s="424">
        <f t="shared" si="155"/>
        <v>1400059.9</v>
      </c>
      <c r="M1427" s="424">
        <f t="shared" si="156"/>
        <v>1120047.92</v>
      </c>
      <c r="N1427" s="424">
        <f t="shared" si="157"/>
        <v>280011.98</v>
      </c>
      <c r="O1427" s="424">
        <f t="shared" si="158"/>
        <v>490020.9600000002</v>
      </c>
      <c r="P1427" s="424">
        <f t="shared" si="159"/>
        <v>392016.77</v>
      </c>
      <c r="Q1427" s="424">
        <f t="shared" si="160"/>
        <v>98004.190000000177</v>
      </c>
    </row>
    <row r="1428" spans="1:17" ht="16.5" hidden="1" thickTop="1" x14ac:dyDescent="0.25">
      <c r="A1428" s="421" t="s">
        <v>6335</v>
      </c>
      <c r="B1428" s="421" t="s">
        <v>6348</v>
      </c>
      <c r="C1428" s="422" t="s">
        <v>6337</v>
      </c>
      <c r="D1428" s="422" t="s">
        <v>6349</v>
      </c>
      <c r="E1428" s="422" t="s">
        <v>441</v>
      </c>
      <c r="F1428" s="422" t="s">
        <v>230</v>
      </c>
      <c r="G1428" s="423" t="s">
        <v>6349</v>
      </c>
      <c r="H1428" s="421" t="s">
        <v>6350</v>
      </c>
      <c r="I1428" s="424">
        <v>2221964.837382386</v>
      </c>
      <c r="J1428" s="425">
        <v>1.216865048782527E-3</v>
      </c>
      <c r="K1428" s="424">
        <f t="shared" si="154"/>
        <v>16503119.029999999</v>
      </c>
      <c r="L1428" s="424">
        <f t="shared" si="155"/>
        <v>12224532.619999999</v>
      </c>
      <c r="M1428" s="424">
        <f t="shared" si="156"/>
        <v>9779626.0999999996</v>
      </c>
      <c r="N1428" s="424">
        <f t="shared" si="157"/>
        <v>2444906.5199999996</v>
      </c>
      <c r="O1428" s="424">
        <f t="shared" si="158"/>
        <v>4278586.41</v>
      </c>
      <c r="P1428" s="424">
        <f t="shared" si="159"/>
        <v>3422869.13</v>
      </c>
      <c r="Q1428" s="424">
        <f t="shared" si="160"/>
        <v>855717.28000000026</v>
      </c>
    </row>
    <row r="1429" spans="1:17" ht="16.5" hidden="1" thickTop="1" x14ac:dyDescent="0.25">
      <c r="A1429" s="421" t="s">
        <v>6335</v>
      </c>
      <c r="B1429" s="421" t="s">
        <v>6351</v>
      </c>
      <c r="C1429" s="422" t="s">
        <v>6337</v>
      </c>
      <c r="D1429" s="422" t="s">
        <v>6352</v>
      </c>
      <c r="E1429" s="422" t="s">
        <v>441</v>
      </c>
      <c r="F1429" s="422" t="s">
        <v>230</v>
      </c>
      <c r="G1429" s="423" t="s">
        <v>6352</v>
      </c>
      <c r="H1429" s="421" t="s">
        <v>6353</v>
      </c>
      <c r="I1429" s="424">
        <v>506735.00498258584</v>
      </c>
      <c r="J1429" s="425">
        <v>2.7751479509656641E-4</v>
      </c>
      <c r="K1429" s="424">
        <f t="shared" si="154"/>
        <v>3763654.57</v>
      </c>
      <c r="L1429" s="424">
        <f t="shared" si="155"/>
        <v>2787892.27</v>
      </c>
      <c r="M1429" s="424">
        <f t="shared" si="156"/>
        <v>2230313.8199999998</v>
      </c>
      <c r="N1429" s="424">
        <f t="shared" si="157"/>
        <v>557578.45000000019</v>
      </c>
      <c r="O1429" s="424">
        <f t="shared" si="158"/>
        <v>975762.29999999981</v>
      </c>
      <c r="P1429" s="424">
        <f t="shared" si="159"/>
        <v>780609.84</v>
      </c>
      <c r="Q1429" s="424">
        <f t="shared" si="160"/>
        <v>195152.45999999985</v>
      </c>
    </row>
    <row r="1430" spans="1:17" ht="16.5" hidden="1" thickTop="1" x14ac:dyDescent="0.25">
      <c r="A1430" s="421" t="s">
        <v>6335</v>
      </c>
      <c r="B1430" s="421" t="s">
        <v>6354</v>
      </c>
      <c r="C1430" s="422" t="s">
        <v>6337</v>
      </c>
      <c r="D1430" s="422" t="s">
        <v>6355</v>
      </c>
      <c r="E1430" s="422" t="s">
        <v>441</v>
      </c>
      <c r="F1430" s="422" t="s">
        <v>230</v>
      </c>
      <c r="G1430" s="423" t="s">
        <v>6355</v>
      </c>
      <c r="H1430" s="421" t="s">
        <v>6356</v>
      </c>
      <c r="I1430" s="424">
        <v>9631207.2296720874</v>
      </c>
      <c r="J1430" s="425">
        <v>5.2745566708320658E-3</v>
      </c>
      <c r="K1430" s="424">
        <f t="shared" si="154"/>
        <v>71533516.950000003</v>
      </c>
      <c r="L1430" s="424">
        <f t="shared" si="155"/>
        <v>52987790.340000004</v>
      </c>
      <c r="M1430" s="424">
        <f t="shared" si="156"/>
        <v>42390232.270000003</v>
      </c>
      <c r="N1430" s="424">
        <f t="shared" si="157"/>
        <v>10597558.07</v>
      </c>
      <c r="O1430" s="424">
        <f t="shared" si="158"/>
        <v>18545726.609999999</v>
      </c>
      <c r="P1430" s="424">
        <f t="shared" si="159"/>
        <v>14836581.289999999</v>
      </c>
      <c r="Q1430" s="424">
        <f t="shared" si="160"/>
        <v>3709145.3200000003</v>
      </c>
    </row>
    <row r="1431" spans="1:17" ht="16.5" hidden="1" thickTop="1" x14ac:dyDescent="0.25">
      <c r="A1431" s="421" t="s">
        <v>6335</v>
      </c>
      <c r="B1431" s="421" t="s">
        <v>6357</v>
      </c>
      <c r="C1431" s="422" t="s">
        <v>6337</v>
      </c>
      <c r="D1431" s="422" t="s">
        <v>6358</v>
      </c>
      <c r="E1431" s="422" t="s">
        <v>441</v>
      </c>
      <c r="F1431" s="422" t="s">
        <v>230</v>
      </c>
      <c r="G1431" s="423" t="s">
        <v>6358</v>
      </c>
      <c r="H1431" s="421" t="s">
        <v>6359</v>
      </c>
      <c r="I1431" s="424">
        <v>5834114.031473469</v>
      </c>
      <c r="J1431" s="425">
        <v>3.1950683179465806E-3</v>
      </c>
      <c r="K1431" s="424">
        <f t="shared" si="154"/>
        <v>43331504.039999999</v>
      </c>
      <c r="L1431" s="424">
        <f t="shared" si="155"/>
        <v>32097410.399999999</v>
      </c>
      <c r="M1431" s="424">
        <f t="shared" si="156"/>
        <v>25677928.32</v>
      </c>
      <c r="N1431" s="424">
        <f t="shared" si="157"/>
        <v>6419482.0799999982</v>
      </c>
      <c r="O1431" s="424">
        <f t="shared" si="158"/>
        <v>11234093.640000001</v>
      </c>
      <c r="P1431" s="424">
        <f t="shared" si="159"/>
        <v>8987274.9100000001</v>
      </c>
      <c r="Q1431" s="424">
        <f t="shared" si="160"/>
        <v>2246818.7300000004</v>
      </c>
    </row>
    <row r="1432" spans="1:17" ht="16.5" hidden="1" thickTop="1" x14ac:dyDescent="0.25">
      <c r="A1432" s="421" t="s">
        <v>6335</v>
      </c>
      <c r="B1432" s="421" t="s">
        <v>6360</v>
      </c>
      <c r="C1432" s="422" t="s">
        <v>6337</v>
      </c>
      <c r="D1432" s="422" t="s">
        <v>6361</v>
      </c>
      <c r="E1432" s="422" t="s">
        <v>441</v>
      </c>
      <c r="F1432" s="422" t="s">
        <v>230</v>
      </c>
      <c r="G1432" s="423" t="s">
        <v>6361</v>
      </c>
      <c r="H1432" s="421" t="s">
        <v>6362</v>
      </c>
      <c r="I1432" s="424">
        <v>103989.32308011298</v>
      </c>
      <c r="J1432" s="425">
        <v>5.6950033850138169E-5</v>
      </c>
      <c r="K1432" s="424">
        <f t="shared" si="154"/>
        <v>772356.14</v>
      </c>
      <c r="L1432" s="424">
        <f t="shared" si="155"/>
        <v>572115.66</v>
      </c>
      <c r="M1432" s="424">
        <f t="shared" si="156"/>
        <v>457692.53</v>
      </c>
      <c r="N1432" s="424">
        <f t="shared" si="157"/>
        <v>114423.13</v>
      </c>
      <c r="O1432" s="424">
        <f t="shared" si="158"/>
        <v>200240.47999999998</v>
      </c>
      <c r="P1432" s="424">
        <f t="shared" si="159"/>
        <v>160192.38</v>
      </c>
      <c r="Q1432" s="424">
        <f t="shared" si="160"/>
        <v>40048.099999999977</v>
      </c>
    </row>
    <row r="1433" spans="1:17" ht="16.5" hidden="1" thickTop="1" x14ac:dyDescent="0.25">
      <c r="A1433" s="421" t="s">
        <v>6335</v>
      </c>
      <c r="B1433" s="421" t="s">
        <v>6363</v>
      </c>
      <c r="C1433" s="422" t="s">
        <v>6337</v>
      </c>
      <c r="D1433" s="422" t="s">
        <v>6364</v>
      </c>
      <c r="E1433" s="422" t="s">
        <v>441</v>
      </c>
      <c r="F1433" s="422" t="s">
        <v>230</v>
      </c>
      <c r="G1433" s="423" t="s">
        <v>6364</v>
      </c>
      <c r="H1433" s="421" t="s">
        <v>6365</v>
      </c>
      <c r="I1433" s="424">
        <v>57812.662602350545</v>
      </c>
      <c r="J1433" s="425">
        <v>3.1661260931893965E-5</v>
      </c>
      <c r="K1433" s="424">
        <f t="shared" si="154"/>
        <v>429389.9</v>
      </c>
      <c r="L1433" s="424">
        <f t="shared" si="155"/>
        <v>318066.59000000003</v>
      </c>
      <c r="M1433" s="424">
        <f t="shared" si="156"/>
        <v>254453.27</v>
      </c>
      <c r="N1433" s="424">
        <f t="shared" si="157"/>
        <v>63613.320000000036</v>
      </c>
      <c r="O1433" s="424">
        <f t="shared" si="158"/>
        <v>111323.31</v>
      </c>
      <c r="P1433" s="424">
        <f t="shared" si="159"/>
        <v>89058.65</v>
      </c>
      <c r="Q1433" s="424">
        <f t="shared" si="160"/>
        <v>22264.660000000003</v>
      </c>
    </row>
    <row r="1434" spans="1:17" ht="16.5" hidden="1" thickTop="1" x14ac:dyDescent="0.25">
      <c r="A1434" s="421" t="s">
        <v>6335</v>
      </c>
      <c r="B1434" s="421" t="s">
        <v>6366</v>
      </c>
      <c r="C1434" s="422" t="s">
        <v>6337</v>
      </c>
      <c r="D1434" s="422" t="s">
        <v>6367</v>
      </c>
      <c r="E1434" s="422" t="s">
        <v>441</v>
      </c>
      <c r="F1434" s="422" t="s">
        <v>230</v>
      </c>
      <c r="G1434" s="423" t="s">
        <v>6367</v>
      </c>
      <c r="H1434" s="421" t="s">
        <v>6368</v>
      </c>
      <c r="I1434" s="424">
        <v>71431.167977973295</v>
      </c>
      <c r="J1434" s="425">
        <v>3.9119472209339294E-5</v>
      </c>
      <c r="K1434" s="424">
        <f t="shared" si="154"/>
        <v>530538.13</v>
      </c>
      <c r="L1434" s="424">
        <f t="shared" si="155"/>
        <v>392991.21</v>
      </c>
      <c r="M1434" s="424">
        <f t="shared" si="156"/>
        <v>314392.96999999997</v>
      </c>
      <c r="N1434" s="424">
        <f t="shared" si="157"/>
        <v>78598.240000000049</v>
      </c>
      <c r="O1434" s="424">
        <f t="shared" si="158"/>
        <v>137546.91999999998</v>
      </c>
      <c r="P1434" s="424">
        <f t="shared" si="159"/>
        <v>110037.54</v>
      </c>
      <c r="Q1434" s="424">
        <f t="shared" si="160"/>
        <v>27509.37999999999</v>
      </c>
    </row>
    <row r="1435" spans="1:17" ht="16.5" hidden="1" thickTop="1" x14ac:dyDescent="0.25">
      <c r="A1435" s="421" t="s">
        <v>6335</v>
      </c>
      <c r="B1435" s="421" t="s">
        <v>6369</v>
      </c>
      <c r="C1435" s="422" t="s">
        <v>6337</v>
      </c>
      <c r="D1435" s="422" t="s">
        <v>6370</v>
      </c>
      <c r="E1435" s="422" t="s">
        <v>441</v>
      </c>
      <c r="F1435" s="422" t="s">
        <v>230</v>
      </c>
      <c r="G1435" s="423" t="s">
        <v>6370</v>
      </c>
      <c r="H1435" s="421" t="s">
        <v>6371</v>
      </c>
      <c r="I1435" s="424">
        <v>730255.71005683031</v>
      </c>
      <c r="J1435" s="425">
        <v>3.9992651336862598E-4</v>
      </c>
      <c r="K1435" s="424">
        <f t="shared" si="154"/>
        <v>5423801.8099999996</v>
      </c>
      <c r="L1435" s="424">
        <f t="shared" si="155"/>
        <v>4017630.97</v>
      </c>
      <c r="M1435" s="424">
        <f t="shared" si="156"/>
        <v>3214104.78</v>
      </c>
      <c r="N1435" s="424">
        <f t="shared" si="157"/>
        <v>803526.19000000041</v>
      </c>
      <c r="O1435" s="424">
        <f t="shared" si="158"/>
        <v>1406170.8399999994</v>
      </c>
      <c r="P1435" s="424">
        <f t="shared" si="159"/>
        <v>1124936.67</v>
      </c>
      <c r="Q1435" s="424">
        <f t="shared" si="160"/>
        <v>281234.16999999946</v>
      </c>
    </row>
    <row r="1436" spans="1:17" ht="16.5" hidden="1" thickTop="1" x14ac:dyDescent="0.25">
      <c r="A1436" s="421" t="s">
        <v>6335</v>
      </c>
      <c r="B1436" s="421" t="s">
        <v>6372</v>
      </c>
      <c r="C1436" s="422" t="s">
        <v>6337</v>
      </c>
      <c r="D1436" s="422" t="s">
        <v>6373</v>
      </c>
      <c r="E1436" s="422" t="s">
        <v>441</v>
      </c>
      <c r="F1436" s="422" t="s">
        <v>230</v>
      </c>
      <c r="G1436" s="423" t="s">
        <v>6373</v>
      </c>
      <c r="H1436" s="421" t="s">
        <v>6374</v>
      </c>
      <c r="I1436" s="424">
        <v>21045488.458074119</v>
      </c>
      <c r="J1436" s="425">
        <v>1.1525618636411947E-2</v>
      </c>
      <c r="K1436" s="424">
        <f t="shared" si="154"/>
        <v>156310394.88999999</v>
      </c>
      <c r="L1436" s="424">
        <f t="shared" si="155"/>
        <v>115785477.7</v>
      </c>
      <c r="M1436" s="424">
        <f t="shared" si="156"/>
        <v>92628382.159999996</v>
      </c>
      <c r="N1436" s="424">
        <f t="shared" si="157"/>
        <v>23157095.540000007</v>
      </c>
      <c r="O1436" s="424">
        <f t="shared" si="158"/>
        <v>40524917.189999983</v>
      </c>
      <c r="P1436" s="424">
        <f t="shared" si="159"/>
        <v>32419933.75</v>
      </c>
      <c r="Q1436" s="424">
        <f t="shared" si="160"/>
        <v>8104983.4399999827</v>
      </c>
    </row>
    <row r="1437" spans="1:17" ht="16.5" hidden="1" thickTop="1" x14ac:dyDescent="0.25">
      <c r="A1437" s="421" t="s">
        <v>6335</v>
      </c>
      <c r="B1437" s="421" t="s">
        <v>6375</v>
      </c>
      <c r="C1437" s="422" t="s">
        <v>6337</v>
      </c>
      <c r="D1437" s="422" t="s">
        <v>6376</v>
      </c>
      <c r="E1437" s="422" t="s">
        <v>441</v>
      </c>
      <c r="F1437" s="422" t="s">
        <v>230</v>
      </c>
      <c r="G1437" s="423" t="s">
        <v>6376</v>
      </c>
      <c r="H1437" s="421" t="s">
        <v>6377</v>
      </c>
      <c r="I1437" s="424">
        <v>2879309.9407799505</v>
      </c>
      <c r="J1437" s="425">
        <v>1.5768618713493346E-3</v>
      </c>
      <c r="K1437" s="424">
        <f t="shared" si="154"/>
        <v>21385394.539999999</v>
      </c>
      <c r="L1437" s="424">
        <f t="shared" si="155"/>
        <v>15841032.99</v>
      </c>
      <c r="M1437" s="424">
        <f t="shared" si="156"/>
        <v>12672826.390000001</v>
      </c>
      <c r="N1437" s="424">
        <f t="shared" si="157"/>
        <v>3168206.5999999996</v>
      </c>
      <c r="O1437" s="424">
        <f t="shared" si="158"/>
        <v>5544361.5499999989</v>
      </c>
      <c r="P1437" s="424">
        <f t="shared" si="159"/>
        <v>4435489.24</v>
      </c>
      <c r="Q1437" s="424">
        <f t="shared" si="160"/>
        <v>1108872.3099999987</v>
      </c>
    </row>
    <row r="1438" spans="1:17" ht="16.5" hidden="1" thickTop="1" x14ac:dyDescent="0.25">
      <c r="A1438" s="421" t="s">
        <v>6335</v>
      </c>
      <c r="B1438" s="421" t="s">
        <v>6378</v>
      </c>
      <c r="C1438" s="422" t="s">
        <v>6337</v>
      </c>
      <c r="D1438" s="422" t="s">
        <v>6379</v>
      </c>
      <c r="E1438" s="422" t="s">
        <v>441</v>
      </c>
      <c r="F1438" s="422" t="s">
        <v>230</v>
      </c>
      <c r="G1438" s="423" t="s">
        <v>6379</v>
      </c>
      <c r="H1438" s="421" t="s">
        <v>6380</v>
      </c>
      <c r="I1438" s="424">
        <v>214893.17169109159</v>
      </c>
      <c r="J1438" s="425">
        <v>1.1768682629603211E-4</v>
      </c>
      <c r="K1438" s="424">
        <f t="shared" si="154"/>
        <v>1596068.28</v>
      </c>
      <c r="L1438" s="424">
        <f t="shared" si="155"/>
        <v>1182272.8</v>
      </c>
      <c r="M1438" s="424">
        <f t="shared" si="156"/>
        <v>945818.24</v>
      </c>
      <c r="N1438" s="424">
        <f t="shared" si="157"/>
        <v>236454.56000000006</v>
      </c>
      <c r="O1438" s="424">
        <f t="shared" si="158"/>
        <v>413795.48</v>
      </c>
      <c r="P1438" s="424">
        <f t="shared" si="159"/>
        <v>331036.38</v>
      </c>
      <c r="Q1438" s="424">
        <f t="shared" si="160"/>
        <v>82759.099999999977</v>
      </c>
    </row>
    <row r="1439" spans="1:17" ht="16.5" hidden="1" thickTop="1" x14ac:dyDescent="0.25">
      <c r="A1439" s="421" t="s">
        <v>6335</v>
      </c>
      <c r="B1439" s="421" t="s">
        <v>6381</v>
      </c>
      <c r="C1439" s="422" t="s">
        <v>6337</v>
      </c>
      <c r="D1439" s="422" t="s">
        <v>6355</v>
      </c>
      <c r="E1439" s="422" t="s">
        <v>6382</v>
      </c>
      <c r="F1439" s="422" t="s">
        <v>6383</v>
      </c>
      <c r="G1439" s="423" t="s">
        <v>6384</v>
      </c>
      <c r="H1439" s="421" t="s">
        <v>6385</v>
      </c>
      <c r="I1439" s="424">
        <v>67867.349484452221</v>
      </c>
      <c r="J1439" s="425">
        <v>3.7167737378972001E-5</v>
      </c>
      <c r="K1439" s="424">
        <f t="shared" si="154"/>
        <v>504068.71</v>
      </c>
      <c r="L1439" s="424">
        <f t="shared" si="155"/>
        <v>373384.23</v>
      </c>
      <c r="M1439" s="424">
        <f t="shared" si="156"/>
        <v>298707.38</v>
      </c>
      <c r="N1439" s="424">
        <f t="shared" si="157"/>
        <v>74676.849999999977</v>
      </c>
      <c r="O1439" s="424">
        <f t="shared" si="158"/>
        <v>130684.48000000004</v>
      </c>
      <c r="P1439" s="424">
        <f t="shared" si="159"/>
        <v>104547.58</v>
      </c>
      <c r="Q1439" s="424">
        <f t="shared" si="160"/>
        <v>26136.900000000038</v>
      </c>
    </row>
    <row r="1440" spans="1:17" ht="16.5" hidden="1" thickTop="1" x14ac:dyDescent="0.25">
      <c r="A1440" s="421" t="s">
        <v>6335</v>
      </c>
      <c r="B1440" s="421" t="s">
        <v>6386</v>
      </c>
      <c r="C1440" s="422" t="s">
        <v>6337</v>
      </c>
      <c r="D1440" s="422" t="s">
        <v>6376</v>
      </c>
      <c r="E1440" s="422" t="s">
        <v>6387</v>
      </c>
      <c r="F1440" s="422" t="s">
        <v>6388</v>
      </c>
      <c r="G1440" s="423" t="s">
        <v>6389</v>
      </c>
      <c r="H1440" s="421" t="s">
        <v>5674</v>
      </c>
      <c r="I1440" s="424">
        <v>0</v>
      </c>
      <c r="J1440" s="425">
        <v>0</v>
      </c>
      <c r="K1440" s="424">
        <f t="shared" si="154"/>
        <v>0</v>
      </c>
      <c r="L1440" s="424">
        <f t="shared" si="155"/>
        <v>0</v>
      </c>
      <c r="M1440" s="424">
        <f t="shared" si="156"/>
        <v>0</v>
      </c>
      <c r="N1440" s="424">
        <f t="shared" si="157"/>
        <v>0</v>
      </c>
      <c r="O1440" s="424">
        <f t="shared" si="158"/>
        <v>0</v>
      </c>
      <c r="P1440" s="424">
        <f t="shared" si="159"/>
        <v>0</v>
      </c>
      <c r="Q1440" s="424">
        <f t="shared" si="160"/>
        <v>0</v>
      </c>
    </row>
    <row r="1441" spans="1:17" ht="16.5" hidden="1" thickTop="1" x14ac:dyDescent="0.25">
      <c r="A1441" s="421" t="s">
        <v>6335</v>
      </c>
      <c r="B1441" s="421" t="s">
        <v>6390</v>
      </c>
      <c r="C1441" s="422" t="s">
        <v>6337</v>
      </c>
      <c r="D1441" s="422" t="s">
        <v>6355</v>
      </c>
      <c r="E1441" s="422" t="s">
        <v>6391</v>
      </c>
      <c r="F1441" s="422" t="s">
        <v>6392</v>
      </c>
      <c r="G1441" s="423" t="s">
        <v>6393</v>
      </c>
      <c r="H1441" s="421" t="s">
        <v>6394</v>
      </c>
      <c r="I1441" s="424">
        <v>112189.23924046999</v>
      </c>
      <c r="J1441" s="425">
        <v>6.1440740098325433E-5</v>
      </c>
      <c r="K1441" s="424">
        <f t="shared" si="154"/>
        <v>833259.08</v>
      </c>
      <c r="L1441" s="424">
        <f t="shared" si="155"/>
        <v>617228.94999999995</v>
      </c>
      <c r="M1441" s="424">
        <f t="shared" si="156"/>
        <v>493783.16</v>
      </c>
      <c r="N1441" s="424">
        <f t="shared" si="157"/>
        <v>123445.78999999998</v>
      </c>
      <c r="O1441" s="424">
        <f t="shared" si="158"/>
        <v>216030.13</v>
      </c>
      <c r="P1441" s="424">
        <f t="shared" si="159"/>
        <v>172824.1</v>
      </c>
      <c r="Q1441" s="424">
        <f t="shared" si="160"/>
        <v>43206.03</v>
      </c>
    </row>
    <row r="1442" spans="1:17" ht="16.5" hidden="1" thickTop="1" x14ac:dyDescent="0.25">
      <c r="A1442" s="421" t="s">
        <v>6335</v>
      </c>
      <c r="B1442" s="421" t="s">
        <v>6395</v>
      </c>
      <c r="C1442" s="422" t="s">
        <v>6337</v>
      </c>
      <c r="D1442" s="422" t="s">
        <v>6338</v>
      </c>
      <c r="E1442" s="422" t="s">
        <v>6396</v>
      </c>
      <c r="F1442" s="422" t="s">
        <v>6397</v>
      </c>
      <c r="G1442" s="423" t="s">
        <v>6398</v>
      </c>
      <c r="H1442" s="421" t="s">
        <v>6399</v>
      </c>
      <c r="I1442" s="424">
        <v>329787.46495343896</v>
      </c>
      <c r="J1442" s="425">
        <v>1.8060899654073599E-4</v>
      </c>
      <c r="K1442" s="424">
        <f t="shared" si="154"/>
        <v>2449418.5099999998</v>
      </c>
      <c r="L1442" s="424">
        <f t="shared" si="155"/>
        <v>1814384.08</v>
      </c>
      <c r="M1442" s="424">
        <f t="shared" si="156"/>
        <v>1451507.26</v>
      </c>
      <c r="N1442" s="424">
        <f t="shared" si="157"/>
        <v>362876.82000000007</v>
      </c>
      <c r="O1442" s="424">
        <f t="shared" si="158"/>
        <v>635034.4299999997</v>
      </c>
      <c r="P1442" s="424">
        <f t="shared" si="159"/>
        <v>508027.54</v>
      </c>
      <c r="Q1442" s="424">
        <f t="shared" si="160"/>
        <v>127006.88999999972</v>
      </c>
    </row>
    <row r="1443" spans="1:17" ht="16.5" hidden="1" thickTop="1" x14ac:dyDescent="0.25">
      <c r="A1443" s="421" t="s">
        <v>6335</v>
      </c>
      <c r="B1443" s="421" t="s">
        <v>6400</v>
      </c>
      <c r="C1443" s="422" t="s">
        <v>6337</v>
      </c>
      <c r="D1443" s="422" t="s">
        <v>6373</v>
      </c>
      <c r="E1443" s="422" t="s">
        <v>6401</v>
      </c>
      <c r="F1443" s="422" t="s">
        <v>6402</v>
      </c>
      <c r="G1443" s="423" t="s">
        <v>6403</v>
      </c>
      <c r="H1443" s="421" t="s">
        <v>6404</v>
      </c>
      <c r="I1443" s="424">
        <v>152663.6257972137</v>
      </c>
      <c r="J1443" s="425">
        <v>8.360664729145481E-5</v>
      </c>
      <c r="K1443" s="424">
        <f t="shared" si="154"/>
        <v>1133873.02</v>
      </c>
      <c r="L1443" s="424">
        <f t="shared" si="155"/>
        <v>839905.94</v>
      </c>
      <c r="M1443" s="424">
        <f t="shared" si="156"/>
        <v>671924.75</v>
      </c>
      <c r="N1443" s="424">
        <f t="shared" si="157"/>
        <v>167981.18999999994</v>
      </c>
      <c r="O1443" s="424">
        <f t="shared" si="158"/>
        <v>293967.08000000007</v>
      </c>
      <c r="P1443" s="424">
        <f t="shared" si="159"/>
        <v>235173.66</v>
      </c>
      <c r="Q1443" s="424">
        <f t="shared" si="160"/>
        <v>58793.420000000071</v>
      </c>
    </row>
    <row r="1444" spans="1:17" ht="16.5" hidden="1" thickTop="1" x14ac:dyDescent="0.25">
      <c r="A1444" s="421" t="s">
        <v>6335</v>
      </c>
      <c r="B1444" s="421" t="s">
        <v>6405</v>
      </c>
      <c r="C1444" s="422" t="s">
        <v>6337</v>
      </c>
      <c r="D1444" s="422" t="s">
        <v>6355</v>
      </c>
      <c r="E1444" s="422" t="s">
        <v>6406</v>
      </c>
      <c r="F1444" s="422" t="s">
        <v>6407</v>
      </c>
      <c r="G1444" s="423" t="s">
        <v>6408</v>
      </c>
      <c r="H1444" s="421" t="s">
        <v>6409</v>
      </c>
      <c r="I1444" s="424">
        <v>80005.656765182037</v>
      </c>
      <c r="J1444" s="425">
        <v>4.3815314169027504E-5</v>
      </c>
      <c r="K1444" s="424">
        <f t="shared" si="154"/>
        <v>594223.12</v>
      </c>
      <c r="L1444" s="424">
        <f t="shared" si="155"/>
        <v>440165.27</v>
      </c>
      <c r="M1444" s="424">
        <f t="shared" si="156"/>
        <v>352132.22</v>
      </c>
      <c r="N1444" s="424">
        <f t="shared" si="157"/>
        <v>88033.050000000047</v>
      </c>
      <c r="O1444" s="424">
        <f t="shared" si="158"/>
        <v>154057.84999999998</v>
      </c>
      <c r="P1444" s="424">
        <f t="shared" si="159"/>
        <v>123246.28</v>
      </c>
      <c r="Q1444" s="424">
        <f t="shared" si="160"/>
        <v>30811.569999999978</v>
      </c>
    </row>
    <row r="1445" spans="1:17" ht="16.5" hidden="1" thickTop="1" x14ac:dyDescent="0.25">
      <c r="A1445" s="421" t="s">
        <v>6335</v>
      </c>
      <c r="B1445" s="427" t="s">
        <v>6410</v>
      </c>
      <c r="C1445" s="422" t="s">
        <v>6337</v>
      </c>
      <c r="D1445" s="422" t="s">
        <v>6376</v>
      </c>
      <c r="E1445" s="422" t="s">
        <v>6411</v>
      </c>
      <c r="F1445" s="428" t="s">
        <v>6412</v>
      </c>
      <c r="G1445" s="423" t="s">
        <v>6413</v>
      </c>
      <c r="H1445" s="429" t="s">
        <v>6414</v>
      </c>
      <c r="I1445" s="424">
        <v>0</v>
      </c>
      <c r="J1445" s="425">
        <v>0</v>
      </c>
      <c r="K1445" s="424">
        <f t="shared" si="154"/>
        <v>0</v>
      </c>
      <c r="L1445" s="424">
        <f t="shared" si="155"/>
        <v>0</v>
      </c>
      <c r="M1445" s="424">
        <f t="shared" si="156"/>
        <v>0</v>
      </c>
      <c r="N1445" s="424">
        <f t="shared" si="157"/>
        <v>0</v>
      </c>
      <c r="O1445" s="424">
        <f t="shared" si="158"/>
        <v>0</v>
      </c>
      <c r="P1445" s="424">
        <f t="shared" si="159"/>
        <v>0</v>
      </c>
      <c r="Q1445" s="424">
        <f t="shared" si="160"/>
        <v>0</v>
      </c>
    </row>
    <row r="1446" spans="1:17" ht="16.5" hidden="1" thickTop="1" x14ac:dyDescent="0.25">
      <c r="A1446" s="421" t="s">
        <v>6335</v>
      </c>
      <c r="B1446" s="427" t="s">
        <v>6415</v>
      </c>
      <c r="C1446" s="422" t="s">
        <v>6337</v>
      </c>
      <c r="D1446" s="422" t="s">
        <v>6376</v>
      </c>
      <c r="E1446" s="422" t="s">
        <v>6416</v>
      </c>
      <c r="F1446" s="428" t="s">
        <v>6417</v>
      </c>
      <c r="G1446" s="423" t="s">
        <v>6418</v>
      </c>
      <c r="H1446" s="429" t="s">
        <v>6419</v>
      </c>
      <c r="I1446" s="424">
        <v>0</v>
      </c>
      <c r="J1446" s="425">
        <v>0</v>
      </c>
      <c r="K1446" s="424">
        <f t="shared" si="154"/>
        <v>0</v>
      </c>
      <c r="L1446" s="424">
        <f t="shared" si="155"/>
        <v>0</v>
      </c>
      <c r="M1446" s="424">
        <f t="shared" si="156"/>
        <v>0</v>
      </c>
      <c r="N1446" s="424">
        <f t="shared" si="157"/>
        <v>0</v>
      </c>
      <c r="O1446" s="424">
        <f t="shared" si="158"/>
        <v>0</v>
      </c>
      <c r="P1446" s="424">
        <f t="shared" si="159"/>
        <v>0</v>
      </c>
      <c r="Q1446" s="424">
        <f t="shared" si="160"/>
        <v>0</v>
      </c>
    </row>
    <row r="1447" spans="1:17" ht="16.5" hidden="1" thickTop="1" x14ac:dyDescent="0.25">
      <c r="A1447" s="421" t="s">
        <v>6335</v>
      </c>
      <c r="B1447" s="421" t="s">
        <v>6420</v>
      </c>
      <c r="C1447" s="422" t="s">
        <v>6337</v>
      </c>
      <c r="D1447" s="422" t="s">
        <v>6373</v>
      </c>
      <c r="E1447" s="422" t="s">
        <v>6421</v>
      </c>
      <c r="F1447" s="422" t="s">
        <v>6422</v>
      </c>
      <c r="G1447" s="423" t="s">
        <v>6423</v>
      </c>
      <c r="H1447" s="421" t="s">
        <v>6424</v>
      </c>
      <c r="I1447" s="424">
        <v>116660.27971720419</v>
      </c>
      <c r="J1447" s="425">
        <v>6.3889317499864884E-5</v>
      </c>
      <c r="K1447" s="424">
        <f t="shared" si="154"/>
        <v>866466.67</v>
      </c>
      <c r="L1447" s="424">
        <f t="shared" si="155"/>
        <v>641827.16</v>
      </c>
      <c r="M1447" s="424">
        <f t="shared" si="156"/>
        <v>513461.73</v>
      </c>
      <c r="N1447" s="424">
        <f t="shared" si="157"/>
        <v>128365.43000000005</v>
      </c>
      <c r="O1447" s="424">
        <f t="shared" si="158"/>
        <v>224639.51</v>
      </c>
      <c r="P1447" s="424">
        <f t="shared" si="159"/>
        <v>179711.61</v>
      </c>
      <c r="Q1447" s="424">
        <f t="shared" si="160"/>
        <v>44927.900000000023</v>
      </c>
    </row>
    <row r="1448" spans="1:17" ht="16.5" hidden="1" thickTop="1" x14ac:dyDescent="0.25">
      <c r="A1448" s="421" t="s">
        <v>6335</v>
      </c>
      <c r="B1448" s="421" t="s">
        <v>6425</v>
      </c>
      <c r="C1448" s="422" t="s">
        <v>6337</v>
      </c>
      <c r="D1448" s="422" t="s">
        <v>6373</v>
      </c>
      <c r="E1448" s="422" t="s">
        <v>6426</v>
      </c>
      <c r="F1448" s="422" t="s">
        <v>6427</v>
      </c>
      <c r="G1448" s="423" t="s">
        <v>6428</v>
      </c>
      <c r="H1448" s="421" t="s">
        <v>6429</v>
      </c>
      <c r="I1448" s="424">
        <v>216629.10800782163</v>
      </c>
      <c r="J1448" s="425">
        <v>1.1863751651182761E-4</v>
      </c>
      <c r="K1448" s="424">
        <f t="shared" si="154"/>
        <v>1608961.54</v>
      </c>
      <c r="L1448" s="424">
        <f t="shared" si="155"/>
        <v>1191823.3600000001</v>
      </c>
      <c r="M1448" s="424">
        <f t="shared" si="156"/>
        <v>953458.69</v>
      </c>
      <c r="N1448" s="424">
        <f t="shared" si="157"/>
        <v>238364.67000000016</v>
      </c>
      <c r="O1448" s="424">
        <f t="shared" si="158"/>
        <v>417138.17999999993</v>
      </c>
      <c r="P1448" s="424">
        <f t="shared" si="159"/>
        <v>333710.53999999998</v>
      </c>
      <c r="Q1448" s="424">
        <f t="shared" si="160"/>
        <v>83427.639999999956</v>
      </c>
    </row>
    <row r="1449" spans="1:17" ht="16.5" hidden="1" thickTop="1" x14ac:dyDescent="0.25">
      <c r="A1449" s="421" t="s">
        <v>6335</v>
      </c>
      <c r="B1449" s="421" t="s">
        <v>6430</v>
      </c>
      <c r="C1449" s="422" t="s">
        <v>6337</v>
      </c>
      <c r="D1449" s="422" t="s">
        <v>6373</v>
      </c>
      <c r="E1449" s="422" t="s">
        <v>6431</v>
      </c>
      <c r="F1449" s="422" t="s">
        <v>6432</v>
      </c>
      <c r="G1449" s="423" t="s">
        <v>6433</v>
      </c>
      <c r="H1449" s="421" t="s">
        <v>6434</v>
      </c>
      <c r="I1449" s="424">
        <v>111823.270212519</v>
      </c>
      <c r="J1449" s="425">
        <v>6.1240316171016522E-5</v>
      </c>
      <c r="K1449" s="424">
        <f t="shared" si="154"/>
        <v>830540.93</v>
      </c>
      <c r="L1449" s="424">
        <f t="shared" si="155"/>
        <v>615215.5</v>
      </c>
      <c r="M1449" s="424">
        <f t="shared" si="156"/>
        <v>492172.4</v>
      </c>
      <c r="N1449" s="424">
        <f t="shared" si="157"/>
        <v>123043.09999999998</v>
      </c>
      <c r="O1449" s="424">
        <f t="shared" si="158"/>
        <v>215325.43000000005</v>
      </c>
      <c r="P1449" s="424">
        <f t="shared" si="159"/>
        <v>172260.34</v>
      </c>
      <c r="Q1449" s="424">
        <f t="shared" si="160"/>
        <v>43065.090000000055</v>
      </c>
    </row>
    <row r="1450" spans="1:17" ht="16.5" hidden="1" thickTop="1" x14ac:dyDescent="0.25">
      <c r="A1450" s="421" t="s">
        <v>6335</v>
      </c>
      <c r="B1450" s="421" t="s">
        <v>6435</v>
      </c>
      <c r="C1450" s="422" t="s">
        <v>6337</v>
      </c>
      <c r="D1450" s="422" t="s">
        <v>6373</v>
      </c>
      <c r="E1450" s="422" t="s">
        <v>6436</v>
      </c>
      <c r="F1450" s="422" t="s">
        <v>6437</v>
      </c>
      <c r="G1450" s="423" t="s">
        <v>6438</v>
      </c>
      <c r="H1450" s="421" t="s">
        <v>6439</v>
      </c>
      <c r="I1450" s="424">
        <v>83320.591426139377</v>
      </c>
      <c r="J1450" s="425">
        <v>4.5630747095800922E-5</v>
      </c>
      <c r="K1450" s="424">
        <f t="shared" si="154"/>
        <v>618844.01</v>
      </c>
      <c r="L1450" s="424">
        <f t="shared" si="155"/>
        <v>458402.97</v>
      </c>
      <c r="M1450" s="424">
        <f t="shared" si="156"/>
        <v>366722.38</v>
      </c>
      <c r="N1450" s="424">
        <f t="shared" si="157"/>
        <v>91680.589999999967</v>
      </c>
      <c r="O1450" s="424">
        <f t="shared" si="158"/>
        <v>160441.04000000004</v>
      </c>
      <c r="P1450" s="424">
        <f t="shared" si="159"/>
        <v>128352.83</v>
      </c>
      <c r="Q1450" s="424">
        <f t="shared" si="160"/>
        <v>32088.210000000036</v>
      </c>
    </row>
    <row r="1451" spans="1:17" ht="16.5" hidden="1" thickTop="1" x14ac:dyDescent="0.25">
      <c r="A1451" s="421" t="s">
        <v>6335</v>
      </c>
      <c r="B1451" s="421" t="s">
        <v>6440</v>
      </c>
      <c r="C1451" s="422" t="s">
        <v>6337</v>
      </c>
      <c r="D1451" s="422" t="s">
        <v>6338</v>
      </c>
      <c r="E1451" s="422" t="s">
        <v>6441</v>
      </c>
      <c r="F1451" s="422" t="s">
        <v>6442</v>
      </c>
      <c r="G1451" s="423" t="s">
        <v>6443</v>
      </c>
      <c r="H1451" s="421" t="s">
        <v>6444</v>
      </c>
      <c r="I1451" s="424">
        <v>0</v>
      </c>
      <c r="J1451" s="425">
        <v>0</v>
      </c>
      <c r="K1451" s="424">
        <f t="shared" si="154"/>
        <v>0</v>
      </c>
      <c r="L1451" s="424">
        <f t="shared" si="155"/>
        <v>0</v>
      </c>
      <c r="M1451" s="424">
        <f t="shared" si="156"/>
        <v>0</v>
      </c>
      <c r="N1451" s="424">
        <f t="shared" si="157"/>
        <v>0</v>
      </c>
      <c r="O1451" s="424">
        <f t="shared" si="158"/>
        <v>0</v>
      </c>
      <c r="P1451" s="424">
        <f t="shared" si="159"/>
        <v>0</v>
      </c>
      <c r="Q1451" s="424">
        <f t="shared" si="160"/>
        <v>0</v>
      </c>
    </row>
    <row r="1452" spans="1:17" ht="16.5" hidden="1" thickTop="1" x14ac:dyDescent="0.25">
      <c r="A1452" s="421" t="s">
        <v>6335</v>
      </c>
      <c r="B1452" s="421" t="s">
        <v>6445</v>
      </c>
      <c r="C1452" s="422" t="s">
        <v>6337</v>
      </c>
      <c r="D1452" s="422" t="s">
        <v>6355</v>
      </c>
      <c r="E1452" s="422" t="s">
        <v>6446</v>
      </c>
      <c r="F1452" s="422" t="s">
        <v>6447</v>
      </c>
      <c r="G1452" s="423" t="s">
        <v>6448</v>
      </c>
      <c r="H1452" s="421" t="s">
        <v>6449</v>
      </c>
      <c r="I1452" s="424">
        <v>160332.74456753454</v>
      </c>
      <c r="J1452" s="425">
        <v>8.7806660914334402E-5</v>
      </c>
      <c r="K1452" s="424">
        <f t="shared" si="154"/>
        <v>1190833.5900000001</v>
      </c>
      <c r="L1452" s="424">
        <f t="shared" si="155"/>
        <v>882098.96</v>
      </c>
      <c r="M1452" s="424">
        <f t="shared" si="156"/>
        <v>705679.17</v>
      </c>
      <c r="N1452" s="424">
        <f t="shared" si="157"/>
        <v>176419.78999999992</v>
      </c>
      <c r="O1452" s="424">
        <f t="shared" si="158"/>
        <v>308734.63000000012</v>
      </c>
      <c r="P1452" s="424">
        <f t="shared" si="159"/>
        <v>246987.7</v>
      </c>
      <c r="Q1452" s="424">
        <f t="shared" si="160"/>
        <v>61746.930000000109</v>
      </c>
    </row>
    <row r="1453" spans="1:17" ht="16.5" hidden="1" thickTop="1" x14ac:dyDescent="0.25">
      <c r="A1453" s="421" t="s">
        <v>6335</v>
      </c>
      <c r="B1453" s="421" t="s">
        <v>6450</v>
      </c>
      <c r="C1453" s="422" t="s">
        <v>6337</v>
      </c>
      <c r="D1453" s="422" t="s">
        <v>6373</v>
      </c>
      <c r="E1453" s="422" t="s">
        <v>6451</v>
      </c>
      <c r="F1453" s="422" t="s">
        <v>6452</v>
      </c>
      <c r="G1453" s="423" t="s">
        <v>6453</v>
      </c>
      <c r="H1453" s="421" t="s">
        <v>6454</v>
      </c>
      <c r="I1453" s="424">
        <v>280954.23473280051</v>
      </c>
      <c r="J1453" s="425">
        <v>1.5386534602255313E-4</v>
      </c>
      <c r="K1453" s="424">
        <f t="shared" si="154"/>
        <v>2086721.22</v>
      </c>
      <c r="L1453" s="424">
        <f t="shared" si="155"/>
        <v>1545719.42</v>
      </c>
      <c r="M1453" s="424">
        <f t="shared" si="156"/>
        <v>1236575.54</v>
      </c>
      <c r="N1453" s="424">
        <f t="shared" si="157"/>
        <v>309143.87999999989</v>
      </c>
      <c r="O1453" s="424">
        <f t="shared" si="158"/>
        <v>541001.80000000005</v>
      </c>
      <c r="P1453" s="424">
        <f t="shared" si="159"/>
        <v>432801.44</v>
      </c>
      <c r="Q1453" s="424">
        <f t="shared" si="160"/>
        <v>108200.36000000004</v>
      </c>
    </row>
    <row r="1454" spans="1:17" ht="16.5" hidden="1" thickTop="1" x14ac:dyDescent="0.25">
      <c r="A1454" s="421" t="s">
        <v>6335</v>
      </c>
      <c r="B1454" s="421" t="s">
        <v>6455</v>
      </c>
      <c r="C1454" s="422" t="s">
        <v>6337</v>
      </c>
      <c r="D1454" s="422" t="s">
        <v>6370</v>
      </c>
      <c r="E1454" s="422" t="s">
        <v>6456</v>
      </c>
      <c r="F1454" s="422" t="s">
        <v>6457</v>
      </c>
      <c r="G1454" s="423" t="s">
        <v>6458</v>
      </c>
      <c r="H1454" s="421" t="s">
        <v>6459</v>
      </c>
      <c r="I1454" s="424">
        <v>191217.95300948108</v>
      </c>
      <c r="J1454" s="425">
        <v>1.0472102879499046E-4</v>
      </c>
      <c r="K1454" s="424">
        <f t="shared" si="154"/>
        <v>1420226.18</v>
      </c>
      <c r="L1454" s="424">
        <f t="shared" si="155"/>
        <v>1052019.3899999999</v>
      </c>
      <c r="M1454" s="424">
        <f t="shared" si="156"/>
        <v>841615.51</v>
      </c>
      <c r="N1454" s="424">
        <f t="shared" si="157"/>
        <v>210403.87999999989</v>
      </c>
      <c r="O1454" s="424">
        <f t="shared" si="158"/>
        <v>368206.79000000004</v>
      </c>
      <c r="P1454" s="424">
        <f t="shared" si="159"/>
        <v>294565.43</v>
      </c>
      <c r="Q1454" s="424">
        <f t="shared" si="160"/>
        <v>73641.360000000044</v>
      </c>
    </row>
    <row r="1455" spans="1:17" ht="16.5" hidden="1" thickTop="1" x14ac:dyDescent="0.25">
      <c r="A1455" s="421" t="s">
        <v>6335</v>
      </c>
      <c r="B1455" s="421" t="s">
        <v>6460</v>
      </c>
      <c r="C1455" s="422" t="s">
        <v>6337</v>
      </c>
      <c r="D1455" s="422" t="s">
        <v>6344</v>
      </c>
      <c r="E1455" s="422" t="s">
        <v>6461</v>
      </c>
      <c r="F1455" s="422" t="s">
        <v>6462</v>
      </c>
      <c r="G1455" s="423" t="s">
        <v>6463</v>
      </c>
      <c r="H1455" s="421" t="s">
        <v>6464</v>
      </c>
      <c r="I1455" s="424">
        <v>0</v>
      </c>
      <c r="J1455" s="425">
        <v>0</v>
      </c>
      <c r="K1455" s="424">
        <f t="shared" si="154"/>
        <v>0</v>
      </c>
      <c r="L1455" s="424">
        <f t="shared" si="155"/>
        <v>0</v>
      </c>
      <c r="M1455" s="424">
        <f t="shared" si="156"/>
        <v>0</v>
      </c>
      <c r="N1455" s="424">
        <f t="shared" si="157"/>
        <v>0</v>
      </c>
      <c r="O1455" s="424">
        <f t="shared" si="158"/>
        <v>0</v>
      </c>
      <c r="P1455" s="424">
        <f t="shared" si="159"/>
        <v>0</v>
      </c>
      <c r="Q1455" s="424">
        <f t="shared" si="160"/>
        <v>0</v>
      </c>
    </row>
    <row r="1456" spans="1:17" ht="16.5" hidden="1" thickTop="1" x14ac:dyDescent="0.25">
      <c r="A1456" s="421" t="s">
        <v>6335</v>
      </c>
      <c r="B1456" s="421" t="s">
        <v>6465</v>
      </c>
      <c r="C1456" s="422" t="s">
        <v>6337</v>
      </c>
      <c r="D1456" s="422" t="s">
        <v>6364</v>
      </c>
      <c r="E1456" s="422" t="s">
        <v>6466</v>
      </c>
      <c r="F1456" s="422" t="s">
        <v>6467</v>
      </c>
      <c r="G1456" s="423" t="s">
        <v>6468</v>
      </c>
      <c r="H1456" s="421" t="s">
        <v>6469</v>
      </c>
      <c r="I1456" s="424">
        <v>303634.8884385706</v>
      </c>
      <c r="J1456" s="425">
        <v>1.6628646732643712E-4</v>
      </c>
      <c r="K1456" s="424">
        <f t="shared" si="154"/>
        <v>2255176.42</v>
      </c>
      <c r="L1456" s="424">
        <f t="shared" si="155"/>
        <v>1670501.05</v>
      </c>
      <c r="M1456" s="424">
        <f t="shared" si="156"/>
        <v>1336400.8400000001</v>
      </c>
      <c r="N1456" s="424">
        <f t="shared" si="157"/>
        <v>334100.20999999996</v>
      </c>
      <c r="O1456" s="424">
        <f t="shared" si="158"/>
        <v>584675.36999999988</v>
      </c>
      <c r="P1456" s="424">
        <f t="shared" si="159"/>
        <v>467740.3</v>
      </c>
      <c r="Q1456" s="424">
        <f t="shared" si="160"/>
        <v>116935.06999999989</v>
      </c>
    </row>
    <row r="1457" spans="1:17" ht="16.5" hidden="1" thickTop="1" x14ac:dyDescent="0.25">
      <c r="A1457" s="421" t="s">
        <v>6335</v>
      </c>
      <c r="B1457" s="421" t="s">
        <v>6470</v>
      </c>
      <c r="C1457" s="422" t="s">
        <v>6337</v>
      </c>
      <c r="D1457" s="422" t="s">
        <v>6364</v>
      </c>
      <c r="E1457" s="422" t="s">
        <v>6471</v>
      </c>
      <c r="F1457" s="422" t="s">
        <v>6472</v>
      </c>
      <c r="G1457" s="423" t="s">
        <v>6473</v>
      </c>
      <c r="H1457" s="421" t="s">
        <v>6474</v>
      </c>
      <c r="I1457" s="424">
        <v>324392.11798990471</v>
      </c>
      <c r="J1457" s="425">
        <v>1.7765422019345851E-4</v>
      </c>
      <c r="K1457" s="424">
        <f t="shared" si="154"/>
        <v>2409345.84</v>
      </c>
      <c r="L1457" s="424">
        <f t="shared" si="155"/>
        <v>1784700.62</v>
      </c>
      <c r="M1457" s="424">
        <f t="shared" si="156"/>
        <v>1427760.5</v>
      </c>
      <c r="N1457" s="424">
        <f t="shared" si="157"/>
        <v>356940.12000000011</v>
      </c>
      <c r="O1457" s="424">
        <f t="shared" si="158"/>
        <v>624645.21999999974</v>
      </c>
      <c r="P1457" s="424">
        <f t="shared" si="159"/>
        <v>499716.18</v>
      </c>
      <c r="Q1457" s="424">
        <f t="shared" si="160"/>
        <v>124929.03999999975</v>
      </c>
    </row>
    <row r="1458" spans="1:17" ht="16.5" hidden="1" thickTop="1" x14ac:dyDescent="0.25">
      <c r="A1458" s="421" t="s">
        <v>6335</v>
      </c>
      <c r="B1458" s="421" t="s">
        <v>6475</v>
      </c>
      <c r="C1458" s="422" t="s">
        <v>6337</v>
      </c>
      <c r="D1458" s="422" t="s">
        <v>6373</v>
      </c>
      <c r="E1458" s="422" t="s">
        <v>6476</v>
      </c>
      <c r="F1458" s="422" t="s">
        <v>6477</v>
      </c>
      <c r="G1458" s="423" t="s">
        <v>6478</v>
      </c>
      <c r="H1458" s="421" t="s">
        <v>6479</v>
      </c>
      <c r="I1458" s="424">
        <v>95982.335632782735</v>
      </c>
      <c r="J1458" s="425">
        <v>5.2564985533093258E-5</v>
      </c>
      <c r="K1458" s="424">
        <f t="shared" si="154"/>
        <v>712886.13</v>
      </c>
      <c r="L1458" s="424">
        <f t="shared" si="155"/>
        <v>528063.80000000005</v>
      </c>
      <c r="M1458" s="424">
        <f t="shared" si="156"/>
        <v>422451.04</v>
      </c>
      <c r="N1458" s="424">
        <f t="shared" si="157"/>
        <v>105612.76000000007</v>
      </c>
      <c r="O1458" s="424">
        <f t="shared" si="158"/>
        <v>184822.32999999996</v>
      </c>
      <c r="P1458" s="424">
        <f t="shared" si="159"/>
        <v>147857.85999999999</v>
      </c>
      <c r="Q1458" s="424">
        <f t="shared" si="160"/>
        <v>36964.469999999972</v>
      </c>
    </row>
    <row r="1459" spans="1:17" ht="16.5" hidden="1" thickTop="1" x14ac:dyDescent="0.25">
      <c r="A1459" s="421" t="s">
        <v>6335</v>
      </c>
      <c r="B1459" s="421" t="s">
        <v>6480</v>
      </c>
      <c r="C1459" s="422" t="s">
        <v>6337</v>
      </c>
      <c r="D1459" s="422" t="s">
        <v>6373</v>
      </c>
      <c r="E1459" s="422" t="s">
        <v>6481</v>
      </c>
      <c r="F1459" s="422" t="s">
        <v>6482</v>
      </c>
      <c r="G1459" s="423" t="s">
        <v>6483</v>
      </c>
      <c r="H1459" s="421" t="s">
        <v>6484</v>
      </c>
      <c r="I1459" s="424">
        <v>116352.11610312312</v>
      </c>
      <c r="J1459" s="425">
        <v>6.3720550863699958E-5</v>
      </c>
      <c r="K1459" s="424">
        <f t="shared" si="154"/>
        <v>864177.86</v>
      </c>
      <c r="L1459" s="424">
        <f t="shared" si="155"/>
        <v>640131.75</v>
      </c>
      <c r="M1459" s="424">
        <f t="shared" si="156"/>
        <v>512105.4</v>
      </c>
      <c r="N1459" s="424">
        <f t="shared" si="157"/>
        <v>128026.34999999998</v>
      </c>
      <c r="O1459" s="424">
        <f t="shared" si="158"/>
        <v>224046.11</v>
      </c>
      <c r="P1459" s="424">
        <f t="shared" si="159"/>
        <v>179236.89</v>
      </c>
      <c r="Q1459" s="424">
        <f t="shared" si="160"/>
        <v>44809.219999999972</v>
      </c>
    </row>
    <row r="1460" spans="1:17" ht="16.5" hidden="1" thickTop="1" x14ac:dyDescent="0.25">
      <c r="A1460" s="421" t="s">
        <v>6335</v>
      </c>
      <c r="B1460" s="427" t="s">
        <v>6485</v>
      </c>
      <c r="C1460" s="422" t="s">
        <v>6337</v>
      </c>
      <c r="D1460" s="422" t="s">
        <v>6364</v>
      </c>
      <c r="E1460" s="422" t="s">
        <v>6486</v>
      </c>
      <c r="F1460" s="428" t="s">
        <v>6487</v>
      </c>
      <c r="G1460" s="423" t="s">
        <v>6488</v>
      </c>
      <c r="H1460" s="429" t="s">
        <v>6489</v>
      </c>
      <c r="I1460" s="424">
        <v>0</v>
      </c>
      <c r="J1460" s="425">
        <v>0</v>
      </c>
      <c r="K1460" s="424">
        <f t="shared" si="154"/>
        <v>0</v>
      </c>
      <c r="L1460" s="424">
        <f t="shared" si="155"/>
        <v>0</v>
      </c>
      <c r="M1460" s="424">
        <f t="shared" si="156"/>
        <v>0</v>
      </c>
      <c r="N1460" s="424">
        <f t="shared" si="157"/>
        <v>0</v>
      </c>
      <c r="O1460" s="424">
        <f t="shared" si="158"/>
        <v>0</v>
      </c>
      <c r="P1460" s="424">
        <f t="shared" si="159"/>
        <v>0</v>
      </c>
      <c r="Q1460" s="424">
        <f t="shared" si="160"/>
        <v>0</v>
      </c>
    </row>
    <row r="1461" spans="1:17" ht="16.5" hidden="1" thickTop="1" x14ac:dyDescent="0.25">
      <c r="A1461" s="421" t="s">
        <v>6335</v>
      </c>
      <c r="B1461" s="421" t="s">
        <v>6490</v>
      </c>
      <c r="C1461" s="422" t="s">
        <v>6337</v>
      </c>
      <c r="D1461" s="422" t="s">
        <v>6341</v>
      </c>
      <c r="E1461" s="422" t="s">
        <v>6491</v>
      </c>
      <c r="F1461" s="422" t="s">
        <v>6492</v>
      </c>
      <c r="G1461" s="423" t="s">
        <v>6493</v>
      </c>
      <c r="H1461" s="421" t="s">
        <v>6494</v>
      </c>
      <c r="I1461" s="424">
        <v>68405.151905673163</v>
      </c>
      <c r="J1461" s="425">
        <v>3.7462266328541403E-5</v>
      </c>
      <c r="K1461" s="424">
        <f t="shared" si="154"/>
        <v>508063.11</v>
      </c>
      <c r="L1461" s="424">
        <f t="shared" si="155"/>
        <v>376343.03999999998</v>
      </c>
      <c r="M1461" s="424">
        <f t="shared" si="156"/>
        <v>301074.43</v>
      </c>
      <c r="N1461" s="424">
        <f t="shared" si="157"/>
        <v>75268.609999999986</v>
      </c>
      <c r="O1461" s="424">
        <f t="shared" si="158"/>
        <v>131720.07</v>
      </c>
      <c r="P1461" s="424">
        <f t="shared" si="159"/>
        <v>105376.06</v>
      </c>
      <c r="Q1461" s="424">
        <f t="shared" si="160"/>
        <v>26344.010000000009</v>
      </c>
    </row>
    <row r="1462" spans="1:17" ht="16.5" hidden="1" thickTop="1" x14ac:dyDescent="0.25">
      <c r="A1462" s="421" t="s">
        <v>6335</v>
      </c>
      <c r="B1462" s="421" t="s">
        <v>6495</v>
      </c>
      <c r="C1462" s="422" t="s">
        <v>6337</v>
      </c>
      <c r="D1462" s="422" t="s">
        <v>6364</v>
      </c>
      <c r="E1462" s="422" t="s">
        <v>6496</v>
      </c>
      <c r="F1462" s="422" t="s">
        <v>6497</v>
      </c>
      <c r="G1462" s="423" t="s">
        <v>6498</v>
      </c>
      <c r="H1462" s="421" t="s">
        <v>6499</v>
      </c>
      <c r="I1462" s="424">
        <v>54237.279185811276</v>
      </c>
      <c r="J1462" s="425">
        <v>2.9703192540177758E-5</v>
      </c>
      <c r="K1462" s="424">
        <f t="shared" si="154"/>
        <v>402834.58</v>
      </c>
      <c r="L1462" s="424">
        <f t="shared" si="155"/>
        <v>298395.99</v>
      </c>
      <c r="M1462" s="424">
        <f t="shared" si="156"/>
        <v>238716.79</v>
      </c>
      <c r="N1462" s="424">
        <f t="shared" si="157"/>
        <v>59679.199999999983</v>
      </c>
      <c r="O1462" s="424">
        <f t="shared" si="158"/>
        <v>104438.59000000003</v>
      </c>
      <c r="P1462" s="424">
        <f t="shared" si="159"/>
        <v>83550.87</v>
      </c>
      <c r="Q1462" s="424">
        <f t="shared" si="160"/>
        <v>20887.72000000003</v>
      </c>
    </row>
    <row r="1463" spans="1:17" ht="16.5" hidden="1" thickTop="1" x14ac:dyDescent="0.25">
      <c r="A1463" s="421" t="s">
        <v>6335</v>
      </c>
      <c r="B1463" s="421" t="s">
        <v>6500</v>
      </c>
      <c r="C1463" s="422" t="s">
        <v>6337</v>
      </c>
      <c r="D1463" s="422" t="s">
        <v>6341</v>
      </c>
      <c r="E1463" s="422" t="s">
        <v>6501</v>
      </c>
      <c r="F1463" s="422" t="s">
        <v>6502</v>
      </c>
      <c r="G1463" s="423" t="s">
        <v>6503</v>
      </c>
      <c r="H1463" s="421" t="s">
        <v>6504</v>
      </c>
      <c r="I1463" s="424">
        <v>67110.429262681544</v>
      </c>
      <c r="J1463" s="425">
        <v>3.6753207973693685E-5</v>
      </c>
      <c r="K1463" s="424">
        <f t="shared" si="154"/>
        <v>498446.86</v>
      </c>
      <c r="L1463" s="424">
        <f t="shared" si="155"/>
        <v>369219.9</v>
      </c>
      <c r="M1463" s="424">
        <f t="shared" si="156"/>
        <v>295375.92</v>
      </c>
      <c r="N1463" s="424">
        <f t="shared" si="157"/>
        <v>73843.98000000004</v>
      </c>
      <c r="O1463" s="424">
        <f t="shared" si="158"/>
        <v>129226.95999999996</v>
      </c>
      <c r="P1463" s="424">
        <f t="shared" si="159"/>
        <v>103381.57</v>
      </c>
      <c r="Q1463" s="424">
        <f t="shared" si="160"/>
        <v>25845.389999999956</v>
      </c>
    </row>
    <row r="1464" spans="1:17" ht="16.5" hidden="1" thickTop="1" x14ac:dyDescent="0.25">
      <c r="A1464" s="421" t="s">
        <v>6335</v>
      </c>
      <c r="B1464" s="421" t="s">
        <v>6505</v>
      </c>
      <c r="C1464" s="422" t="s">
        <v>6337</v>
      </c>
      <c r="D1464" s="422" t="s">
        <v>6355</v>
      </c>
      <c r="E1464" s="422" t="s">
        <v>6506</v>
      </c>
      <c r="F1464" s="422" t="s">
        <v>6507</v>
      </c>
      <c r="G1464" s="423" t="s">
        <v>6508</v>
      </c>
      <c r="H1464" s="421" t="s">
        <v>6509</v>
      </c>
      <c r="I1464" s="424">
        <v>112665.05679841748</v>
      </c>
      <c r="J1464" s="425">
        <v>6.1701322869988663E-5</v>
      </c>
      <c r="K1464" s="424">
        <f t="shared" si="154"/>
        <v>836793.1</v>
      </c>
      <c r="L1464" s="424">
        <f t="shared" si="155"/>
        <v>619846.74</v>
      </c>
      <c r="M1464" s="424">
        <f t="shared" si="156"/>
        <v>495877.39</v>
      </c>
      <c r="N1464" s="424">
        <f t="shared" si="157"/>
        <v>123969.34999999998</v>
      </c>
      <c r="O1464" s="424">
        <f t="shared" si="158"/>
        <v>216946.36</v>
      </c>
      <c r="P1464" s="424">
        <f t="shared" si="159"/>
        <v>173557.09</v>
      </c>
      <c r="Q1464" s="424">
        <f t="shared" si="160"/>
        <v>43389.26999999999</v>
      </c>
    </row>
    <row r="1465" spans="1:17" ht="16.5" hidden="1" thickTop="1" x14ac:dyDescent="0.25">
      <c r="A1465" s="421" t="s">
        <v>6335</v>
      </c>
      <c r="B1465" s="421" t="s">
        <v>6510</v>
      </c>
      <c r="C1465" s="422" t="s">
        <v>6337</v>
      </c>
      <c r="D1465" s="422" t="s">
        <v>6373</v>
      </c>
      <c r="E1465" s="422" t="s">
        <v>6511</v>
      </c>
      <c r="F1465" s="422" t="s">
        <v>6512</v>
      </c>
      <c r="G1465" s="423" t="s">
        <v>6513</v>
      </c>
      <c r="H1465" s="421" t="s">
        <v>6514</v>
      </c>
      <c r="I1465" s="424">
        <v>72532.642555243205</v>
      </c>
      <c r="J1465" s="425">
        <v>3.9722697738678124E-5</v>
      </c>
      <c r="K1465" s="424">
        <f t="shared" si="154"/>
        <v>538719.06999999995</v>
      </c>
      <c r="L1465" s="424">
        <f t="shared" si="155"/>
        <v>399051.16</v>
      </c>
      <c r="M1465" s="424">
        <f t="shared" si="156"/>
        <v>319240.93</v>
      </c>
      <c r="N1465" s="424">
        <f t="shared" si="157"/>
        <v>79810.229999999981</v>
      </c>
      <c r="O1465" s="424">
        <f t="shared" si="158"/>
        <v>139667.90999999997</v>
      </c>
      <c r="P1465" s="424">
        <f t="shared" si="159"/>
        <v>111734.33</v>
      </c>
      <c r="Q1465" s="424">
        <f t="shared" si="160"/>
        <v>27933.579999999973</v>
      </c>
    </row>
    <row r="1466" spans="1:17" ht="16.5" hidden="1" thickTop="1" x14ac:dyDescent="0.25">
      <c r="A1466" s="421" t="s">
        <v>6335</v>
      </c>
      <c r="B1466" s="427" t="s">
        <v>6515</v>
      </c>
      <c r="C1466" s="430" t="s">
        <v>6337</v>
      </c>
      <c r="D1466" s="430" t="s">
        <v>6373</v>
      </c>
      <c r="E1466" s="430" t="s">
        <v>6516</v>
      </c>
      <c r="F1466" s="428" t="s">
        <v>6517</v>
      </c>
      <c r="G1466" s="423" t="s">
        <v>6518</v>
      </c>
      <c r="H1466" s="429" t="s">
        <v>6519</v>
      </c>
      <c r="I1466" s="424">
        <v>16377.277961224037</v>
      </c>
      <c r="J1466" s="425">
        <v>8.9690605404392576E-6</v>
      </c>
      <c r="K1466" s="424">
        <f t="shared" si="154"/>
        <v>121638.36</v>
      </c>
      <c r="L1466" s="424">
        <f t="shared" si="155"/>
        <v>90102.49</v>
      </c>
      <c r="M1466" s="424">
        <f t="shared" si="156"/>
        <v>72081.990000000005</v>
      </c>
      <c r="N1466" s="424">
        <f t="shared" si="157"/>
        <v>18020.5</v>
      </c>
      <c r="O1466" s="424">
        <f t="shared" si="158"/>
        <v>31535.869999999995</v>
      </c>
      <c r="P1466" s="424">
        <f t="shared" si="159"/>
        <v>25228.7</v>
      </c>
      <c r="Q1466" s="424">
        <f t="shared" si="160"/>
        <v>6307.1699999999946</v>
      </c>
    </row>
    <row r="1467" spans="1:17" ht="16.5" hidden="1" thickTop="1" x14ac:dyDescent="0.25">
      <c r="A1467" s="421" t="s">
        <v>6335</v>
      </c>
      <c r="B1467" s="427" t="s">
        <v>6520</v>
      </c>
      <c r="C1467" s="430" t="s">
        <v>6337</v>
      </c>
      <c r="D1467" s="430" t="s">
        <v>6373</v>
      </c>
      <c r="E1467" s="430" t="s">
        <v>6521</v>
      </c>
      <c r="F1467" s="428" t="s">
        <v>6522</v>
      </c>
      <c r="G1467" s="423" t="s">
        <v>6523</v>
      </c>
      <c r="H1467" s="429" t="s">
        <v>6524</v>
      </c>
      <c r="I1467" s="424">
        <v>0</v>
      </c>
      <c r="J1467" s="425">
        <v>0</v>
      </c>
      <c r="K1467" s="424">
        <f t="shared" si="154"/>
        <v>0</v>
      </c>
      <c r="L1467" s="424">
        <f t="shared" si="155"/>
        <v>0</v>
      </c>
      <c r="M1467" s="424">
        <f t="shared" si="156"/>
        <v>0</v>
      </c>
      <c r="N1467" s="424">
        <f t="shared" si="157"/>
        <v>0</v>
      </c>
      <c r="O1467" s="424">
        <f t="shared" si="158"/>
        <v>0</v>
      </c>
      <c r="P1467" s="424">
        <f t="shared" si="159"/>
        <v>0</v>
      </c>
      <c r="Q1467" s="424">
        <f t="shared" si="160"/>
        <v>0</v>
      </c>
    </row>
    <row r="1468" spans="1:17" ht="16.5" hidden="1" thickTop="1" x14ac:dyDescent="0.25">
      <c r="A1468" s="421" t="s">
        <v>6335</v>
      </c>
      <c r="B1468" s="427" t="s">
        <v>6525</v>
      </c>
      <c r="C1468" s="430" t="s">
        <v>6337</v>
      </c>
      <c r="D1468" s="430" t="s">
        <v>6373</v>
      </c>
      <c r="E1468" s="430" t="s">
        <v>6526</v>
      </c>
      <c r="F1468" s="428" t="s">
        <v>6527</v>
      </c>
      <c r="G1468" s="423" t="s">
        <v>6528</v>
      </c>
      <c r="H1468" s="429" t="s">
        <v>6529</v>
      </c>
      <c r="I1468" s="424">
        <v>0</v>
      </c>
      <c r="J1468" s="425">
        <v>0</v>
      </c>
      <c r="K1468" s="424">
        <f t="shared" si="154"/>
        <v>0</v>
      </c>
      <c r="L1468" s="424">
        <f t="shared" si="155"/>
        <v>0</v>
      </c>
      <c r="M1468" s="424">
        <f t="shared" si="156"/>
        <v>0</v>
      </c>
      <c r="N1468" s="424">
        <f t="shared" si="157"/>
        <v>0</v>
      </c>
      <c r="O1468" s="424">
        <f t="shared" si="158"/>
        <v>0</v>
      </c>
      <c r="P1468" s="424">
        <f t="shared" si="159"/>
        <v>0</v>
      </c>
      <c r="Q1468" s="424">
        <f t="shared" si="160"/>
        <v>0</v>
      </c>
    </row>
    <row r="1469" spans="1:17" ht="16.5" hidden="1" thickTop="1" x14ac:dyDescent="0.25">
      <c r="A1469" s="421" t="s">
        <v>6335</v>
      </c>
      <c r="B1469" s="427" t="s">
        <v>6530</v>
      </c>
      <c r="C1469" s="430" t="s">
        <v>6337</v>
      </c>
      <c r="D1469" s="430" t="s">
        <v>6373</v>
      </c>
      <c r="E1469" s="430" t="s">
        <v>6531</v>
      </c>
      <c r="F1469" s="428" t="s">
        <v>6532</v>
      </c>
      <c r="G1469" s="423" t="s">
        <v>6533</v>
      </c>
      <c r="H1469" s="429" t="s">
        <v>6534</v>
      </c>
      <c r="I1469" s="424">
        <v>0</v>
      </c>
      <c r="J1469" s="425">
        <v>0</v>
      </c>
      <c r="K1469" s="424">
        <f t="shared" si="154"/>
        <v>0</v>
      </c>
      <c r="L1469" s="424">
        <f t="shared" si="155"/>
        <v>0</v>
      </c>
      <c r="M1469" s="424">
        <f t="shared" si="156"/>
        <v>0</v>
      </c>
      <c r="N1469" s="424">
        <f t="shared" si="157"/>
        <v>0</v>
      </c>
      <c r="O1469" s="424">
        <f t="shared" si="158"/>
        <v>0</v>
      </c>
      <c r="P1469" s="424">
        <f t="shared" si="159"/>
        <v>0</v>
      </c>
      <c r="Q1469" s="424">
        <f t="shared" si="160"/>
        <v>0</v>
      </c>
    </row>
    <row r="1470" spans="1:17" ht="16.5" hidden="1" thickTop="1" x14ac:dyDescent="0.25">
      <c r="A1470" s="421" t="s">
        <v>6335</v>
      </c>
      <c r="B1470" s="427" t="s">
        <v>6535</v>
      </c>
      <c r="C1470" s="430" t="s">
        <v>6337</v>
      </c>
      <c r="D1470" s="430" t="s">
        <v>6341</v>
      </c>
      <c r="E1470" s="430" t="s">
        <v>6536</v>
      </c>
      <c r="F1470" s="428" t="s">
        <v>6537</v>
      </c>
      <c r="G1470" s="423" t="s">
        <v>6538</v>
      </c>
      <c r="H1470" s="429" t="s">
        <v>6539</v>
      </c>
      <c r="I1470" s="424">
        <v>0</v>
      </c>
      <c r="J1470" s="425">
        <v>0</v>
      </c>
      <c r="K1470" s="424">
        <f t="shared" si="154"/>
        <v>0</v>
      </c>
      <c r="L1470" s="424">
        <f t="shared" si="155"/>
        <v>0</v>
      </c>
      <c r="M1470" s="424">
        <f t="shared" si="156"/>
        <v>0</v>
      </c>
      <c r="N1470" s="424">
        <f t="shared" si="157"/>
        <v>0</v>
      </c>
      <c r="O1470" s="424">
        <f t="shared" si="158"/>
        <v>0</v>
      </c>
      <c r="P1470" s="424">
        <f t="shared" si="159"/>
        <v>0</v>
      </c>
      <c r="Q1470" s="424">
        <f t="shared" si="160"/>
        <v>0</v>
      </c>
    </row>
    <row r="1471" spans="1:17" ht="16.5" hidden="1" thickTop="1" x14ac:dyDescent="0.25">
      <c r="A1471" s="421" t="s">
        <v>6540</v>
      </c>
      <c r="B1471" s="421" t="s">
        <v>6541</v>
      </c>
      <c r="C1471" s="422" t="s">
        <v>6542</v>
      </c>
      <c r="D1471" s="422" t="s">
        <v>6543</v>
      </c>
      <c r="E1471" s="422" t="s">
        <v>441</v>
      </c>
      <c r="F1471" s="422" t="s">
        <v>230</v>
      </c>
      <c r="G1471" s="423" t="s">
        <v>6543</v>
      </c>
      <c r="H1471" s="421" t="s">
        <v>6544</v>
      </c>
      <c r="I1471" s="424">
        <v>758984.39099525381</v>
      </c>
      <c r="J1471" s="425">
        <v>4.1565985313325347E-4</v>
      </c>
      <c r="K1471" s="424">
        <f t="shared" si="154"/>
        <v>5637177.2999999998</v>
      </c>
      <c r="L1471" s="424">
        <f t="shared" si="155"/>
        <v>4175686.89</v>
      </c>
      <c r="M1471" s="424">
        <f t="shared" si="156"/>
        <v>3340549.51</v>
      </c>
      <c r="N1471" s="424">
        <f t="shared" si="157"/>
        <v>835137.38000000035</v>
      </c>
      <c r="O1471" s="424">
        <f t="shared" si="158"/>
        <v>1461490.4099999997</v>
      </c>
      <c r="P1471" s="424">
        <f t="shared" si="159"/>
        <v>1169192.33</v>
      </c>
      <c r="Q1471" s="424">
        <f t="shared" si="160"/>
        <v>292298.07999999961</v>
      </c>
    </row>
    <row r="1472" spans="1:17" ht="16.5" hidden="1" thickTop="1" x14ac:dyDescent="0.25">
      <c r="A1472" s="421" t="s">
        <v>6540</v>
      </c>
      <c r="B1472" s="421" t="s">
        <v>6545</v>
      </c>
      <c r="C1472" s="422" t="s">
        <v>6542</v>
      </c>
      <c r="D1472" s="422" t="s">
        <v>6546</v>
      </c>
      <c r="E1472" s="422" t="s">
        <v>441</v>
      </c>
      <c r="F1472" s="422" t="s">
        <v>230</v>
      </c>
      <c r="G1472" s="423" t="s">
        <v>6546</v>
      </c>
      <c r="H1472" s="421" t="s">
        <v>6547</v>
      </c>
      <c r="I1472" s="424">
        <v>468429.41373014252</v>
      </c>
      <c r="J1472" s="425">
        <v>2.5653663451371904E-4</v>
      </c>
      <c r="K1472" s="424">
        <f t="shared" si="154"/>
        <v>3479148.83</v>
      </c>
      <c r="L1472" s="424">
        <f t="shared" si="155"/>
        <v>2577147.2799999998</v>
      </c>
      <c r="M1472" s="424">
        <f t="shared" si="156"/>
        <v>2061717.82</v>
      </c>
      <c r="N1472" s="424">
        <f t="shared" si="157"/>
        <v>515429.45999999973</v>
      </c>
      <c r="O1472" s="424">
        <f t="shared" si="158"/>
        <v>902001.55000000028</v>
      </c>
      <c r="P1472" s="424">
        <f t="shared" si="159"/>
        <v>721601.24</v>
      </c>
      <c r="Q1472" s="424">
        <f t="shared" si="160"/>
        <v>180400.31000000029</v>
      </c>
    </row>
    <row r="1473" spans="1:17" ht="16.5" hidden="1" thickTop="1" x14ac:dyDescent="0.25">
      <c r="A1473" s="421" t="s">
        <v>6540</v>
      </c>
      <c r="B1473" s="421" t="s">
        <v>6548</v>
      </c>
      <c r="C1473" s="422" t="s">
        <v>6542</v>
      </c>
      <c r="D1473" s="422" t="s">
        <v>6549</v>
      </c>
      <c r="E1473" s="422" t="s">
        <v>441</v>
      </c>
      <c r="F1473" s="422" t="s">
        <v>230</v>
      </c>
      <c r="G1473" s="423" t="s">
        <v>6549</v>
      </c>
      <c r="H1473" s="421" t="s">
        <v>6550</v>
      </c>
      <c r="I1473" s="424">
        <v>71192.283212532944</v>
      </c>
      <c r="J1473" s="425">
        <v>3.8988646321881309E-5</v>
      </c>
      <c r="K1473" s="424">
        <f t="shared" si="154"/>
        <v>528763.87</v>
      </c>
      <c r="L1473" s="424">
        <f t="shared" si="155"/>
        <v>391676.94</v>
      </c>
      <c r="M1473" s="424">
        <f t="shared" si="156"/>
        <v>313341.55</v>
      </c>
      <c r="N1473" s="424">
        <f t="shared" si="157"/>
        <v>78335.390000000014</v>
      </c>
      <c r="O1473" s="424">
        <f t="shared" si="158"/>
        <v>137086.93</v>
      </c>
      <c r="P1473" s="424">
        <f t="shared" si="159"/>
        <v>109669.54</v>
      </c>
      <c r="Q1473" s="424">
        <f t="shared" si="160"/>
        <v>27417.39</v>
      </c>
    </row>
    <row r="1474" spans="1:17" ht="16.5" hidden="1" thickTop="1" x14ac:dyDescent="0.25">
      <c r="A1474" s="421" t="s">
        <v>6540</v>
      </c>
      <c r="B1474" s="421" t="s">
        <v>6551</v>
      </c>
      <c r="C1474" s="422" t="s">
        <v>6542</v>
      </c>
      <c r="D1474" s="422" t="s">
        <v>6552</v>
      </c>
      <c r="E1474" s="422" t="s">
        <v>441</v>
      </c>
      <c r="F1474" s="422" t="s">
        <v>230</v>
      </c>
      <c r="G1474" s="423" t="s">
        <v>6552</v>
      </c>
      <c r="H1474" s="421" t="s">
        <v>6553</v>
      </c>
      <c r="I1474" s="424">
        <v>1200885.9634200684</v>
      </c>
      <c r="J1474" s="425">
        <v>6.5766844365590209E-4</v>
      </c>
      <c r="K1474" s="424">
        <f t="shared" si="154"/>
        <v>8919296.8599999994</v>
      </c>
      <c r="L1474" s="424">
        <f t="shared" si="155"/>
        <v>6606886.5599999996</v>
      </c>
      <c r="M1474" s="424">
        <f t="shared" si="156"/>
        <v>5285509.25</v>
      </c>
      <c r="N1474" s="424">
        <f t="shared" si="157"/>
        <v>1321377.3099999996</v>
      </c>
      <c r="O1474" s="424">
        <f t="shared" si="158"/>
        <v>2312410.2999999998</v>
      </c>
      <c r="P1474" s="424">
        <f t="shared" si="159"/>
        <v>1849928.24</v>
      </c>
      <c r="Q1474" s="424">
        <f t="shared" si="160"/>
        <v>462482.05999999982</v>
      </c>
    </row>
    <row r="1475" spans="1:17" ht="16.5" hidden="1" thickTop="1" x14ac:dyDescent="0.25">
      <c r="A1475" s="421" t="s">
        <v>6540</v>
      </c>
      <c r="B1475" s="421" t="s">
        <v>6554</v>
      </c>
      <c r="C1475" s="422" t="s">
        <v>6542</v>
      </c>
      <c r="D1475" s="422" t="s">
        <v>6555</v>
      </c>
      <c r="E1475" s="422" t="s">
        <v>441</v>
      </c>
      <c r="F1475" s="422" t="s">
        <v>230</v>
      </c>
      <c r="G1475" s="423" t="s">
        <v>6555</v>
      </c>
      <c r="H1475" s="421" t="s">
        <v>6556</v>
      </c>
      <c r="I1475" s="424">
        <v>18085.215908221675</v>
      </c>
      <c r="J1475" s="425">
        <v>9.9044173733760087E-6</v>
      </c>
      <c r="K1475" s="424">
        <f t="shared" si="154"/>
        <v>134323.67000000001</v>
      </c>
      <c r="L1475" s="424">
        <f t="shared" si="155"/>
        <v>99499.01</v>
      </c>
      <c r="M1475" s="424">
        <f t="shared" si="156"/>
        <v>79599.210000000006</v>
      </c>
      <c r="N1475" s="424">
        <f t="shared" si="157"/>
        <v>19899.799999999988</v>
      </c>
      <c r="O1475" s="424">
        <f t="shared" si="158"/>
        <v>34824.660000000018</v>
      </c>
      <c r="P1475" s="424">
        <f t="shared" si="159"/>
        <v>27859.73</v>
      </c>
      <c r="Q1475" s="424">
        <f t="shared" si="160"/>
        <v>6964.9300000000185</v>
      </c>
    </row>
    <row r="1476" spans="1:17" ht="16.5" hidden="1" thickTop="1" x14ac:dyDescent="0.25">
      <c r="A1476" s="421" t="s">
        <v>6540</v>
      </c>
      <c r="B1476" s="421" t="s">
        <v>6557</v>
      </c>
      <c r="C1476" s="422" t="s">
        <v>6542</v>
      </c>
      <c r="D1476" s="422" t="s">
        <v>6558</v>
      </c>
      <c r="E1476" s="422" t="s">
        <v>441</v>
      </c>
      <c r="F1476" s="422" t="s">
        <v>230</v>
      </c>
      <c r="G1476" s="423" t="s">
        <v>6558</v>
      </c>
      <c r="H1476" s="421" t="s">
        <v>6559</v>
      </c>
      <c r="I1476" s="424">
        <v>704152.92451077153</v>
      </c>
      <c r="J1476" s="425">
        <v>3.8563125231297211E-4</v>
      </c>
      <c r="K1476" s="424">
        <f t="shared" si="154"/>
        <v>5229929.54</v>
      </c>
      <c r="L1476" s="424">
        <f t="shared" si="155"/>
        <v>3874021.88</v>
      </c>
      <c r="M1476" s="424">
        <f t="shared" si="156"/>
        <v>3099217.5</v>
      </c>
      <c r="N1476" s="424">
        <f t="shared" si="157"/>
        <v>774804.37999999989</v>
      </c>
      <c r="O1476" s="424">
        <f t="shared" si="158"/>
        <v>1355907.6600000001</v>
      </c>
      <c r="P1476" s="424">
        <f t="shared" si="159"/>
        <v>1084726.1299999999</v>
      </c>
      <c r="Q1476" s="424">
        <f t="shared" si="160"/>
        <v>271181.53000000026</v>
      </c>
    </row>
    <row r="1477" spans="1:17" ht="16.5" hidden="1" thickTop="1" x14ac:dyDescent="0.25">
      <c r="A1477" s="421" t="s">
        <v>6540</v>
      </c>
      <c r="B1477" s="421" t="s">
        <v>6560</v>
      </c>
      <c r="C1477" s="422" t="s">
        <v>6542</v>
      </c>
      <c r="D1477" s="422" t="s">
        <v>6561</v>
      </c>
      <c r="E1477" s="422" t="s">
        <v>441</v>
      </c>
      <c r="F1477" s="422" t="s">
        <v>230</v>
      </c>
      <c r="G1477" s="423" t="s">
        <v>6561</v>
      </c>
      <c r="H1477" s="421" t="s">
        <v>6562</v>
      </c>
      <c r="I1477" s="424">
        <v>152683.41239675583</v>
      </c>
      <c r="J1477" s="425">
        <v>8.3617483476173832E-5</v>
      </c>
      <c r="K1477" s="424">
        <f t="shared" si="154"/>
        <v>1134019.98</v>
      </c>
      <c r="L1477" s="424">
        <f t="shared" si="155"/>
        <v>840014.8</v>
      </c>
      <c r="M1477" s="424">
        <f t="shared" si="156"/>
        <v>672011.84</v>
      </c>
      <c r="N1477" s="424">
        <f t="shared" si="157"/>
        <v>168002.96000000008</v>
      </c>
      <c r="O1477" s="424">
        <f t="shared" si="158"/>
        <v>294005.17999999993</v>
      </c>
      <c r="P1477" s="424">
        <f t="shared" si="159"/>
        <v>235204.14</v>
      </c>
      <c r="Q1477" s="424">
        <f t="shared" si="160"/>
        <v>58801.039999999921</v>
      </c>
    </row>
    <row r="1478" spans="1:17" ht="16.5" hidden="1" thickTop="1" x14ac:dyDescent="0.25">
      <c r="A1478" s="421" t="s">
        <v>6540</v>
      </c>
      <c r="B1478" s="427" t="s">
        <v>6563</v>
      </c>
      <c r="C1478" s="422" t="s">
        <v>6542</v>
      </c>
      <c r="D1478" s="422" t="s">
        <v>6564</v>
      </c>
      <c r="E1478" s="422" t="s">
        <v>441</v>
      </c>
      <c r="F1478" s="422" t="s">
        <v>230</v>
      </c>
      <c r="G1478" s="423" t="s">
        <v>6564</v>
      </c>
      <c r="H1478" s="429" t="s">
        <v>6565</v>
      </c>
      <c r="I1478" s="424">
        <v>75188.068286039823</v>
      </c>
      <c r="J1478" s="425">
        <v>4.1176948817309443E-5</v>
      </c>
      <c r="K1478" s="424">
        <f t="shared" si="154"/>
        <v>558441.62</v>
      </c>
      <c r="L1478" s="424">
        <f t="shared" si="155"/>
        <v>413660.46</v>
      </c>
      <c r="M1478" s="424">
        <f t="shared" si="156"/>
        <v>330928.37</v>
      </c>
      <c r="N1478" s="424">
        <f t="shared" si="157"/>
        <v>82732.090000000026</v>
      </c>
      <c r="O1478" s="424">
        <f t="shared" si="158"/>
        <v>144781.15999999997</v>
      </c>
      <c r="P1478" s="424">
        <f t="shared" si="159"/>
        <v>115824.93</v>
      </c>
      <c r="Q1478" s="424">
        <f t="shared" si="160"/>
        <v>28956.229999999981</v>
      </c>
    </row>
    <row r="1479" spans="1:17" ht="16.5" hidden="1" thickTop="1" x14ac:dyDescent="0.25">
      <c r="A1479" s="421" t="s">
        <v>6540</v>
      </c>
      <c r="B1479" s="421" t="s">
        <v>6566</v>
      </c>
      <c r="C1479" s="422" t="s">
        <v>6542</v>
      </c>
      <c r="D1479" s="422" t="s">
        <v>6567</v>
      </c>
      <c r="E1479" s="422" t="s">
        <v>441</v>
      </c>
      <c r="F1479" s="422" t="s">
        <v>230</v>
      </c>
      <c r="G1479" s="423" t="s">
        <v>6567</v>
      </c>
      <c r="H1479" s="421" t="s">
        <v>6568</v>
      </c>
      <c r="I1479" s="424">
        <v>134955.48886759239</v>
      </c>
      <c r="J1479" s="425">
        <v>7.3908738239889126E-5</v>
      </c>
      <c r="K1479" s="424">
        <f t="shared" si="154"/>
        <v>1002350.02</v>
      </c>
      <c r="L1479" s="424">
        <f t="shared" si="155"/>
        <v>742481.5</v>
      </c>
      <c r="M1479" s="424">
        <f t="shared" si="156"/>
        <v>593985.19999999995</v>
      </c>
      <c r="N1479" s="424">
        <f t="shared" si="157"/>
        <v>148496.30000000005</v>
      </c>
      <c r="O1479" s="424">
        <f t="shared" si="158"/>
        <v>259868.52000000002</v>
      </c>
      <c r="P1479" s="424">
        <f t="shared" si="159"/>
        <v>207894.82</v>
      </c>
      <c r="Q1479" s="424">
        <f t="shared" si="160"/>
        <v>51973.700000000012</v>
      </c>
    </row>
    <row r="1480" spans="1:17" ht="16.5" hidden="1" thickTop="1" x14ac:dyDescent="0.25">
      <c r="A1480" s="421" t="s">
        <v>6540</v>
      </c>
      <c r="B1480" s="421" t="s">
        <v>6569</v>
      </c>
      <c r="C1480" s="422" t="s">
        <v>6542</v>
      </c>
      <c r="D1480" s="422" t="s">
        <v>6570</v>
      </c>
      <c r="E1480" s="422" t="s">
        <v>441</v>
      </c>
      <c r="F1480" s="422" t="s">
        <v>230</v>
      </c>
      <c r="G1480" s="423" t="s">
        <v>6570</v>
      </c>
      <c r="H1480" s="421" t="s">
        <v>6571</v>
      </c>
      <c r="I1480" s="424">
        <v>1364801.5457707031</v>
      </c>
      <c r="J1480" s="425">
        <v>7.4743725536594767E-4</v>
      </c>
      <c r="K1480" s="424">
        <f t="shared" si="154"/>
        <v>10136741.140000001</v>
      </c>
      <c r="L1480" s="424">
        <f t="shared" si="155"/>
        <v>7508697.1399999997</v>
      </c>
      <c r="M1480" s="424">
        <f t="shared" si="156"/>
        <v>6006957.71</v>
      </c>
      <c r="N1480" s="424">
        <f t="shared" si="157"/>
        <v>1501739.4299999997</v>
      </c>
      <c r="O1480" s="424">
        <f t="shared" si="158"/>
        <v>2628044.0000000009</v>
      </c>
      <c r="P1480" s="424">
        <f t="shared" si="159"/>
        <v>2102435.2000000002</v>
      </c>
      <c r="Q1480" s="424">
        <f t="shared" si="160"/>
        <v>525608.80000000075</v>
      </c>
    </row>
    <row r="1481" spans="1:17" ht="16.5" hidden="1" thickTop="1" x14ac:dyDescent="0.25">
      <c r="A1481" s="421" t="s">
        <v>6540</v>
      </c>
      <c r="B1481" s="421" t="s">
        <v>6572</v>
      </c>
      <c r="C1481" s="422" t="s">
        <v>6542</v>
      </c>
      <c r="D1481" s="422" t="s">
        <v>6573</v>
      </c>
      <c r="E1481" s="422" t="s">
        <v>441</v>
      </c>
      <c r="F1481" s="422" t="s">
        <v>230</v>
      </c>
      <c r="G1481" s="423" t="s">
        <v>6573</v>
      </c>
      <c r="H1481" s="421" t="s">
        <v>6574</v>
      </c>
      <c r="I1481" s="424">
        <v>126000.76581684084</v>
      </c>
      <c r="J1481" s="425">
        <v>6.9004659958063667E-5</v>
      </c>
      <c r="K1481" s="424">
        <f t="shared" ref="K1481:K1544" si="161">ROUND(J1481*13561996091,2)</f>
        <v>935840.93</v>
      </c>
      <c r="L1481" s="424">
        <f t="shared" ref="L1481:L1544" si="162">ROUND(K1481*(10045923031/13561996091),2)</f>
        <v>693215.5</v>
      </c>
      <c r="M1481" s="424">
        <f t="shared" ref="M1481:M1544" si="163">ROUND(L1481*0.8,2)</f>
        <v>554572.4</v>
      </c>
      <c r="N1481" s="424">
        <f t="shared" ref="N1481:N1544" si="164">L1481-M1481</f>
        <v>138643.09999999998</v>
      </c>
      <c r="O1481" s="424">
        <f t="shared" ref="O1481:O1544" si="165">K1481-L1481</f>
        <v>242625.43000000005</v>
      </c>
      <c r="P1481" s="424">
        <f t="shared" ref="P1481:P1544" si="166">ROUND(O1481*0.8,2)</f>
        <v>194100.34</v>
      </c>
      <c r="Q1481" s="424">
        <f t="shared" ref="Q1481:Q1544" si="167">O1481-P1481</f>
        <v>48525.090000000055</v>
      </c>
    </row>
    <row r="1482" spans="1:17" ht="16.5" hidden="1" thickTop="1" x14ac:dyDescent="0.25">
      <c r="A1482" s="421" t="s">
        <v>6540</v>
      </c>
      <c r="B1482" s="421" t="s">
        <v>6575</v>
      </c>
      <c r="C1482" s="422" t="s">
        <v>6542</v>
      </c>
      <c r="D1482" s="422" t="s">
        <v>6558</v>
      </c>
      <c r="E1482" s="422" t="s">
        <v>6576</v>
      </c>
      <c r="F1482" s="422" t="s">
        <v>6577</v>
      </c>
      <c r="G1482" s="423" t="s">
        <v>6578</v>
      </c>
      <c r="H1482" s="421" t="s">
        <v>6579</v>
      </c>
      <c r="I1482" s="424">
        <v>0</v>
      </c>
      <c r="J1482" s="425">
        <v>0</v>
      </c>
      <c r="K1482" s="424">
        <f t="shared" si="161"/>
        <v>0</v>
      </c>
      <c r="L1482" s="424">
        <f t="shared" si="162"/>
        <v>0</v>
      </c>
      <c r="M1482" s="424">
        <f t="shared" si="163"/>
        <v>0</v>
      </c>
      <c r="N1482" s="424">
        <f t="shared" si="164"/>
        <v>0</v>
      </c>
      <c r="O1482" s="424">
        <f t="shared" si="165"/>
        <v>0</v>
      </c>
      <c r="P1482" s="424">
        <f t="shared" si="166"/>
        <v>0</v>
      </c>
      <c r="Q1482" s="424">
        <f t="shared" si="167"/>
        <v>0</v>
      </c>
    </row>
    <row r="1483" spans="1:17" ht="16.5" hidden="1" thickTop="1" x14ac:dyDescent="0.25">
      <c r="A1483" s="421" t="s">
        <v>6540</v>
      </c>
      <c r="B1483" s="421" t="s">
        <v>6580</v>
      </c>
      <c r="C1483" s="422" t="s">
        <v>6542</v>
      </c>
      <c r="D1483" s="422" t="s">
        <v>6561</v>
      </c>
      <c r="E1483" s="422" t="s">
        <v>6581</v>
      </c>
      <c r="F1483" s="422" t="s">
        <v>6582</v>
      </c>
      <c r="G1483" s="423" t="s">
        <v>6583</v>
      </c>
      <c r="H1483" s="421" t="s">
        <v>6584</v>
      </c>
      <c r="I1483" s="424">
        <v>0</v>
      </c>
      <c r="J1483" s="425">
        <v>0</v>
      </c>
      <c r="K1483" s="424">
        <f t="shared" si="161"/>
        <v>0</v>
      </c>
      <c r="L1483" s="424">
        <f t="shared" si="162"/>
        <v>0</v>
      </c>
      <c r="M1483" s="424">
        <f t="shared" si="163"/>
        <v>0</v>
      </c>
      <c r="N1483" s="424">
        <f t="shared" si="164"/>
        <v>0</v>
      </c>
      <c r="O1483" s="424">
        <f t="shared" si="165"/>
        <v>0</v>
      </c>
      <c r="P1483" s="424">
        <f t="shared" si="166"/>
        <v>0</v>
      </c>
      <c r="Q1483" s="424">
        <f t="shared" si="167"/>
        <v>0</v>
      </c>
    </row>
    <row r="1484" spans="1:17" ht="16.5" hidden="1" thickTop="1" x14ac:dyDescent="0.25">
      <c r="A1484" s="421" t="s">
        <v>6585</v>
      </c>
      <c r="B1484" s="421" t="s">
        <v>6586</v>
      </c>
      <c r="C1484" s="422" t="s">
        <v>6587</v>
      </c>
      <c r="D1484" s="422" t="s">
        <v>6588</v>
      </c>
      <c r="E1484" s="422" t="s">
        <v>441</v>
      </c>
      <c r="F1484" s="422" t="s">
        <v>230</v>
      </c>
      <c r="G1484" s="423" t="s">
        <v>6588</v>
      </c>
      <c r="H1484" s="421" t="s">
        <v>6589</v>
      </c>
      <c r="I1484" s="424">
        <v>178076.77825389424</v>
      </c>
      <c r="J1484" s="425">
        <v>9.7524228921750639E-5</v>
      </c>
      <c r="K1484" s="424">
        <f t="shared" si="161"/>
        <v>1322623.21</v>
      </c>
      <c r="L1484" s="424">
        <f t="shared" si="162"/>
        <v>979720.9</v>
      </c>
      <c r="M1484" s="424">
        <f t="shared" si="163"/>
        <v>783776.72</v>
      </c>
      <c r="N1484" s="424">
        <f t="shared" si="164"/>
        <v>195944.18000000005</v>
      </c>
      <c r="O1484" s="424">
        <f t="shared" si="165"/>
        <v>342902.30999999994</v>
      </c>
      <c r="P1484" s="424">
        <f t="shared" si="166"/>
        <v>274321.84999999998</v>
      </c>
      <c r="Q1484" s="424">
        <f t="shared" si="167"/>
        <v>68580.459999999963</v>
      </c>
    </row>
    <row r="1485" spans="1:17" ht="16.5" hidden="1" thickTop="1" x14ac:dyDescent="0.25">
      <c r="A1485" s="421" t="s">
        <v>6585</v>
      </c>
      <c r="B1485" s="421" t="s">
        <v>6590</v>
      </c>
      <c r="C1485" s="422" t="s">
        <v>6587</v>
      </c>
      <c r="D1485" s="422" t="s">
        <v>6591</v>
      </c>
      <c r="E1485" s="422" t="s">
        <v>441</v>
      </c>
      <c r="F1485" s="422" t="s">
        <v>230</v>
      </c>
      <c r="G1485" s="423" t="s">
        <v>6591</v>
      </c>
      <c r="H1485" s="421" t="s">
        <v>6592</v>
      </c>
      <c r="I1485" s="424">
        <v>77400.209407916322</v>
      </c>
      <c r="J1485" s="425">
        <v>4.2388433881743354E-5</v>
      </c>
      <c r="K1485" s="424">
        <f t="shared" si="161"/>
        <v>574871.77</v>
      </c>
      <c r="L1485" s="424">
        <f t="shared" si="162"/>
        <v>425830.94</v>
      </c>
      <c r="M1485" s="424">
        <f t="shared" si="163"/>
        <v>340664.75</v>
      </c>
      <c r="N1485" s="424">
        <f t="shared" si="164"/>
        <v>85166.19</v>
      </c>
      <c r="O1485" s="424">
        <f t="shared" si="165"/>
        <v>149040.83000000002</v>
      </c>
      <c r="P1485" s="424">
        <f t="shared" si="166"/>
        <v>119232.66</v>
      </c>
      <c r="Q1485" s="424">
        <f t="shared" si="167"/>
        <v>29808.170000000013</v>
      </c>
    </row>
    <row r="1486" spans="1:17" ht="16.5" hidden="1" thickTop="1" x14ac:dyDescent="0.25">
      <c r="A1486" s="421" t="s">
        <v>6585</v>
      </c>
      <c r="B1486" s="421" t="s">
        <v>6593</v>
      </c>
      <c r="C1486" s="422" t="s">
        <v>6587</v>
      </c>
      <c r="D1486" s="422" t="s">
        <v>6594</v>
      </c>
      <c r="E1486" s="422" t="s">
        <v>441</v>
      </c>
      <c r="F1486" s="422" t="s">
        <v>230</v>
      </c>
      <c r="G1486" s="423" t="s">
        <v>6594</v>
      </c>
      <c r="H1486" s="421" t="s">
        <v>6595</v>
      </c>
      <c r="I1486" s="424">
        <v>76134.717355981717</v>
      </c>
      <c r="J1486" s="425">
        <v>4.1695383739093283E-5</v>
      </c>
      <c r="K1486" s="424">
        <f t="shared" si="161"/>
        <v>565472.63</v>
      </c>
      <c r="L1486" s="424">
        <f t="shared" si="162"/>
        <v>418868.61</v>
      </c>
      <c r="M1486" s="424">
        <f t="shared" si="163"/>
        <v>335094.89</v>
      </c>
      <c r="N1486" s="424">
        <f t="shared" si="164"/>
        <v>83773.719999999972</v>
      </c>
      <c r="O1486" s="424">
        <f t="shared" si="165"/>
        <v>146604.02000000002</v>
      </c>
      <c r="P1486" s="424">
        <f t="shared" si="166"/>
        <v>117283.22</v>
      </c>
      <c r="Q1486" s="424">
        <f t="shared" si="167"/>
        <v>29320.800000000017</v>
      </c>
    </row>
    <row r="1487" spans="1:17" ht="16.5" hidden="1" thickTop="1" x14ac:dyDescent="0.25">
      <c r="A1487" s="421" t="s">
        <v>6585</v>
      </c>
      <c r="B1487" s="421" t="s">
        <v>6596</v>
      </c>
      <c r="C1487" s="422" t="s">
        <v>6587</v>
      </c>
      <c r="D1487" s="422" t="s">
        <v>6597</v>
      </c>
      <c r="E1487" s="422" t="s">
        <v>441</v>
      </c>
      <c r="F1487" s="422" t="s">
        <v>230</v>
      </c>
      <c r="G1487" s="423" t="s">
        <v>6597</v>
      </c>
      <c r="H1487" s="421" t="s">
        <v>6598</v>
      </c>
      <c r="I1487" s="424">
        <v>20158.659163753688</v>
      </c>
      <c r="J1487" s="425">
        <v>1.1039944176429802E-5</v>
      </c>
      <c r="K1487" s="424">
        <f t="shared" si="161"/>
        <v>149723.68</v>
      </c>
      <c r="L1487" s="424">
        <f t="shared" si="162"/>
        <v>110906.43</v>
      </c>
      <c r="M1487" s="424">
        <f t="shared" si="163"/>
        <v>88725.14</v>
      </c>
      <c r="N1487" s="424">
        <f t="shared" si="164"/>
        <v>22181.289999999994</v>
      </c>
      <c r="O1487" s="424">
        <f t="shared" si="165"/>
        <v>38817.25</v>
      </c>
      <c r="P1487" s="424">
        <f t="shared" si="166"/>
        <v>31053.8</v>
      </c>
      <c r="Q1487" s="424">
        <f t="shared" si="167"/>
        <v>7763.4500000000007</v>
      </c>
    </row>
    <row r="1488" spans="1:17" ht="16.5" hidden="1" thickTop="1" x14ac:dyDescent="0.25">
      <c r="A1488" s="421" t="s">
        <v>6585</v>
      </c>
      <c r="B1488" s="421" t="s">
        <v>6599</v>
      </c>
      <c r="C1488" s="422" t="s">
        <v>6587</v>
      </c>
      <c r="D1488" s="422" t="s">
        <v>6600</v>
      </c>
      <c r="E1488" s="422" t="s">
        <v>441</v>
      </c>
      <c r="F1488" s="422" t="s">
        <v>230</v>
      </c>
      <c r="G1488" s="423" t="s">
        <v>6600</v>
      </c>
      <c r="H1488" s="421" t="s">
        <v>6601</v>
      </c>
      <c r="I1488" s="424">
        <v>104050.78038650837</v>
      </c>
      <c r="J1488" s="425">
        <v>5.6983691110094168E-5</v>
      </c>
      <c r="K1488" s="424">
        <f t="shared" si="161"/>
        <v>772812.6</v>
      </c>
      <c r="L1488" s="424">
        <f t="shared" si="162"/>
        <v>572453.78</v>
      </c>
      <c r="M1488" s="424">
        <f t="shared" si="163"/>
        <v>457963.02</v>
      </c>
      <c r="N1488" s="424">
        <f t="shared" si="164"/>
        <v>114490.76000000001</v>
      </c>
      <c r="O1488" s="424">
        <f t="shared" si="165"/>
        <v>200358.81999999995</v>
      </c>
      <c r="P1488" s="424">
        <f t="shared" si="166"/>
        <v>160287.06</v>
      </c>
      <c r="Q1488" s="424">
        <f t="shared" si="167"/>
        <v>40071.759999999951</v>
      </c>
    </row>
    <row r="1489" spans="1:17" ht="16.5" hidden="1" thickTop="1" x14ac:dyDescent="0.25">
      <c r="A1489" s="421" t="s">
        <v>6585</v>
      </c>
      <c r="B1489" s="421" t="s">
        <v>6602</v>
      </c>
      <c r="C1489" s="422" t="s">
        <v>6587</v>
      </c>
      <c r="D1489" s="422" t="s">
        <v>6603</v>
      </c>
      <c r="E1489" s="422" t="s">
        <v>441</v>
      </c>
      <c r="F1489" s="422" t="s">
        <v>230</v>
      </c>
      <c r="G1489" s="423" t="s">
        <v>6603</v>
      </c>
      <c r="H1489" s="421" t="s">
        <v>6604</v>
      </c>
      <c r="I1489" s="424">
        <v>115470.9879899056</v>
      </c>
      <c r="J1489" s="425">
        <v>6.3237998670958136E-5</v>
      </c>
      <c r="K1489" s="424">
        <f t="shared" si="161"/>
        <v>857633.49</v>
      </c>
      <c r="L1489" s="424">
        <f t="shared" si="162"/>
        <v>635284.06999999995</v>
      </c>
      <c r="M1489" s="424">
        <f t="shared" si="163"/>
        <v>508227.26</v>
      </c>
      <c r="N1489" s="424">
        <f t="shared" si="164"/>
        <v>127056.80999999994</v>
      </c>
      <c r="O1489" s="424">
        <f t="shared" si="165"/>
        <v>222349.42000000004</v>
      </c>
      <c r="P1489" s="424">
        <f t="shared" si="166"/>
        <v>177879.54</v>
      </c>
      <c r="Q1489" s="424">
        <f t="shared" si="167"/>
        <v>44469.880000000034</v>
      </c>
    </row>
    <row r="1490" spans="1:17" ht="16.5" hidden="1" thickTop="1" x14ac:dyDescent="0.25">
      <c r="A1490" s="421" t="s">
        <v>6585</v>
      </c>
      <c r="B1490" s="421" t="s">
        <v>6605</v>
      </c>
      <c r="C1490" s="422" t="s">
        <v>6587</v>
      </c>
      <c r="D1490" s="422" t="s">
        <v>6606</v>
      </c>
      <c r="E1490" s="422" t="s">
        <v>441</v>
      </c>
      <c r="F1490" s="422" t="s">
        <v>230</v>
      </c>
      <c r="G1490" s="423" t="s">
        <v>6606</v>
      </c>
      <c r="H1490" s="421" t="s">
        <v>6607</v>
      </c>
      <c r="I1490" s="424">
        <v>31513.051398959014</v>
      </c>
      <c r="J1490" s="425">
        <v>1.7258207773015826E-5</v>
      </c>
      <c r="K1490" s="424">
        <f t="shared" si="161"/>
        <v>234055.75</v>
      </c>
      <c r="L1490" s="424">
        <f t="shared" si="162"/>
        <v>173374.63</v>
      </c>
      <c r="M1490" s="424">
        <f t="shared" si="163"/>
        <v>138699.70000000001</v>
      </c>
      <c r="N1490" s="424">
        <f t="shared" si="164"/>
        <v>34674.929999999993</v>
      </c>
      <c r="O1490" s="424">
        <f t="shared" si="165"/>
        <v>60681.119999999995</v>
      </c>
      <c r="P1490" s="424">
        <f t="shared" si="166"/>
        <v>48544.9</v>
      </c>
      <c r="Q1490" s="424">
        <f t="shared" si="167"/>
        <v>12136.219999999994</v>
      </c>
    </row>
    <row r="1491" spans="1:17" ht="16.5" hidden="1" thickTop="1" x14ac:dyDescent="0.25">
      <c r="A1491" s="421" t="s">
        <v>6585</v>
      </c>
      <c r="B1491" s="421" t="s">
        <v>6608</v>
      </c>
      <c r="C1491" s="422" t="s">
        <v>6587</v>
      </c>
      <c r="D1491" s="422" t="s">
        <v>6609</v>
      </c>
      <c r="E1491" s="422" t="s">
        <v>441</v>
      </c>
      <c r="F1491" s="422" t="s">
        <v>230</v>
      </c>
      <c r="G1491" s="423" t="s">
        <v>6609</v>
      </c>
      <c r="H1491" s="421" t="s">
        <v>5165</v>
      </c>
      <c r="I1491" s="424">
        <v>738633.30899037595</v>
      </c>
      <c r="J1491" s="425">
        <v>4.0451452806779606E-4</v>
      </c>
      <c r="K1491" s="424">
        <f t="shared" si="161"/>
        <v>5486024.4500000002</v>
      </c>
      <c r="L1491" s="424">
        <f t="shared" si="162"/>
        <v>4063721.82</v>
      </c>
      <c r="M1491" s="424">
        <f t="shared" si="163"/>
        <v>3250977.46</v>
      </c>
      <c r="N1491" s="424">
        <f t="shared" si="164"/>
        <v>812744.35999999987</v>
      </c>
      <c r="O1491" s="424">
        <f t="shared" si="165"/>
        <v>1422302.6300000004</v>
      </c>
      <c r="P1491" s="424">
        <f t="shared" si="166"/>
        <v>1137842.1000000001</v>
      </c>
      <c r="Q1491" s="424">
        <f t="shared" si="167"/>
        <v>284460.53000000026</v>
      </c>
    </row>
    <row r="1492" spans="1:17" ht="16.5" hidden="1" thickTop="1" x14ac:dyDescent="0.25">
      <c r="A1492" s="421" t="s">
        <v>6585</v>
      </c>
      <c r="B1492" s="427" t="s">
        <v>6610</v>
      </c>
      <c r="C1492" s="422" t="s">
        <v>6587</v>
      </c>
      <c r="D1492" s="422" t="s">
        <v>6611</v>
      </c>
      <c r="E1492" s="422" t="s">
        <v>441</v>
      </c>
      <c r="F1492" s="422" t="s">
        <v>230</v>
      </c>
      <c r="G1492" s="423" t="s">
        <v>6611</v>
      </c>
      <c r="H1492" s="429" t="s">
        <v>6612</v>
      </c>
      <c r="I1492" s="424">
        <v>428463.498673697</v>
      </c>
      <c r="J1492" s="425">
        <v>2.3464919311203929E-4</v>
      </c>
      <c r="K1492" s="424">
        <f t="shared" si="161"/>
        <v>3182311.44</v>
      </c>
      <c r="L1492" s="424">
        <f t="shared" si="162"/>
        <v>2357267.73</v>
      </c>
      <c r="M1492" s="424">
        <f t="shared" si="163"/>
        <v>1885814.18</v>
      </c>
      <c r="N1492" s="424">
        <f t="shared" si="164"/>
        <v>471453.55000000005</v>
      </c>
      <c r="O1492" s="424">
        <f t="shared" si="165"/>
        <v>825043.71</v>
      </c>
      <c r="P1492" s="424">
        <f t="shared" si="166"/>
        <v>660034.97</v>
      </c>
      <c r="Q1492" s="424">
        <f t="shared" si="167"/>
        <v>165008.74</v>
      </c>
    </row>
    <row r="1493" spans="1:17" ht="16.5" hidden="1" thickTop="1" x14ac:dyDescent="0.25">
      <c r="A1493" s="421" t="s">
        <v>6585</v>
      </c>
      <c r="B1493" s="421" t="s">
        <v>6613</v>
      </c>
      <c r="C1493" s="422" t="s">
        <v>6587</v>
      </c>
      <c r="D1493" s="422" t="s">
        <v>6614</v>
      </c>
      <c r="E1493" s="422" t="s">
        <v>441</v>
      </c>
      <c r="F1493" s="422" t="s">
        <v>230</v>
      </c>
      <c r="G1493" s="423" t="s">
        <v>6614</v>
      </c>
      <c r="H1493" s="421" t="s">
        <v>6615</v>
      </c>
      <c r="I1493" s="424">
        <v>94533.940717010599</v>
      </c>
      <c r="J1493" s="425">
        <v>5.1771768142707478E-5</v>
      </c>
      <c r="K1493" s="424">
        <f t="shared" si="161"/>
        <v>702128.52</v>
      </c>
      <c r="L1493" s="424">
        <f t="shared" si="162"/>
        <v>520095.2</v>
      </c>
      <c r="M1493" s="424">
        <f t="shared" si="163"/>
        <v>416076.16</v>
      </c>
      <c r="N1493" s="424">
        <f t="shared" si="164"/>
        <v>104019.04000000004</v>
      </c>
      <c r="O1493" s="424">
        <f t="shared" si="165"/>
        <v>182033.32</v>
      </c>
      <c r="P1493" s="424">
        <f t="shared" si="166"/>
        <v>145626.66</v>
      </c>
      <c r="Q1493" s="424">
        <f t="shared" si="167"/>
        <v>36406.660000000003</v>
      </c>
    </row>
    <row r="1494" spans="1:17" ht="16.5" hidden="1" thickTop="1" x14ac:dyDescent="0.25">
      <c r="A1494" s="421" t="s">
        <v>6585</v>
      </c>
      <c r="B1494" s="421" t="s">
        <v>6616</v>
      </c>
      <c r="C1494" s="422" t="s">
        <v>6587</v>
      </c>
      <c r="D1494" s="422" t="s">
        <v>6617</v>
      </c>
      <c r="E1494" s="422" t="s">
        <v>441</v>
      </c>
      <c r="F1494" s="422" t="s">
        <v>230</v>
      </c>
      <c r="G1494" s="423" t="s">
        <v>6617</v>
      </c>
      <c r="H1494" s="421" t="s">
        <v>6618</v>
      </c>
      <c r="I1494" s="424">
        <v>96492.77004319866</v>
      </c>
      <c r="J1494" s="425">
        <v>5.2844526317574251E-5</v>
      </c>
      <c r="K1494" s="424">
        <f t="shared" si="161"/>
        <v>716677.26</v>
      </c>
      <c r="L1494" s="424">
        <f t="shared" si="162"/>
        <v>530872.04</v>
      </c>
      <c r="M1494" s="424">
        <f t="shared" si="163"/>
        <v>424697.63</v>
      </c>
      <c r="N1494" s="424">
        <f t="shared" si="164"/>
        <v>106174.41000000003</v>
      </c>
      <c r="O1494" s="424">
        <f t="shared" si="165"/>
        <v>185805.21999999997</v>
      </c>
      <c r="P1494" s="424">
        <f t="shared" si="166"/>
        <v>148644.18</v>
      </c>
      <c r="Q1494" s="424">
        <f t="shared" si="167"/>
        <v>37161.039999999979</v>
      </c>
    </row>
    <row r="1495" spans="1:17" ht="16.5" hidden="1" thickTop="1" x14ac:dyDescent="0.25">
      <c r="A1495" s="421" t="s">
        <v>6585</v>
      </c>
      <c r="B1495" s="421" t="s">
        <v>6619</v>
      </c>
      <c r="C1495" s="422" t="s">
        <v>6587</v>
      </c>
      <c r="D1495" s="422" t="s">
        <v>6620</v>
      </c>
      <c r="E1495" s="422" t="s">
        <v>441</v>
      </c>
      <c r="F1495" s="422" t="s">
        <v>230</v>
      </c>
      <c r="G1495" s="423" t="s">
        <v>6620</v>
      </c>
      <c r="H1495" s="421" t="s">
        <v>6621</v>
      </c>
      <c r="I1495" s="424">
        <v>34326.716702437494</v>
      </c>
      <c r="J1495" s="425">
        <v>1.8799119181320809E-5</v>
      </c>
      <c r="K1495" s="424">
        <f t="shared" si="161"/>
        <v>254953.58</v>
      </c>
      <c r="L1495" s="424">
        <f t="shared" si="162"/>
        <v>188854.5</v>
      </c>
      <c r="M1495" s="424">
        <f t="shared" si="163"/>
        <v>151083.6</v>
      </c>
      <c r="N1495" s="424">
        <f t="shared" si="164"/>
        <v>37770.899999999994</v>
      </c>
      <c r="O1495" s="424">
        <f t="shared" si="165"/>
        <v>66099.079999999987</v>
      </c>
      <c r="P1495" s="424">
        <f t="shared" si="166"/>
        <v>52879.26</v>
      </c>
      <c r="Q1495" s="424">
        <f t="shared" si="167"/>
        <v>13219.819999999985</v>
      </c>
    </row>
    <row r="1496" spans="1:17" ht="16.5" hidden="1" thickTop="1" x14ac:dyDescent="0.25">
      <c r="A1496" s="421" t="s">
        <v>6585</v>
      </c>
      <c r="B1496" s="421" t="s">
        <v>6622</v>
      </c>
      <c r="C1496" s="422" t="s">
        <v>6587</v>
      </c>
      <c r="D1496" s="422" t="s">
        <v>6623</v>
      </c>
      <c r="E1496" s="422" t="s">
        <v>441</v>
      </c>
      <c r="F1496" s="422" t="s">
        <v>230</v>
      </c>
      <c r="G1496" s="423" t="s">
        <v>6623</v>
      </c>
      <c r="H1496" s="421" t="s">
        <v>6624</v>
      </c>
      <c r="I1496" s="424">
        <v>0</v>
      </c>
      <c r="J1496" s="425">
        <v>0</v>
      </c>
      <c r="K1496" s="424">
        <f t="shared" si="161"/>
        <v>0</v>
      </c>
      <c r="L1496" s="424">
        <f t="shared" si="162"/>
        <v>0</v>
      </c>
      <c r="M1496" s="424">
        <f t="shared" si="163"/>
        <v>0</v>
      </c>
      <c r="N1496" s="424">
        <f t="shared" si="164"/>
        <v>0</v>
      </c>
      <c r="O1496" s="424">
        <f t="shared" si="165"/>
        <v>0</v>
      </c>
      <c r="P1496" s="424">
        <f t="shared" si="166"/>
        <v>0</v>
      </c>
      <c r="Q1496" s="424">
        <f t="shared" si="167"/>
        <v>0</v>
      </c>
    </row>
    <row r="1497" spans="1:17" ht="16.5" hidden="1" thickTop="1" x14ac:dyDescent="0.25">
      <c r="A1497" s="421" t="s">
        <v>6585</v>
      </c>
      <c r="B1497" s="421" t="s">
        <v>6625</v>
      </c>
      <c r="C1497" s="422" t="s">
        <v>6587</v>
      </c>
      <c r="D1497" s="422" t="s">
        <v>6626</v>
      </c>
      <c r="E1497" s="422" t="s">
        <v>441</v>
      </c>
      <c r="F1497" s="422" t="s">
        <v>230</v>
      </c>
      <c r="G1497" s="423" t="s">
        <v>6626</v>
      </c>
      <c r="H1497" s="421" t="s">
        <v>6627</v>
      </c>
      <c r="I1497" s="424">
        <v>148917.19792628277</v>
      </c>
      <c r="J1497" s="425">
        <v>8.1554905941987158E-5</v>
      </c>
      <c r="K1497" s="424">
        <f t="shared" si="161"/>
        <v>1106047.32</v>
      </c>
      <c r="L1497" s="424">
        <f t="shared" si="162"/>
        <v>819294.31</v>
      </c>
      <c r="M1497" s="424">
        <f t="shared" si="163"/>
        <v>655435.44999999995</v>
      </c>
      <c r="N1497" s="424">
        <f t="shared" si="164"/>
        <v>163858.8600000001</v>
      </c>
      <c r="O1497" s="424">
        <f t="shared" si="165"/>
        <v>286753.01</v>
      </c>
      <c r="P1497" s="424">
        <f t="shared" si="166"/>
        <v>229402.41</v>
      </c>
      <c r="Q1497" s="424">
        <f t="shared" si="167"/>
        <v>57350.600000000006</v>
      </c>
    </row>
    <row r="1498" spans="1:17" ht="16.5" hidden="1" thickTop="1" x14ac:dyDescent="0.25">
      <c r="A1498" s="421" t="s">
        <v>6585</v>
      </c>
      <c r="B1498" s="421" t="s">
        <v>6628</v>
      </c>
      <c r="C1498" s="422" t="s">
        <v>6587</v>
      </c>
      <c r="D1498" s="422" t="s">
        <v>6629</v>
      </c>
      <c r="E1498" s="422" t="s">
        <v>441</v>
      </c>
      <c r="F1498" s="422" t="s">
        <v>230</v>
      </c>
      <c r="G1498" s="423" t="s">
        <v>6629</v>
      </c>
      <c r="H1498" s="421" t="s">
        <v>6630</v>
      </c>
      <c r="I1498" s="424">
        <v>0</v>
      </c>
      <c r="J1498" s="425">
        <v>0</v>
      </c>
      <c r="K1498" s="424">
        <f t="shared" si="161"/>
        <v>0</v>
      </c>
      <c r="L1498" s="424">
        <f t="shared" si="162"/>
        <v>0</v>
      </c>
      <c r="M1498" s="424">
        <f t="shared" si="163"/>
        <v>0</v>
      </c>
      <c r="N1498" s="424">
        <f t="shared" si="164"/>
        <v>0</v>
      </c>
      <c r="O1498" s="424">
        <f t="shared" si="165"/>
        <v>0</v>
      </c>
      <c r="P1498" s="424">
        <f t="shared" si="166"/>
        <v>0</v>
      </c>
      <c r="Q1498" s="424">
        <f t="shared" si="167"/>
        <v>0</v>
      </c>
    </row>
    <row r="1499" spans="1:17" ht="16.5" hidden="1" thickTop="1" x14ac:dyDescent="0.25">
      <c r="A1499" s="421" t="s">
        <v>6585</v>
      </c>
      <c r="B1499" s="421" t="s">
        <v>6631</v>
      </c>
      <c r="C1499" s="422" t="s">
        <v>6587</v>
      </c>
      <c r="D1499" s="422" t="s">
        <v>6632</v>
      </c>
      <c r="E1499" s="422" t="s">
        <v>441</v>
      </c>
      <c r="F1499" s="422" t="s">
        <v>230</v>
      </c>
      <c r="G1499" s="423" t="s">
        <v>6632</v>
      </c>
      <c r="H1499" s="421" t="s">
        <v>6633</v>
      </c>
      <c r="I1499" s="424">
        <v>902919.15983011189</v>
      </c>
      <c r="J1499" s="425">
        <v>4.9448611831667019E-4</v>
      </c>
      <c r="K1499" s="424">
        <f t="shared" si="161"/>
        <v>6706218.7999999998</v>
      </c>
      <c r="L1499" s="424">
        <f t="shared" si="162"/>
        <v>4967569.4800000004</v>
      </c>
      <c r="M1499" s="424">
        <f t="shared" si="163"/>
        <v>3974055.58</v>
      </c>
      <c r="N1499" s="424">
        <f t="shared" si="164"/>
        <v>993513.90000000037</v>
      </c>
      <c r="O1499" s="424">
        <f t="shared" si="165"/>
        <v>1738649.3199999994</v>
      </c>
      <c r="P1499" s="424">
        <f t="shared" si="166"/>
        <v>1390919.46</v>
      </c>
      <c r="Q1499" s="424">
        <f t="shared" si="167"/>
        <v>347729.8599999994</v>
      </c>
    </row>
    <row r="1500" spans="1:17" ht="16.5" hidden="1" thickTop="1" x14ac:dyDescent="0.25">
      <c r="A1500" s="421" t="s">
        <v>6585</v>
      </c>
      <c r="B1500" s="421" t="s">
        <v>6634</v>
      </c>
      <c r="C1500" s="422" t="s">
        <v>6587</v>
      </c>
      <c r="D1500" s="422" t="s">
        <v>6635</v>
      </c>
      <c r="E1500" s="422" t="s">
        <v>441</v>
      </c>
      <c r="F1500" s="422" t="s">
        <v>230</v>
      </c>
      <c r="G1500" s="423" t="s">
        <v>6635</v>
      </c>
      <c r="H1500" s="421" t="s">
        <v>6636</v>
      </c>
      <c r="I1500" s="424">
        <v>1375829.3648741194</v>
      </c>
      <c r="J1500" s="425">
        <v>7.5347667030423822E-4</v>
      </c>
      <c r="K1500" s="424">
        <f t="shared" si="161"/>
        <v>10218647.66</v>
      </c>
      <c r="L1500" s="424">
        <f t="shared" si="162"/>
        <v>7569368.6399999997</v>
      </c>
      <c r="M1500" s="424">
        <f t="shared" si="163"/>
        <v>6055494.9100000001</v>
      </c>
      <c r="N1500" s="424">
        <f t="shared" si="164"/>
        <v>1513873.7299999995</v>
      </c>
      <c r="O1500" s="424">
        <f t="shared" si="165"/>
        <v>2649279.0200000005</v>
      </c>
      <c r="P1500" s="424">
        <f t="shared" si="166"/>
        <v>2119423.2200000002</v>
      </c>
      <c r="Q1500" s="424">
        <f t="shared" si="167"/>
        <v>529855.80000000028</v>
      </c>
    </row>
    <row r="1501" spans="1:17" ht="16.5" hidden="1" thickTop="1" x14ac:dyDescent="0.25">
      <c r="A1501" s="421" t="s">
        <v>6585</v>
      </c>
      <c r="B1501" s="421" t="s">
        <v>6637</v>
      </c>
      <c r="C1501" s="422" t="s">
        <v>6587</v>
      </c>
      <c r="D1501" s="422" t="s">
        <v>6638</v>
      </c>
      <c r="E1501" s="422" t="s">
        <v>441</v>
      </c>
      <c r="F1501" s="422" t="s">
        <v>230</v>
      </c>
      <c r="G1501" s="423" t="s">
        <v>6638</v>
      </c>
      <c r="H1501" s="421" t="s">
        <v>6639</v>
      </c>
      <c r="I1501" s="424">
        <v>262961.38114830939</v>
      </c>
      <c r="J1501" s="425">
        <v>1.4401151112540769E-4</v>
      </c>
      <c r="K1501" s="424">
        <f t="shared" si="161"/>
        <v>1953083.55</v>
      </c>
      <c r="L1501" s="424">
        <f t="shared" si="162"/>
        <v>1446728.56</v>
      </c>
      <c r="M1501" s="424">
        <f t="shared" si="163"/>
        <v>1157382.8500000001</v>
      </c>
      <c r="N1501" s="424">
        <f t="shared" si="164"/>
        <v>289345.70999999996</v>
      </c>
      <c r="O1501" s="424">
        <f t="shared" si="165"/>
        <v>506354.99</v>
      </c>
      <c r="P1501" s="424">
        <f t="shared" si="166"/>
        <v>405083.99</v>
      </c>
      <c r="Q1501" s="424">
        <f t="shared" si="167"/>
        <v>101271</v>
      </c>
    </row>
    <row r="1502" spans="1:17" ht="16.5" hidden="1" thickTop="1" x14ac:dyDescent="0.25">
      <c r="A1502" s="421" t="s">
        <v>6585</v>
      </c>
      <c r="B1502" s="421" t="s">
        <v>6640</v>
      </c>
      <c r="C1502" s="422" t="s">
        <v>6587</v>
      </c>
      <c r="D1502" s="422" t="s">
        <v>6641</v>
      </c>
      <c r="E1502" s="422" t="s">
        <v>441</v>
      </c>
      <c r="F1502" s="422" t="s">
        <v>230</v>
      </c>
      <c r="G1502" s="423" t="s">
        <v>6641</v>
      </c>
      <c r="H1502" s="421" t="s">
        <v>6642</v>
      </c>
      <c r="I1502" s="424">
        <v>40516.78037009015</v>
      </c>
      <c r="J1502" s="425">
        <v>2.2189124279591769E-5</v>
      </c>
      <c r="K1502" s="424">
        <f t="shared" si="161"/>
        <v>300928.82</v>
      </c>
      <c r="L1502" s="424">
        <f t="shared" si="162"/>
        <v>222910.24</v>
      </c>
      <c r="M1502" s="424">
        <f t="shared" si="163"/>
        <v>178328.19</v>
      </c>
      <c r="N1502" s="424">
        <f t="shared" si="164"/>
        <v>44582.049999999988</v>
      </c>
      <c r="O1502" s="424">
        <f t="shared" si="165"/>
        <v>78018.580000000016</v>
      </c>
      <c r="P1502" s="424">
        <f t="shared" si="166"/>
        <v>62414.86</v>
      </c>
      <c r="Q1502" s="424">
        <f t="shared" si="167"/>
        <v>15603.720000000016</v>
      </c>
    </row>
    <row r="1503" spans="1:17" ht="16.5" hidden="1" thickTop="1" x14ac:dyDescent="0.25">
      <c r="A1503" s="421" t="s">
        <v>6585</v>
      </c>
      <c r="B1503" s="421" t="s">
        <v>6643</v>
      </c>
      <c r="C1503" s="422" t="s">
        <v>6587</v>
      </c>
      <c r="D1503" s="422" t="s">
        <v>6644</v>
      </c>
      <c r="E1503" s="422" t="s">
        <v>441</v>
      </c>
      <c r="F1503" s="422" t="s">
        <v>230</v>
      </c>
      <c r="G1503" s="423" t="s">
        <v>6644</v>
      </c>
      <c r="H1503" s="421" t="s">
        <v>6645</v>
      </c>
      <c r="I1503" s="424">
        <v>881109.84140209097</v>
      </c>
      <c r="J1503" s="425">
        <v>4.8254218613271539E-4</v>
      </c>
      <c r="K1503" s="424">
        <f t="shared" si="161"/>
        <v>6544235.2400000002</v>
      </c>
      <c r="L1503" s="424">
        <f t="shared" si="162"/>
        <v>4847581.66</v>
      </c>
      <c r="M1503" s="424">
        <f t="shared" si="163"/>
        <v>3878065.33</v>
      </c>
      <c r="N1503" s="424">
        <f t="shared" si="164"/>
        <v>969516.33000000007</v>
      </c>
      <c r="O1503" s="424">
        <f t="shared" si="165"/>
        <v>1696653.58</v>
      </c>
      <c r="P1503" s="424">
        <f t="shared" si="166"/>
        <v>1357322.86</v>
      </c>
      <c r="Q1503" s="424">
        <f t="shared" si="167"/>
        <v>339330.72</v>
      </c>
    </row>
    <row r="1504" spans="1:17" ht="16.5" hidden="1" thickTop="1" x14ac:dyDescent="0.25">
      <c r="A1504" s="421" t="s">
        <v>6585</v>
      </c>
      <c r="B1504" s="421" t="s">
        <v>6646</v>
      </c>
      <c r="C1504" s="422" t="s">
        <v>6587</v>
      </c>
      <c r="D1504" s="422" t="s">
        <v>6647</v>
      </c>
      <c r="E1504" s="422" t="s">
        <v>441</v>
      </c>
      <c r="F1504" s="422" t="s">
        <v>230</v>
      </c>
      <c r="G1504" s="423" t="s">
        <v>6647</v>
      </c>
      <c r="H1504" s="421" t="s">
        <v>6648</v>
      </c>
      <c r="I1504" s="424">
        <v>345778.50799175026</v>
      </c>
      <c r="J1504" s="425">
        <v>1.8936653448171532E-4</v>
      </c>
      <c r="K1504" s="424">
        <f t="shared" si="161"/>
        <v>2568188.2000000002</v>
      </c>
      <c r="L1504" s="424">
        <f t="shared" si="162"/>
        <v>1902361.63</v>
      </c>
      <c r="M1504" s="424">
        <f t="shared" si="163"/>
        <v>1521889.3</v>
      </c>
      <c r="N1504" s="424">
        <f t="shared" si="164"/>
        <v>380472.32999999984</v>
      </c>
      <c r="O1504" s="424">
        <f t="shared" si="165"/>
        <v>665826.5700000003</v>
      </c>
      <c r="P1504" s="424">
        <f t="shared" si="166"/>
        <v>532661.26</v>
      </c>
      <c r="Q1504" s="424">
        <f t="shared" si="167"/>
        <v>133165.31000000029</v>
      </c>
    </row>
    <row r="1505" spans="1:17" ht="16.5" hidden="1" thickTop="1" x14ac:dyDescent="0.25">
      <c r="A1505" s="421" t="s">
        <v>6585</v>
      </c>
      <c r="B1505" s="427" t="s">
        <v>6649</v>
      </c>
      <c r="C1505" s="422" t="s">
        <v>6587</v>
      </c>
      <c r="D1505" s="422" t="s">
        <v>6650</v>
      </c>
      <c r="E1505" s="422" t="s">
        <v>441</v>
      </c>
      <c r="F1505" s="422" t="s">
        <v>230</v>
      </c>
      <c r="G1505" s="423" t="s">
        <v>6650</v>
      </c>
      <c r="H1505" s="429" t="s">
        <v>6651</v>
      </c>
      <c r="I1505" s="424">
        <v>758543.33151823701</v>
      </c>
      <c r="J1505" s="425">
        <v>4.1541830571855705E-4</v>
      </c>
      <c r="K1505" s="424">
        <f t="shared" si="161"/>
        <v>5633901.4400000004</v>
      </c>
      <c r="L1505" s="424">
        <f t="shared" si="162"/>
        <v>4173260.33</v>
      </c>
      <c r="M1505" s="424">
        <f t="shared" si="163"/>
        <v>3338608.26</v>
      </c>
      <c r="N1505" s="424">
        <f t="shared" si="164"/>
        <v>834652.0700000003</v>
      </c>
      <c r="O1505" s="424">
        <f t="shared" si="165"/>
        <v>1460641.1100000003</v>
      </c>
      <c r="P1505" s="424">
        <f t="shared" si="166"/>
        <v>1168512.8899999999</v>
      </c>
      <c r="Q1505" s="424">
        <f t="shared" si="167"/>
        <v>292128.22000000044</v>
      </c>
    </row>
    <row r="1506" spans="1:17" ht="16.5" hidden="1" thickTop="1" x14ac:dyDescent="0.25">
      <c r="A1506" s="421" t="s">
        <v>6585</v>
      </c>
      <c r="B1506" s="421" t="s">
        <v>6652</v>
      </c>
      <c r="C1506" s="422" t="s">
        <v>6587</v>
      </c>
      <c r="D1506" s="422" t="s">
        <v>6653</v>
      </c>
      <c r="E1506" s="422" t="s">
        <v>441</v>
      </c>
      <c r="F1506" s="422" t="s">
        <v>230</v>
      </c>
      <c r="G1506" s="423" t="s">
        <v>6653</v>
      </c>
      <c r="H1506" s="421" t="s">
        <v>6654</v>
      </c>
      <c r="I1506" s="424">
        <v>833454.36630928703</v>
      </c>
      <c r="J1506" s="425">
        <v>4.564435363935613E-4</v>
      </c>
      <c r="K1506" s="424">
        <f t="shared" si="161"/>
        <v>6190285.46</v>
      </c>
      <c r="L1506" s="424">
        <f t="shared" si="162"/>
        <v>4585396.6399999997</v>
      </c>
      <c r="M1506" s="424">
        <f t="shared" si="163"/>
        <v>3668317.31</v>
      </c>
      <c r="N1506" s="424">
        <f t="shared" si="164"/>
        <v>917079.32999999961</v>
      </c>
      <c r="O1506" s="424">
        <f t="shared" si="165"/>
        <v>1604888.8200000003</v>
      </c>
      <c r="P1506" s="424">
        <f t="shared" si="166"/>
        <v>1283911.06</v>
      </c>
      <c r="Q1506" s="424">
        <f t="shared" si="167"/>
        <v>320977.76000000024</v>
      </c>
    </row>
    <row r="1507" spans="1:17" ht="16.5" hidden="1" thickTop="1" x14ac:dyDescent="0.25">
      <c r="A1507" s="421" t="s">
        <v>6585</v>
      </c>
      <c r="B1507" s="421" t="s">
        <v>6655</v>
      </c>
      <c r="C1507" s="422" t="s">
        <v>6587</v>
      </c>
      <c r="D1507" s="422" t="s">
        <v>6656</v>
      </c>
      <c r="E1507" s="422" t="s">
        <v>441</v>
      </c>
      <c r="F1507" s="422" t="s">
        <v>230</v>
      </c>
      <c r="G1507" s="423" t="s">
        <v>6656</v>
      </c>
      <c r="H1507" s="421" t="s">
        <v>6657</v>
      </c>
      <c r="I1507" s="424">
        <v>8440.9959104354493</v>
      </c>
      <c r="J1507" s="425">
        <v>4.6227342249149526E-6</v>
      </c>
      <c r="K1507" s="424">
        <f t="shared" si="161"/>
        <v>62693.5</v>
      </c>
      <c r="L1507" s="424">
        <f t="shared" si="162"/>
        <v>46439.63</v>
      </c>
      <c r="M1507" s="424">
        <f t="shared" si="163"/>
        <v>37151.699999999997</v>
      </c>
      <c r="N1507" s="424">
        <f t="shared" si="164"/>
        <v>9287.93</v>
      </c>
      <c r="O1507" s="424">
        <f t="shared" si="165"/>
        <v>16253.870000000003</v>
      </c>
      <c r="P1507" s="424">
        <f t="shared" si="166"/>
        <v>13003.1</v>
      </c>
      <c r="Q1507" s="424">
        <f t="shared" si="167"/>
        <v>3250.7700000000023</v>
      </c>
    </row>
    <row r="1508" spans="1:17" ht="16.5" hidden="1" thickTop="1" x14ac:dyDescent="0.25">
      <c r="A1508" s="421" t="s">
        <v>6585</v>
      </c>
      <c r="B1508" s="421" t="s">
        <v>6658</v>
      </c>
      <c r="C1508" s="422" t="s">
        <v>6587</v>
      </c>
      <c r="D1508" s="422" t="s">
        <v>6641</v>
      </c>
      <c r="E1508" s="422" t="s">
        <v>6659</v>
      </c>
      <c r="F1508" s="422" t="s">
        <v>6660</v>
      </c>
      <c r="G1508" s="423" t="s">
        <v>6661</v>
      </c>
      <c r="H1508" s="421" t="s">
        <v>6662</v>
      </c>
      <c r="I1508" s="424">
        <v>0</v>
      </c>
      <c r="J1508" s="425">
        <v>0</v>
      </c>
      <c r="K1508" s="424">
        <f t="shared" si="161"/>
        <v>0</v>
      </c>
      <c r="L1508" s="424">
        <f t="shared" si="162"/>
        <v>0</v>
      </c>
      <c r="M1508" s="424">
        <f t="shared" si="163"/>
        <v>0</v>
      </c>
      <c r="N1508" s="424">
        <f t="shared" si="164"/>
        <v>0</v>
      </c>
      <c r="O1508" s="424">
        <f t="shared" si="165"/>
        <v>0</v>
      </c>
      <c r="P1508" s="424">
        <f t="shared" si="166"/>
        <v>0</v>
      </c>
      <c r="Q1508" s="424">
        <f t="shared" si="167"/>
        <v>0</v>
      </c>
    </row>
    <row r="1509" spans="1:17" ht="16.5" hidden="1" thickTop="1" x14ac:dyDescent="0.25">
      <c r="A1509" s="421" t="s">
        <v>6585</v>
      </c>
      <c r="B1509" s="421" t="s">
        <v>6663</v>
      </c>
      <c r="C1509" s="422" t="s">
        <v>6587</v>
      </c>
      <c r="D1509" s="422" t="s">
        <v>6632</v>
      </c>
      <c r="E1509" s="422" t="s">
        <v>6664</v>
      </c>
      <c r="F1509" s="422" t="s">
        <v>6665</v>
      </c>
      <c r="G1509" s="423" t="s">
        <v>6666</v>
      </c>
      <c r="H1509" s="421" t="s">
        <v>6667</v>
      </c>
      <c r="I1509" s="424">
        <v>265157.79081535951</v>
      </c>
      <c r="J1509" s="425">
        <v>1.4521438081608649E-4</v>
      </c>
      <c r="K1509" s="424">
        <f t="shared" si="161"/>
        <v>1969396.86</v>
      </c>
      <c r="L1509" s="424">
        <f t="shared" si="162"/>
        <v>1458812.49</v>
      </c>
      <c r="M1509" s="424">
        <f t="shared" si="163"/>
        <v>1167049.99</v>
      </c>
      <c r="N1509" s="424">
        <f t="shared" si="164"/>
        <v>291762.5</v>
      </c>
      <c r="O1509" s="424">
        <f t="shared" si="165"/>
        <v>510584.37000000011</v>
      </c>
      <c r="P1509" s="424">
        <f t="shared" si="166"/>
        <v>408467.5</v>
      </c>
      <c r="Q1509" s="424">
        <f t="shared" si="167"/>
        <v>102116.87000000011</v>
      </c>
    </row>
    <row r="1510" spans="1:17" ht="16.5" hidden="1" thickTop="1" x14ac:dyDescent="0.25">
      <c r="A1510" s="421" t="s">
        <v>6585</v>
      </c>
      <c r="B1510" s="421" t="s">
        <v>6668</v>
      </c>
      <c r="C1510" s="422" t="s">
        <v>6587</v>
      </c>
      <c r="D1510" s="422" t="s">
        <v>6609</v>
      </c>
      <c r="E1510" s="422" t="s">
        <v>6669</v>
      </c>
      <c r="F1510" s="422" t="s">
        <v>6670</v>
      </c>
      <c r="G1510" s="423" t="s">
        <v>6671</v>
      </c>
      <c r="H1510" s="421" t="s">
        <v>6672</v>
      </c>
      <c r="I1510" s="424">
        <v>129324.21230536273</v>
      </c>
      <c r="J1510" s="425">
        <v>7.0824754410208821E-5</v>
      </c>
      <c r="K1510" s="424">
        <f t="shared" si="161"/>
        <v>960525.04</v>
      </c>
      <c r="L1510" s="424">
        <f t="shared" si="162"/>
        <v>711500.03</v>
      </c>
      <c r="M1510" s="424">
        <f t="shared" si="163"/>
        <v>569200.02</v>
      </c>
      <c r="N1510" s="424">
        <f t="shared" si="164"/>
        <v>142300.01</v>
      </c>
      <c r="O1510" s="424">
        <f t="shared" si="165"/>
        <v>249025.01</v>
      </c>
      <c r="P1510" s="424">
        <f t="shared" si="166"/>
        <v>199220.01</v>
      </c>
      <c r="Q1510" s="424">
        <f t="shared" si="167"/>
        <v>49805</v>
      </c>
    </row>
    <row r="1511" spans="1:17" ht="16.5" hidden="1" thickTop="1" x14ac:dyDescent="0.25">
      <c r="A1511" s="421" t="s">
        <v>6585</v>
      </c>
      <c r="B1511" s="421" t="s">
        <v>6673</v>
      </c>
      <c r="C1511" s="422" t="s">
        <v>6587</v>
      </c>
      <c r="D1511" s="422" t="s">
        <v>6650</v>
      </c>
      <c r="E1511" s="422" t="s">
        <v>6674</v>
      </c>
      <c r="F1511" s="422" t="s">
        <v>6675</v>
      </c>
      <c r="G1511" s="423" t="s">
        <v>6676</v>
      </c>
      <c r="H1511" s="421" t="s">
        <v>6677</v>
      </c>
      <c r="I1511" s="424">
        <v>84521.403751861217</v>
      </c>
      <c r="J1511" s="425">
        <v>4.6288375211572364E-5</v>
      </c>
      <c r="K1511" s="424">
        <f t="shared" si="161"/>
        <v>627762.76</v>
      </c>
      <c r="L1511" s="424">
        <f t="shared" si="162"/>
        <v>465009.45</v>
      </c>
      <c r="M1511" s="424">
        <f t="shared" si="163"/>
        <v>372007.56</v>
      </c>
      <c r="N1511" s="424">
        <f t="shared" si="164"/>
        <v>93001.890000000014</v>
      </c>
      <c r="O1511" s="424">
        <f t="shared" si="165"/>
        <v>162753.31</v>
      </c>
      <c r="P1511" s="424">
        <f t="shared" si="166"/>
        <v>130202.65</v>
      </c>
      <c r="Q1511" s="424">
        <f t="shared" si="167"/>
        <v>32550.660000000003</v>
      </c>
    </row>
    <row r="1512" spans="1:17" ht="16.5" hidden="1" thickTop="1" x14ac:dyDescent="0.25">
      <c r="A1512" s="421" t="s">
        <v>6585</v>
      </c>
      <c r="B1512" s="421" t="s">
        <v>6678</v>
      </c>
      <c r="C1512" s="422" t="s">
        <v>6587</v>
      </c>
      <c r="D1512" s="422" t="s">
        <v>6650</v>
      </c>
      <c r="E1512" s="422" t="s">
        <v>6679</v>
      </c>
      <c r="F1512" s="422" t="s">
        <v>6680</v>
      </c>
      <c r="G1512" s="423" t="s">
        <v>6681</v>
      </c>
      <c r="H1512" s="421" t="s">
        <v>6682</v>
      </c>
      <c r="I1512" s="424">
        <v>99414.651548223294</v>
      </c>
      <c r="J1512" s="425">
        <v>5.4444702621145824E-5</v>
      </c>
      <c r="K1512" s="424">
        <f t="shared" si="161"/>
        <v>738378.84</v>
      </c>
      <c r="L1512" s="424">
        <f t="shared" si="162"/>
        <v>546947.29</v>
      </c>
      <c r="M1512" s="424">
        <f t="shared" si="163"/>
        <v>437557.83</v>
      </c>
      <c r="N1512" s="424">
        <f t="shared" si="164"/>
        <v>109389.46000000002</v>
      </c>
      <c r="O1512" s="424">
        <f t="shared" si="165"/>
        <v>191431.54999999993</v>
      </c>
      <c r="P1512" s="424">
        <f t="shared" si="166"/>
        <v>153145.24</v>
      </c>
      <c r="Q1512" s="424">
        <f t="shared" si="167"/>
        <v>38286.309999999939</v>
      </c>
    </row>
    <row r="1513" spans="1:17" ht="16.5" hidden="1" thickTop="1" x14ac:dyDescent="0.25">
      <c r="A1513" s="421" t="s">
        <v>6585</v>
      </c>
      <c r="B1513" s="421" t="s">
        <v>6683</v>
      </c>
      <c r="C1513" s="422" t="s">
        <v>6587</v>
      </c>
      <c r="D1513" s="422" t="s">
        <v>6650</v>
      </c>
      <c r="E1513" s="422" t="s">
        <v>6684</v>
      </c>
      <c r="F1513" s="422" t="s">
        <v>6685</v>
      </c>
      <c r="G1513" s="423" t="s">
        <v>6686</v>
      </c>
      <c r="H1513" s="421" t="s">
        <v>6687</v>
      </c>
      <c r="I1513" s="424">
        <v>128557.65972905936</v>
      </c>
      <c r="J1513" s="425">
        <v>7.040494981993608E-5</v>
      </c>
      <c r="K1513" s="424">
        <f t="shared" si="161"/>
        <v>954831.65</v>
      </c>
      <c r="L1513" s="424">
        <f t="shared" si="162"/>
        <v>707282.7</v>
      </c>
      <c r="M1513" s="424">
        <f t="shared" si="163"/>
        <v>565826.16</v>
      </c>
      <c r="N1513" s="424">
        <f t="shared" si="164"/>
        <v>141456.53999999992</v>
      </c>
      <c r="O1513" s="424">
        <f t="shared" si="165"/>
        <v>247548.95000000007</v>
      </c>
      <c r="P1513" s="424">
        <f t="shared" si="166"/>
        <v>198039.16</v>
      </c>
      <c r="Q1513" s="424">
        <f t="shared" si="167"/>
        <v>49509.790000000066</v>
      </c>
    </row>
    <row r="1514" spans="1:17" ht="16.5" hidden="1" thickTop="1" x14ac:dyDescent="0.25">
      <c r="A1514" s="421" t="s">
        <v>6585</v>
      </c>
      <c r="B1514" s="421" t="s">
        <v>6688</v>
      </c>
      <c r="C1514" s="422" t="s">
        <v>6587</v>
      </c>
      <c r="D1514" s="422" t="s">
        <v>6635</v>
      </c>
      <c r="E1514" s="422" t="s">
        <v>6689</v>
      </c>
      <c r="F1514" s="422" t="s">
        <v>6690</v>
      </c>
      <c r="G1514" s="423" t="s">
        <v>6691</v>
      </c>
      <c r="H1514" s="421" t="s">
        <v>6692</v>
      </c>
      <c r="I1514" s="424">
        <v>73046.22959698028</v>
      </c>
      <c r="J1514" s="425">
        <v>4.0003965070223168E-5</v>
      </c>
      <c r="K1514" s="424">
        <f t="shared" si="161"/>
        <v>542533.62</v>
      </c>
      <c r="L1514" s="424">
        <f t="shared" si="162"/>
        <v>401876.76</v>
      </c>
      <c r="M1514" s="424">
        <f t="shared" si="163"/>
        <v>321501.40999999997</v>
      </c>
      <c r="N1514" s="424">
        <f t="shared" si="164"/>
        <v>80375.350000000035</v>
      </c>
      <c r="O1514" s="424">
        <f t="shared" si="165"/>
        <v>140656.85999999999</v>
      </c>
      <c r="P1514" s="424">
        <f t="shared" si="166"/>
        <v>112525.49</v>
      </c>
      <c r="Q1514" s="424">
        <f t="shared" si="167"/>
        <v>28131.369999999981</v>
      </c>
    </row>
    <row r="1515" spans="1:17" ht="16.5" hidden="1" thickTop="1" x14ac:dyDescent="0.25">
      <c r="A1515" s="421" t="s">
        <v>6585</v>
      </c>
      <c r="B1515" s="421" t="s">
        <v>6693</v>
      </c>
      <c r="C1515" s="422" t="s">
        <v>6587</v>
      </c>
      <c r="D1515" s="422" t="s">
        <v>6611</v>
      </c>
      <c r="E1515" s="422" t="s">
        <v>6694</v>
      </c>
      <c r="F1515" s="422" t="s">
        <v>6695</v>
      </c>
      <c r="G1515" s="423" t="s">
        <v>6696</v>
      </c>
      <c r="H1515" s="421" t="s">
        <v>6697</v>
      </c>
      <c r="I1515" s="424">
        <v>31903.110355961311</v>
      </c>
      <c r="J1515" s="425">
        <v>1.7471824615080628E-5</v>
      </c>
      <c r="K1515" s="424">
        <f t="shared" si="161"/>
        <v>236952.82</v>
      </c>
      <c r="L1515" s="424">
        <f t="shared" si="162"/>
        <v>175520.61</v>
      </c>
      <c r="M1515" s="424">
        <f t="shared" si="163"/>
        <v>140416.49</v>
      </c>
      <c r="N1515" s="424">
        <f t="shared" si="164"/>
        <v>35104.119999999995</v>
      </c>
      <c r="O1515" s="424">
        <f t="shared" si="165"/>
        <v>61432.210000000021</v>
      </c>
      <c r="P1515" s="424">
        <f t="shared" si="166"/>
        <v>49145.77</v>
      </c>
      <c r="Q1515" s="424">
        <f t="shared" si="167"/>
        <v>12286.440000000024</v>
      </c>
    </row>
    <row r="1516" spans="1:17" ht="16.5" hidden="1" thickTop="1" x14ac:dyDescent="0.25">
      <c r="A1516" s="421" t="s">
        <v>6585</v>
      </c>
      <c r="B1516" s="421" t="s">
        <v>6698</v>
      </c>
      <c r="C1516" s="422" t="s">
        <v>6587</v>
      </c>
      <c r="D1516" s="422" t="s">
        <v>6647</v>
      </c>
      <c r="E1516" s="422" t="s">
        <v>6699</v>
      </c>
      <c r="F1516" s="422" t="s">
        <v>6700</v>
      </c>
      <c r="G1516" s="423" t="s">
        <v>6701</v>
      </c>
      <c r="H1516" s="421" t="s">
        <v>6702</v>
      </c>
      <c r="I1516" s="424">
        <v>0</v>
      </c>
      <c r="J1516" s="425">
        <v>0</v>
      </c>
      <c r="K1516" s="424">
        <f t="shared" si="161"/>
        <v>0</v>
      </c>
      <c r="L1516" s="424">
        <f t="shared" si="162"/>
        <v>0</v>
      </c>
      <c r="M1516" s="424">
        <f t="shared" si="163"/>
        <v>0</v>
      </c>
      <c r="N1516" s="424">
        <f t="shared" si="164"/>
        <v>0</v>
      </c>
      <c r="O1516" s="424">
        <f t="shared" si="165"/>
        <v>0</v>
      </c>
      <c r="P1516" s="424">
        <f t="shared" si="166"/>
        <v>0</v>
      </c>
      <c r="Q1516" s="424">
        <f t="shared" si="167"/>
        <v>0</v>
      </c>
    </row>
    <row r="1517" spans="1:17" ht="16.5" hidden="1" thickTop="1" x14ac:dyDescent="0.25">
      <c r="A1517" s="421" t="s">
        <v>6585</v>
      </c>
      <c r="B1517" s="421" t="s">
        <v>6703</v>
      </c>
      <c r="C1517" s="422" t="s">
        <v>6587</v>
      </c>
      <c r="D1517" s="422" t="s">
        <v>6635</v>
      </c>
      <c r="E1517" s="422" t="s">
        <v>6704</v>
      </c>
      <c r="F1517" s="422" t="s">
        <v>6705</v>
      </c>
      <c r="G1517" s="423" t="s">
        <v>6706</v>
      </c>
      <c r="H1517" s="421" t="s">
        <v>6707</v>
      </c>
      <c r="I1517" s="424">
        <v>260897.452038032</v>
      </c>
      <c r="J1517" s="425">
        <v>1.4288119476971769E-4</v>
      </c>
      <c r="K1517" s="424">
        <f t="shared" si="161"/>
        <v>1937754.2</v>
      </c>
      <c r="L1517" s="424">
        <f t="shared" si="162"/>
        <v>1435373.48</v>
      </c>
      <c r="M1517" s="424">
        <f t="shared" si="163"/>
        <v>1148298.78</v>
      </c>
      <c r="N1517" s="424">
        <f t="shared" si="164"/>
        <v>287074.69999999995</v>
      </c>
      <c r="O1517" s="424">
        <f t="shared" si="165"/>
        <v>502380.72</v>
      </c>
      <c r="P1517" s="424">
        <f t="shared" si="166"/>
        <v>401904.58</v>
      </c>
      <c r="Q1517" s="424">
        <f t="shared" si="167"/>
        <v>100476.13999999996</v>
      </c>
    </row>
    <row r="1518" spans="1:17" ht="16.5" hidden="1" thickTop="1" x14ac:dyDescent="0.25">
      <c r="A1518" s="421" t="s">
        <v>6585</v>
      </c>
      <c r="B1518" s="421" t="s">
        <v>6708</v>
      </c>
      <c r="C1518" s="422" t="s">
        <v>6587</v>
      </c>
      <c r="D1518" s="422" t="s">
        <v>6635</v>
      </c>
      <c r="E1518" s="422" t="s">
        <v>6709</v>
      </c>
      <c r="F1518" s="422" t="s">
        <v>6710</v>
      </c>
      <c r="G1518" s="423" t="s">
        <v>6711</v>
      </c>
      <c r="H1518" s="421" t="s">
        <v>6712</v>
      </c>
      <c r="I1518" s="424">
        <v>93840.513129045677</v>
      </c>
      <c r="J1518" s="425">
        <v>5.1392010649942583E-5</v>
      </c>
      <c r="K1518" s="424">
        <f t="shared" si="161"/>
        <v>696978.25</v>
      </c>
      <c r="L1518" s="424">
        <f t="shared" si="162"/>
        <v>516280.19</v>
      </c>
      <c r="M1518" s="424">
        <f t="shared" si="163"/>
        <v>413024.15</v>
      </c>
      <c r="N1518" s="424">
        <f t="shared" si="164"/>
        <v>103256.03999999998</v>
      </c>
      <c r="O1518" s="424">
        <f t="shared" si="165"/>
        <v>180698.06</v>
      </c>
      <c r="P1518" s="424">
        <f t="shared" si="166"/>
        <v>144558.45000000001</v>
      </c>
      <c r="Q1518" s="424">
        <f t="shared" si="167"/>
        <v>36139.609999999986</v>
      </c>
    </row>
    <row r="1519" spans="1:17" ht="16.5" hidden="1" thickTop="1" x14ac:dyDescent="0.25">
      <c r="A1519" s="421" t="s">
        <v>6585</v>
      </c>
      <c r="B1519" s="421" t="s">
        <v>6713</v>
      </c>
      <c r="C1519" s="422" t="s">
        <v>6587</v>
      </c>
      <c r="D1519" s="422" t="s">
        <v>6588</v>
      </c>
      <c r="E1519" s="422" t="s">
        <v>6714</v>
      </c>
      <c r="F1519" s="422" t="s">
        <v>6715</v>
      </c>
      <c r="G1519" s="423" t="s">
        <v>6716</v>
      </c>
      <c r="H1519" s="421" t="s">
        <v>6717</v>
      </c>
      <c r="I1519" s="424">
        <v>31683.594362258747</v>
      </c>
      <c r="J1519" s="425">
        <v>1.7351606087815319E-5</v>
      </c>
      <c r="K1519" s="424">
        <f t="shared" si="161"/>
        <v>235322.41</v>
      </c>
      <c r="L1519" s="424">
        <f t="shared" si="162"/>
        <v>174312.9</v>
      </c>
      <c r="M1519" s="424">
        <f t="shared" si="163"/>
        <v>139450.32</v>
      </c>
      <c r="N1519" s="424">
        <f t="shared" si="164"/>
        <v>34862.579999999987</v>
      </c>
      <c r="O1519" s="424">
        <f t="shared" si="165"/>
        <v>61009.510000000009</v>
      </c>
      <c r="P1519" s="424">
        <f t="shared" si="166"/>
        <v>48807.61</v>
      </c>
      <c r="Q1519" s="424">
        <f t="shared" si="167"/>
        <v>12201.900000000009</v>
      </c>
    </row>
    <row r="1520" spans="1:17" ht="16.5" hidden="1" thickTop="1" x14ac:dyDescent="0.25">
      <c r="A1520" s="421" t="s">
        <v>6585</v>
      </c>
      <c r="B1520" s="421" t="s">
        <v>6718</v>
      </c>
      <c r="C1520" s="422" t="s">
        <v>6587</v>
      </c>
      <c r="D1520" s="422" t="s">
        <v>6632</v>
      </c>
      <c r="E1520" s="422" t="s">
        <v>6719</v>
      </c>
      <c r="F1520" s="422" t="s">
        <v>6720</v>
      </c>
      <c r="G1520" s="423" t="s">
        <v>6721</v>
      </c>
      <c r="H1520" s="421" t="s">
        <v>6722</v>
      </c>
      <c r="I1520" s="424">
        <v>214822.75414935633</v>
      </c>
      <c r="J1520" s="425">
        <v>1.1764826193897425E-4</v>
      </c>
      <c r="K1520" s="424">
        <f t="shared" si="161"/>
        <v>1595545.27</v>
      </c>
      <c r="L1520" s="424">
        <f t="shared" si="162"/>
        <v>1181885.3899999999</v>
      </c>
      <c r="M1520" s="424">
        <f t="shared" si="163"/>
        <v>945508.31</v>
      </c>
      <c r="N1520" s="424">
        <f t="shared" si="164"/>
        <v>236377.07999999984</v>
      </c>
      <c r="O1520" s="424">
        <f t="shared" si="165"/>
        <v>413659.88000000012</v>
      </c>
      <c r="P1520" s="424">
        <f t="shared" si="166"/>
        <v>330927.90000000002</v>
      </c>
      <c r="Q1520" s="424">
        <f t="shared" si="167"/>
        <v>82731.980000000098</v>
      </c>
    </row>
    <row r="1521" spans="1:17" ht="16.5" hidden="1" thickTop="1" x14ac:dyDescent="0.25">
      <c r="A1521" s="421" t="s">
        <v>6585</v>
      </c>
      <c r="B1521" s="427" t="s">
        <v>6723</v>
      </c>
      <c r="C1521" s="430" t="s">
        <v>6587</v>
      </c>
      <c r="D1521" s="430" t="s">
        <v>6650</v>
      </c>
      <c r="E1521" s="430" t="s">
        <v>6724</v>
      </c>
      <c r="F1521" s="428" t="s">
        <v>6725</v>
      </c>
      <c r="G1521" s="423" t="s">
        <v>6726</v>
      </c>
      <c r="H1521" s="429" t="s">
        <v>6727</v>
      </c>
      <c r="I1521" s="424">
        <v>37021.832372417688</v>
      </c>
      <c r="J1521" s="425">
        <v>2.0275106562421117E-5</v>
      </c>
      <c r="K1521" s="424">
        <f t="shared" si="161"/>
        <v>274970.92</v>
      </c>
      <c r="L1521" s="424">
        <f t="shared" si="162"/>
        <v>203682.16</v>
      </c>
      <c r="M1521" s="424">
        <f t="shared" si="163"/>
        <v>162945.73000000001</v>
      </c>
      <c r="N1521" s="424">
        <f t="shared" si="164"/>
        <v>40736.429999999993</v>
      </c>
      <c r="O1521" s="424">
        <f t="shared" si="165"/>
        <v>71288.75999999998</v>
      </c>
      <c r="P1521" s="424">
        <f t="shared" si="166"/>
        <v>57031.01</v>
      </c>
      <c r="Q1521" s="424">
        <f t="shared" si="167"/>
        <v>14257.749999999978</v>
      </c>
    </row>
    <row r="1522" spans="1:17" ht="16.5" hidden="1" thickTop="1" x14ac:dyDescent="0.25">
      <c r="A1522" s="421" t="s">
        <v>6728</v>
      </c>
      <c r="B1522" s="421" t="s">
        <v>6729</v>
      </c>
      <c r="C1522" s="422" t="s">
        <v>6730</v>
      </c>
      <c r="D1522" s="422" t="s">
        <v>6731</v>
      </c>
      <c r="E1522" s="422" t="s">
        <v>441</v>
      </c>
      <c r="F1522" s="422" t="s">
        <v>230</v>
      </c>
      <c r="G1522" s="423" t="s">
        <v>6731</v>
      </c>
      <c r="H1522" s="421" t="s">
        <v>6732</v>
      </c>
      <c r="I1522" s="424">
        <v>0</v>
      </c>
      <c r="J1522" s="425">
        <v>0</v>
      </c>
      <c r="K1522" s="424">
        <f t="shared" si="161"/>
        <v>0</v>
      </c>
      <c r="L1522" s="424">
        <f t="shared" si="162"/>
        <v>0</v>
      </c>
      <c r="M1522" s="424">
        <f t="shared" si="163"/>
        <v>0</v>
      </c>
      <c r="N1522" s="424">
        <f t="shared" si="164"/>
        <v>0</v>
      </c>
      <c r="O1522" s="424">
        <f t="shared" si="165"/>
        <v>0</v>
      </c>
      <c r="P1522" s="424">
        <f t="shared" si="166"/>
        <v>0</v>
      </c>
      <c r="Q1522" s="424">
        <f t="shared" si="167"/>
        <v>0</v>
      </c>
    </row>
    <row r="1523" spans="1:17" ht="16.5" hidden="1" thickTop="1" x14ac:dyDescent="0.25">
      <c r="A1523" s="421" t="s">
        <v>6728</v>
      </c>
      <c r="B1523" s="421" t="s">
        <v>6733</v>
      </c>
      <c r="C1523" s="422" t="s">
        <v>6730</v>
      </c>
      <c r="D1523" s="422" t="s">
        <v>6734</v>
      </c>
      <c r="E1523" s="422" t="s">
        <v>441</v>
      </c>
      <c r="F1523" s="422" t="s">
        <v>230</v>
      </c>
      <c r="G1523" s="423" t="s">
        <v>6734</v>
      </c>
      <c r="H1523" s="421" t="s">
        <v>6735</v>
      </c>
      <c r="I1523" s="424">
        <v>13195.194752961765</v>
      </c>
      <c r="J1523" s="425">
        <v>7.2263840708089893E-6</v>
      </c>
      <c r="K1523" s="424">
        <f t="shared" si="161"/>
        <v>98004.19</v>
      </c>
      <c r="L1523" s="424">
        <f t="shared" si="162"/>
        <v>72595.7</v>
      </c>
      <c r="M1523" s="424">
        <f t="shared" si="163"/>
        <v>58076.56</v>
      </c>
      <c r="N1523" s="424">
        <f t="shared" si="164"/>
        <v>14519.14</v>
      </c>
      <c r="O1523" s="424">
        <f t="shared" si="165"/>
        <v>25408.490000000005</v>
      </c>
      <c r="P1523" s="424">
        <f t="shared" si="166"/>
        <v>20326.79</v>
      </c>
      <c r="Q1523" s="424">
        <f t="shared" si="167"/>
        <v>5081.7000000000044</v>
      </c>
    </row>
    <row r="1524" spans="1:17" ht="16.5" hidden="1" thickTop="1" x14ac:dyDescent="0.25">
      <c r="A1524" s="421" t="s">
        <v>6728</v>
      </c>
      <c r="B1524" s="421" t="s">
        <v>6736</v>
      </c>
      <c r="C1524" s="422" t="s">
        <v>6730</v>
      </c>
      <c r="D1524" s="422" t="s">
        <v>6737</v>
      </c>
      <c r="E1524" s="422" t="s">
        <v>441</v>
      </c>
      <c r="F1524" s="422" t="s">
        <v>230</v>
      </c>
      <c r="G1524" s="423" t="s">
        <v>6737</v>
      </c>
      <c r="H1524" s="421" t="s">
        <v>6738</v>
      </c>
      <c r="I1524" s="424">
        <v>16954.034746041656</v>
      </c>
      <c r="J1524" s="425">
        <v>9.2849229525193473E-6</v>
      </c>
      <c r="K1524" s="424">
        <f t="shared" si="161"/>
        <v>125922.09</v>
      </c>
      <c r="L1524" s="424">
        <f t="shared" si="162"/>
        <v>93275.62</v>
      </c>
      <c r="M1524" s="424">
        <f t="shared" si="163"/>
        <v>74620.5</v>
      </c>
      <c r="N1524" s="424">
        <f t="shared" si="164"/>
        <v>18655.119999999995</v>
      </c>
      <c r="O1524" s="424">
        <f t="shared" si="165"/>
        <v>32646.47</v>
      </c>
      <c r="P1524" s="424">
        <f t="shared" si="166"/>
        <v>26117.18</v>
      </c>
      <c r="Q1524" s="424">
        <f t="shared" si="167"/>
        <v>6529.2900000000009</v>
      </c>
    </row>
    <row r="1525" spans="1:17" ht="16.5" hidden="1" thickTop="1" x14ac:dyDescent="0.25">
      <c r="A1525" s="421" t="s">
        <v>6728</v>
      </c>
      <c r="B1525" s="421" t="s">
        <v>6739</v>
      </c>
      <c r="C1525" s="422" t="s">
        <v>6730</v>
      </c>
      <c r="D1525" s="422" t="s">
        <v>6740</v>
      </c>
      <c r="E1525" s="422" t="s">
        <v>441</v>
      </c>
      <c r="F1525" s="422" t="s">
        <v>230</v>
      </c>
      <c r="G1525" s="423" t="s">
        <v>6740</v>
      </c>
      <c r="H1525" s="421" t="s">
        <v>6741</v>
      </c>
      <c r="I1525" s="424">
        <v>4067889.2448111451</v>
      </c>
      <c r="J1525" s="425">
        <v>2.2277905397281293E-3</v>
      </c>
      <c r="K1525" s="424">
        <f t="shared" si="161"/>
        <v>30213286.59</v>
      </c>
      <c r="L1525" s="424">
        <f t="shared" si="162"/>
        <v>22380212.289999999</v>
      </c>
      <c r="M1525" s="424">
        <f t="shared" si="163"/>
        <v>17904169.829999998</v>
      </c>
      <c r="N1525" s="424">
        <f t="shared" si="164"/>
        <v>4476042.4600000009</v>
      </c>
      <c r="O1525" s="424">
        <f t="shared" si="165"/>
        <v>7833074.3000000007</v>
      </c>
      <c r="P1525" s="424">
        <f t="shared" si="166"/>
        <v>6266459.4400000004</v>
      </c>
      <c r="Q1525" s="424">
        <f t="shared" si="167"/>
        <v>1566614.8600000003</v>
      </c>
    </row>
    <row r="1526" spans="1:17" ht="16.5" hidden="1" thickTop="1" x14ac:dyDescent="0.25">
      <c r="A1526" s="421" t="s">
        <v>6728</v>
      </c>
      <c r="B1526" s="421" t="s">
        <v>6742</v>
      </c>
      <c r="C1526" s="422" t="s">
        <v>6730</v>
      </c>
      <c r="D1526" s="422" t="s">
        <v>6743</v>
      </c>
      <c r="E1526" s="422" t="s">
        <v>441</v>
      </c>
      <c r="F1526" s="422" t="s">
        <v>230</v>
      </c>
      <c r="G1526" s="423" t="s">
        <v>6743</v>
      </c>
      <c r="H1526" s="421" t="s">
        <v>6744</v>
      </c>
      <c r="I1526" s="424">
        <v>37851.904163117208</v>
      </c>
      <c r="J1526" s="425">
        <v>2.0729697622139466E-5</v>
      </c>
      <c r="K1526" s="424">
        <f t="shared" si="161"/>
        <v>281136.08</v>
      </c>
      <c r="L1526" s="424">
        <f t="shared" si="162"/>
        <v>208248.95</v>
      </c>
      <c r="M1526" s="424">
        <f t="shared" si="163"/>
        <v>166599.16</v>
      </c>
      <c r="N1526" s="424">
        <f t="shared" si="164"/>
        <v>41649.790000000008</v>
      </c>
      <c r="O1526" s="424">
        <f t="shared" si="165"/>
        <v>72887.13</v>
      </c>
      <c r="P1526" s="424">
        <f t="shared" si="166"/>
        <v>58309.7</v>
      </c>
      <c r="Q1526" s="424">
        <f t="shared" si="167"/>
        <v>14577.430000000008</v>
      </c>
    </row>
    <row r="1527" spans="1:17" ht="16.5" hidden="1" thickTop="1" x14ac:dyDescent="0.25">
      <c r="A1527" s="421" t="s">
        <v>6728</v>
      </c>
      <c r="B1527" s="421" t="s">
        <v>6745</v>
      </c>
      <c r="C1527" s="422" t="s">
        <v>6730</v>
      </c>
      <c r="D1527" s="422" t="s">
        <v>6746</v>
      </c>
      <c r="E1527" s="422" t="s">
        <v>441</v>
      </c>
      <c r="F1527" s="422" t="s">
        <v>230</v>
      </c>
      <c r="G1527" s="423" t="s">
        <v>6746</v>
      </c>
      <c r="H1527" s="421" t="s">
        <v>6747</v>
      </c>
      <c r="I1527" s="424">
        <v>338854.57786328439</v>
      </c>
      <c r="J1527" s="425">
        <v>1.8557462543266473E-4</v>
      </c>
      <c r="K1527" s="424">
        <f t="shared" si="161"/>
        <v>2516762.34</v>
      </c>
      <c r="L1527" s="424">
        <f t="shared" si="162"/>
        <v>1864268.4</v>
      </c>
      <c r="M1527" s="424">
        <f t="shared" si="163"/>
        <v>1491414.72</v>
      </c>
      <c r="N1527" s="424">
        <f t="shared" si="164"/>
        <v>372853.67999999993</v>
      </c>
      <c r="O1527" s="424">
        <f t="shared" si="165"/>
        <v>652493.93999999994</v>
      </c>
      <c r="P1527" s="424">
        <f t="shared" si="166"/>
        <v>521995.15</v>
      </c>
      <c r="Q1527" s="424">
        <f t="shared" si="167"/>
        <v>130498.78999999992</v>
      </c>
    </row>
    <row r="1528" spans="1:17" ht="16.5" hidden="1" thickTop="1" x14ac:dyDescent="0.25">
      <c r="A1528" s="421" t="s">
        <v>6728</v>
      </c>
      <c r="B1528" s="421" t="s">
        <v>6748</v>
      </c>
      <c r="C1528" s="422" t="s">
        <v>6730</v>
      </c>
      <c r="D1528" s="422" t="s">
        <v>6749</v>
      </c>
      <c r="E1528" s="422" t="s">
        <v>441</v>
      </c>
      <c r="F1528" s="422" t="s">
        <v>230</v>
      </c>
      <c r="G1528" s="423" t="s">
        <v>6749</v>
      </c>
      <c r="H1528" s="421" t="s">
        <v>6750</v>
      </c>
      <c r="I1528" s="424">
        <v>12482.097186689791</v>
      </c>
      <c r="J1528" s="425">
        <v>6.8358542612596614E-6</v>
      </c>
      <c r="K1528" s="424">
        <f t="shared" si="161"/>
        <v>92707.83</v>
      </c>
      <c r="L1528" s="424">
        <f t="shared" si="162"/>
        <v>68672.47</v>
      </c>
      <c r="M1528" s="424">
        <f t="shared" si="163"/>
        <v>54937.98</v>
      </c>
      <c r="N1528" s="424">
        <f t="shared" si="164"/>
        <v>13734.489999999998</v>
      </c>
      <c r="O1528" s="424">
        <f t="shared" si="165"/>
        <v>24035.360000000001</v>
      </c>
      <c r="P1528" s="424">
        <f t="shared" si="166"/>
        <v>19228.29</v>
      </c>
      <c r="Q1528" s="424">
        <f t="shared" si="167"/>
        <v>4807.07</v>
      </c>
    </row>
    <row r="1529" spans="1:17" ht="16.5" hidden="1" thickTop="1" x14ac:dyDescent="0.25">
      <c r="A1529" s="421" t="s">
        <v>6728</v>
      </c>
      <c r="B1529" s="421" t="s">
        <v>6751</v>
      </c>
      <c r="C1529" s="422" t="s">
        <v>6730</v>
      </c>
      <c r="D1529" s="422" t="s">
        <v>6752</v>
      </c>
      <c r="E1529" s="422" t="s">
        <v>441</v>
      </c>
      <c r="F1529" s="422" t="s">
        <v>230</v>
      </c>
      <c r="G1529" s="423" t="s">
        <v>6752</v>
      </c>
      <c r="H1529" s="421" t="s">
        <v>6753</v>
      </c>
      <c r="I1529" s="424">
        <v>54665.806833698749</v>
      </c>
      <c r="J1529" s="425">
        <v>2.9937876864780105E-5</v>
      </c>
      <c r="K1529" s="424">
        <f t="shared" si="161"/>
        <v>406017.37</v>
      </c>
      <c r="L1529" s="424">
        <f t="shared" si="162"/>
        <v>300753.61</v>
      </c>
      <c r="M1529" s="424">
        <f t="shared" si="163"/>
        <v>240602.89</v>
      </c>
      <c r="N1529" s="424">
        <f t="shared" si="164"/>
        <v>60150.719999999972</v>
      </c>
      <c r="O1529" s="424">
        <f t="shared" si="165"/>
        <v>105263.76000000001</v>
      </c>
      <c r="P1529" s="424">
        <f t="shared" si="166"/>
        <v>84211.01</v>
      </c>
      <c r="Q1529" s="424">
        <f t="shared" si="167"/>
        <v>21052.750000000015</v>
      </c>
    </row>
    <row r="1530" spans="1:17" ht="16.5" hidden="1" thickTop="1" x14ac:dyDescent="0.25">
      <c r="A1530" s="421" t="s">
        <v>6728</v>
      </c>
      <c r="B1530" s="421" t="s">
        <v>6754</v>
      </c>
      <c r="C1530" s="422" t="s">
        <v>6730</v>
      </c>
      <c r="D1530" s="422" t="s">
        <v>6755</v>
      </c>
      <c r="E1530" s="422" t="s">
        <v>441</v>
      </c>
      <c r="F1530" s="422" t="s">
        <v>230</v>
      </c>
      <c r="G1530" s="423" t="s">
        <v>6755</v>
      </c>
      <c r="H1530" s="421" t="s">
        <v>6756</v>
      </c>
      <c r="I1530" s="424">
        <v>357263.9528452605</v>
      </c>
      <c r="J1530" s="425">
        <v>1.9565656939892878E-4</v>
      </c>
      <c r="K1530" s="424">
        <f t="shared" si="161"/>
        <v>2653493.63</v>
      </c>
      <c r="L1530" s="424">
        <f t="shared" si="162"/>
        <v>1965550.84</v>
      </c>
      <c r="M1530" s="424">
        <f t="shared" si="163"/>
        <v>1572440.67</v>
      </c>
      <c r="N1530" s="424">
        <f t="shared" si="164"/>
        <v>393110.17000000016</v>
      </c>
      <c r="O1530" s="424">
        <f t="shared" si="165"/>
        <v>687942.7899999998</v>
      </c>
      <c r="P1530" s="424">
        <f t="shared" si="166"/>
        <v>550354.23</v>
      </c>
      <c r="Q1530" s="424">
        <f t="shared" si="167"/>
        <v>137588.55999999982</v>
      </c>
    </row>
    <row r="1531" spans="1:17" ht="16.5" hidden="1" thickTop="1" x14ac:dyDescent="0.25">
      <c r="A1531" s="421" t="s">
        <v>6728</v>
      </c>
      <c r="B1531" s="421" t="s">
        <v>6757</v>
      </c>
      <c r="C1531" s="422" t="s">
        <v>6730</v>
      </c>
      <c r="D1531" s="422" t="s">
        <v>6758</v>
      </c>
      <c r="E1531" s="422" t="s">
        <v>441</v>
      </c>
      <c r="F1531" s="422" t="s">
        <v>230</v>
      </c>
      <c r="G1531" s="423" t="s">
        <v>6758</v>
      </c>
      <c r="H1531" s="421" t="s">
        <v>6759</v>
      </c>
      <c r="I1531" s="424">
        <v>252791.36809223535</v>
      </c>
      <c r="J1531" s="425">
        <v>1.384418759874468E-4</v>
      </c>
      <c r="K1531" s="424">
        <f t="shared" si="161"/>
        <v>1877548.18</v>
      </c>
      <c r="L1531" s="424">
        <f t="shared" si="162"/>
        <v>1390776.43</v>
      </c>
      <c r="M1531" s="424">
        <f t="shared" si="163"/>
        <v>1112621.1399999999</v>
      </c>
      <c r="N1531" s="424">
        <f t="shared" si="164"/>
        <v>278155.29000000004</v>
      </c>
      <c r="O1531" s="424">
        <f t="shared" si="165"/>
        <v>486771.75</v>
      </c>
      <c r="P1531" s="424">
        <f t="shared" si="166"/>
        <v>389417.4</v>
      </c>
      <c r="Q1531" s="424">
        <f t="shared" si="167"/>
        <v>97354.349999999977</v>
      </c>
    </row>
    <row r="1532" spans="1:17" ht="16.5" hidden="1" thickTop="1" x14ac:dyDescent="0.25">
      <c r="A1532" s="421" t="s">
        <v>6728</v>
      </c>
      <c r="B1532" s="421" t="s">
        <v>6760</v>
      </c>
      <c r="C1532" s="422" t="s">
        <v>6730</v>
      </c>
      <c r="D1532" s="422" t="s">
        <v>6761</v>
      </c>
      <c r="E1532" s="422" t="s">
        <v>441</v>
      </c>
      <c r="F1532" s="422" t="s">
        <v>230</v>
      </c>
      <c r="G1532" s="423" t="s">
        <v>6761</v>
      </c>
      <c r="H1532" s="421" t="s">
        <v>6762</v>
      </c>
      <c r="I1532" s="424">
        <v>114986.69713295251</v>
      </c>
      <c r="J1532" s="425">
        <v>6.2972775474192611E-5</v>
      </c>
      <c r="K1532" s="424">
        <f t="shared" si="161"/>
        <v>854036.53</v>
      </c>
      <c r="L1532" s="424">
        <f t="shared" si="162"/>
        <v>632619.65</v>
      </c>
      <c r="M1532" s="424">
        <f t="shared" si="163"/>
        <v>506095.72</v>
      </c>
      <c r="N1532" s="424">
        <f t="shared" si="164"/>
        <v>126523.93000000005</v>
      </c>
      <c r="O1532" s="424">
        <f t="shared" si="165"/>
        <v>221416.88</v>
      </c>
      <c r="P1532" s="424">
        <f t="shared" si="166"/>
        <v>177133.5</v>
      </c>
      <c r="Q1532" s="424">
        <f t="shared" si="167"/>
        <v>44283.380000000005</v>
      </c>
    </row>
    <row r="1533" spans="1:17" ht="16.5" hidden="1" thickTop="1" x14ac:dyDescent="0.25">
      <c r="A1533" s="421" t="s">
        <v>6728</v>
      </c>
      <c r="B1533" s="421" t="s">
        <v>6763</v>
      </c>
      <c r="C1533" s="422" t="s">
        <v>6730</v>
      </c>
      <c r="D1533" s="422" t="s">
        <v>6764</v>
      </c>
      <c r="E1533" s="422" t="s">
        <v>441</v>
      </c>
      <c r="F1533" s="422" t="s">
        <v>230</v>
      </c>
      <c r="G1533" s="423" t="s">
        <v>6764</v>
      </c>
      <c r="H1533" s="421" t="s">
        <v>6765</v>
      </c>
      <c r="I1533" s="424">
        <v>2510385.3597106542</v>
      </c>
      <c r="J1533" s="425">
        <v>1.3748193273868334E-3</v>
      </c>
      <c r="K1533" s="424">
        <f t="shared" si="161"/>
        <v>18645294.34</v>
      </c>
      <c r="L1533" s="424">
        <f t="shared" si="162"/>
        <v>13811329.140000001</v>
      </c>
      <c r="M1533" s="424">
        <f t="shared" si="163"/>
        <v>11049063.310000001</v>
      </c>
      <c r="N1533" s="424">
        <f t="shared" si="164"/>
        <v>2762265.83</v>
      </c>
      <c r="O1533" s="424">
        <f t="shared" si="165"/>
        <v>4833965.1999999993</v>
      </c>
      <c r="P1533" s="424">
        <f t="shared" si="166"/>
        <v>3867172.16</v>
      </c>
      <c r="Q1533" s="424">
        <f t="shared" si="167"/>
        <v>966793.03999999911</v>
      </c>
    </row>
    <row r="1534" spans="1:17" ht="16.5" hidden="1" thickTop="1" x14ac:dyDescent="0.25">
      <c r="A1534" s="421" t="s">
        <v>6728</v>
      </c>
      <c r="B1534" s="421" t="s">
        <v>6766</v>
      </c>
      <c r="C1534" s="422" t="s">
        <v>6730</v>
      </c>
      <c r="D1534" s="422" t="s">
        <v>6767</v>
      </c>
      <c r="E1534" s="422" t="s">
        <v>441</v>
      </c>
      <c r="F1534" s="422" t="s">
        <v>230</v>
      </c>
      <c r="G1534" s="423" t="s">
        <v>6767</v>
      </c>
      <c r="H1534" s="421" t="s">
        <v>6768</v>
      </c>
      <c r="I1534" s="424">
        <v>11689.058090893826</v>
      </c>
      <c r="J1534" s="425">
        <v>6.4015442569982699E-6</v>
      </c>
      <c r="K1534" s="424">
        <f t="shared" si="161"/>
        <v>86817.72</v>
      </c>
      <c r="L1534" s="424">
        <f t="shared" si="162"/>
        <v>64309.42</v>
      </c>
      <c r="M1534" s="424">
        <f t="shared" si="163"/>
        <v>51447.54</v>
      </c>
      <c r="N1534" s="424">
        <f t="shared" si="164"/>
        <v>12861.879999999997</v>
      </c>
      <c r="O1534" s="424">
        <f t="shared" si="165"/>
        <v>22508.300000000003</v>
      </c>
      <c r="P1534" s="424">
        <f t="shared" si="166"/>
        <v>18006.64</v>
      </c>
      <c r="Q1534" s="424">
        <f t="shared" si="167"/>
        <v>4501.6600000000035</v>
      </c>
    </row>
    <row r="1535" spans="1:17" ht="16.5" hidden="1" thickTop="1" x14ac:dyDescent="0.25">
      <c r="A1535" s="421" t="s">
        <v>6728</v>
      </c>
      <c r="B1535" s="421" t="s">
        <v>6769</v>
      </c>
      <c r="C1535" s="422" t="s">
        <v>6730</v>
      </c>
      <c r="D1535" s="422" t="s">
        <v>6770</v>
      </c>
      <c r="E1535" s="422" t="s">
        <v>441</v>
      </c>
      <c r="F1535" s="422" t="s">
        <v>230</v>
      </c>
      <c r="G1535" s="423" t="s">
        <v>6770</v>
      </c>
      <c r="H1535" s="421" t="s">
        <v>6771</v>
      </c>
      <c r="I1535" s="424">
        <v>71807.755949681959</v>
      </c>
      <c r="J1535" s="425">
        <v>3.9325711629898272E-5</v>
      </c>
      <c r="K1535" s="424">
        <f t="shared" si="161"/>
        <v>533335.15</v>
      </c>
      <c r="L1535" s="424">
        <f t="shared" si="162"/>
        <v>395063.07</v>
      </c>
      <c r="M1535" s="424">
        <f t="shared" si="163"/>
        <v>316050.46000000002</v>
      </c>
      <c r="N1535" s="424">
        <f t="shared" si="164"/>
        <v>79012.609999999986</v>
      </c>
      <c r="O1535" s="424">
        <f t="shared" si="165"/>
        <v>138272.08000000002</v>
      </c>
      <c r="P1535" s="424">
        <f t="shared" si="166"/>
        <v>110617.66</v>
      </c>
      <c r="Q1535" s="424">
        <f t="shared" si="167"/>
        <v>27654.420000000013</v>
      </c>
    </row>
    <row r="1536" spans="1:17" ht="16.5" hidden="1" thickTop="1" x14ac:dyDescent="0.25">
      <c r="A1536" s="421" t="s">
        <v>6728</v>
      </c>
      <c r="B1536" s="421" t="s">
        <v>6772</v>
      </c>
      <c r="C1536" s="422" t="s">
        <v>6730</v>
      </c>
      <c r="D1536" s="422" t="s">
        <v>6773</v>
      </c>
      <c r="E1536" s="422" t="s">
        <v>441</v>
      </c>
      <c r="F1536" s="422" t="s">
        <v>230</v>
      </c>
      <c r="G1536" s="423" t="s">
        <v>6773</v>
      </c>
      <c r="H1536" s="421" t="s">
        <v>6774</v>
      </c>
      <c r="I1536" s="424">
        <v>479312.53196888801</v>
      </c>
      <c r="J1536" s="425">
        <v>2.6249680363237102E-4</v>
      </c>
      <c r="K1536" s="424">
        <f t="shared" si="161"/>
        <v>3559980.62</v>
      </c>
      <c r="L1536" s="424">
        <f t="shared" si="162"/>
        <v>2637022.6800000002</v>
      </c>
      <c r="M1536" s="424">
        <f t="shared" si="163"/>
        <v>2109618.14</v>
      </c>
      <c r="N1536" s="424">
        <f t="shared" si="164"/>
        <v>527404.54</v>
      </c>
      <c r="O1536" s="424">
        <f t="shared" si="165"/>
        <v>922957.94</v>
      </c>
      <c r="P1536" s="424">
        <f t="shared" si="166"/>
        <v>738366.35</v>
      </c>
      <c r="Q1536" s="424">
        <f t="shared" si="167"/>
        <v>184591.58999999997</v>
      </c>
    </row>
    <row r="1537" spans="1:17" ht="16.5" hidden="1" thickTop="1" x14ac:dyDescent="0.25">
      <c r="A1537" s="421" t="s">
        <v>6728</v>
      </c>
      <c r="B1537" s="421" t="s">
        <v>6775</v>
      </c>
      <c r="C1537" s="422" t="s">
        <v>6730</v>
      </c>
      <c r="D1537" s="422" t="s">
        <v>6776</v>
      </c>
      <c r="E1537" s="422" t="s">
        <v>441</v>
      </c>
      <c r="F1537" s="422" t="s">
        <v>230</v>
      </c>
      <c r="G1537" s="423" t="s">
        <v>6776</v>
      </c>
      <c r="H1537" s="421" t="s">
        <v>6777</v>
      </c>
      <c r="I1537" s="424">
        <v>1780823.2085144746</v>
      </c>
      <c r="J1537" s="425">
        <v>9.7527264340281346E-4</v>
      </c>
      <c r="K1537" s="424">
        <f t="shared" si="161"/>
        <v>13226643.779999999</v>
      </c>
      <c r="L1537" s="424">
        <f t="shared" si="162"/>
        <v>9797513.9100000001</v>
      </c>
      <c r="M1537" s="424">
        <f t="shared" si="163"/>
        <v>7838011.1299999999</v>
      </c>
      <c r="N1537" s="424">
        <f t="shared" si="164"/>
        <v>1959502.7800000003</v>
      </c>
      <c r="O1537" s="424">
        <f t="shared" si="165"/>
        <v>3429129.8699999992</v>
      </c>
      <c r="P1537" s="424">
        <f t="shared" si="166"/>
        <v>2743303.9</v>
      </c>
      <c r="Q1537" s="424">
        <f t="shared" si="167"/>
        <v>685825.96999999927</v>
      </c>
    </row>
    <row r="1538" spans="1:17" ht="16.5" hidden="1" thickTop="1" x14ac:dyDescent="0.25">
      <c r="A1538" s="421" t="s">
        <v>6728</v>
      </c>
      <c r="B1538" s="421" t="s">
        <v>6778</v>
      </c>
      <c r="C1538" s="422" t="s">
        <v>6730</v>
      </c>
      <c r="D1538" s="422" t="s">
        <v>6779</v>
      </c>
      <c r="E1538" s="422" t="s">
        <v>441</v>
      </c>
      <c r="F1538" s="422" t="s">
        <v>230</v>
      </c>
      <c r="G1538" s="423" t="s">
        <v>6779</v>
      </c>
      <c r="H1538" s="421" t="s">
        <v>6780</v>
      </c>
      <c r="I1538" s="424">
        <v>31124.524974621803</v>
      </c>
      <c r="J1538" s="425">
        <v>1.7045430226607229E-5</v>
      </c>
      <c r="K1538" s="424">
        <f t="shared" si="161"/>
        <v>231170.06</v>
      </c>
      <c r="L1538" s="424">
        <f t="shared" si="162"/>
        <v>171237.08</v>
      </c>
      <c r="M1538" s="424">
        <f t="shared" si="163"/>
        <v>136989.66</v>
      </c>
      <c r="N1538" s="424">
        <f t="shared" si="164"/>
        <v>34247.419999999984</v>
      </c>
      <c r="O1538" s="424">
        <f t="shared" si="165"/>
        <v>59932.98000000001</v>
      </c>
      <c r="P1538" s="424">
        <f t="shared" si="166"/>
        <v>47946.38</v>
      </c>
      <c r="Q1538" s="424">
        <f t="shared" si="167"/>
        <v>11986.600000000013</v>
      </c>
    </row>
    <row r="1539" spans="1:17" ht="16.5" hidden="1" thickTop="1" x14ac:dyDescent="0.25">
      <c r="A1539" s="421" t="s">
        <v>6728</v>
      </c>
      <c r="B1539" s="421" t="s">
        <v>6781</v>
      </c>
      <c r="C1539" s="422" t="s">
        <v>6730</v>
      </c>
      <c r="D1539" s="422" t="s">
        <v>6782</v>
      </c>
      <c r="E1539" s="422" t="s">
        <v>441</v>
      </c>
      <c r="F1539" s="422" t="s">
        <v>230</v>
      </c>
      <c r="G1539" s="423" t="s">
        <v>6782</v>
      </c>
      <c r="H1539" s="421" t="s">
        <v>6783</v>
      </c>
      <c r="I1539" s="424">
        <v>281088.39724575938</v>
      </c>
      <c r="J1539" s="425">
        <v>1.5393882048539333E-4</v>
      </c>
      <c r="K1539" s="424">
        <f t="shared" si="161"/>
        <v>2087717.68</v>
      </c>
      <c r="L1539" s="424">
        <f t="shared" si="162"/>
        <v>1546457.54</v>
      </c>
      <c r="M1539" s="424">
        <f t="shared" si="163"/>
        <v>1237166.03</v>
      </c>
      <c r="N1539" s="424">
        <f t="shared" si="164"/>
        <v>309291.51</v>
      </c>
      <c r="O1539" s="424">
        <f t="shared" si="165"/>
        <v>541260.1399999999</v>
      </c>
      <c r="P1539" s="424">
        <f t="shared" si="166"/>
        <v>433008.11</v>
      </c>
      <c r="Q1539" s="424">
        <f t="shared" si="167"/>
        <v>108252.02999999991</v>
      </c>
    </row>
    <row r="1540" spans="1:17" ht="16.5" hidden="1" thickTop="1" x14ac:dyDescent="0.25">
      <c r="A1540" s="421" t="s">
        <v>6728</v>
      </c>
      <c r="B1540" s="421" t="s">
        <v>6784</v>
      </c>
      <c r="C1540" s="422" t="s">
        <v>6730</v>
      </c>
      <c r="D1540" s="422" t="s">
        <v>6785</v>
      </c>
      <c r="E1540" s="422" t="s">
        <v>441</v>
      </c>
      <c r="F1540" s="422" t="s">
        <v>230</v>
      </c>
      <c r="G1540" s="423" t="s">
        <v>6785</v>
      </c>
      <c r="H1540" s="421" t="s">
        <v>6786</v>
      </c>
      <c r="I1540" s="424">
        <v>1244.8077235981309</v>
      </c>
      <c r="J1540" s="425">
        <v>6.8172231433040661E-7</v>
      </c>
      <c r="K1540" s="424">
        <f t="shared" si="161"/>
        <v>9245.52</v>
      </c>
      <c r="L1540" s="424">
        <f t="shared" si="162"/>
        <v>6848.53</v>
      </c>
      <c r="M1540" s="424">
        <f t="shared" si="163"/>
        <v>5478.82</v>
      </c>
      <c r="N1540" s="424">
        <f t="shared" si="164"/>
        <v>1369.71</v>
      </c>
      <c r="O1540" s="424">
        <f t="shared" si="165"/>
        <v>2396.9900000000007</v>
      </c>
      <c r="P1540" s="424">
        <f t="shared" si="166"/>
        <v>1917.59</v>
      </c>
      <c r="Q1540" s="424">
        <f t="shared" si="167"/>
        <v>479.40000000000077</v>
      </c>
    </row>
    <row r="1541" spans="1:17" ht="16.5" hidden="1" thickTop="1" x14ac:dyDescent="0.25">
      <c r="A1541" s="421" t="s">
        <v>6728</v>
      </c>
      <c r="B1541" s="421" t="s">
        <v>6787</v>
      </c>
      <c r="C1541" s="422" t="s">
        <v>6730</v>
      </c>
      <c r="D1541" s="422" t="s">
        <v>6788</v>
      </c>
      <c r="E1541" s="422" t="s">
        <v>441</v>
      </c>
      <c r="F1541" s="422" t="s">
        <v>230</v>
      </c>
      <c r="G1541" s="423" t="s">
        <v>6788</v>
      </c>
      <c r="H1541" s="421" t="s">
        <v>6789</v>
      </c>
      <c r="I1541" s="424">
        <v>58386.567502621736</v>
      </c>
      <c r="J1541" s="425">
        <v>3.197556150169405E-5</v>
      </c>
      <c r="K1541" s="424">
        <f t="shared" si="161"/>
        <v>433652.44</v>
      </c>
      <c r="L1541" s="424">
        <f t="shared" si="162"/>
        <v>321224.03000000003</v>
      </c>
      <c r="M1541" s="424">
        <f t="shared" si="163"/>
        <v>256979.22</v>
      </c>
      <c r="N1541" s="424">
        <f t="shared" si="164"/>
        <v>64244.810000000027</v>
      </c>
      <c r="O1541" s="424">
        <f t="shared" si="165"/>
        <v>112428.40999999997</v>
      </c>
      <c r="P1541" s="424">
        <f t="shared" si="166"/>
        <v>89942.73</v>
      </c>
      <c r="Q1541" s="424">
        <f t="shared" si="167"/>
        <v>22485.679999999978</v>
      </c>
    </row>
    <row r="1542" spans="1:17" ht="16.5" hidden="1" thickTop="1" x14ac:dyDescent="0.25">
      <c r="A1542" s="421" t="s">
        <v>6728</v>
      </c>
      <c r="B1542" s="421" t="s">
        <v>6790</v>
      </c>
      <c r="C1542" s="422" t="s">
        <v>6730</v>
      </c>
      <c r="D1542" s="422" t="s">
        <v>6791</v>
      </c>
      <c r="E1542" s="422" t="s">
        <v>441</v>
      </c>
      <c r="F1542" s="422" t="s">
        <v>230</v>
      </c>
      <c r="G1542" s="423" t="s">
        <v>6791</v>
      </c>
      <c r="H1542" s="421" t="s">
        <v>6792</v>
      </c>
      <c r="I1542" s="424">
        <v>2224032.3398374966</v>
      </c>
      <c r="J1542" s="425">
        <v>1.2179973220901731E-3</v>
      </c>
      <c r="K1542" s="424">
        <f t="shared" si="161"/>
        <v>16518474.92</v>
      </c>
      <c r="L1542" s="424">
        <f t="shared" si="162"/>
        <v>12235907.35</v>
      </c>
      <c r="M1542" s="424">
        <f t="shared" si="163"/>
        <v>9788725.8800000008</v>
      </c>
      <c r="N1542" s="424">
        <f t="shared" si="164"/>
        <v>2447181.4699999988</v>
      </c>
      <c r="O1542" s="424">
        <f t="shared" si="165"/>
        <v>4282567.57</v>
      </c>
      <c r="P1542" s="424">
        <f t="shared" si="166"/>
        <v>3426054.06</v>
      </c>
      <c r="Q1542" s="424">
        <f t="shared" si="167"/>
        <v>856513.51000000024</v>
      </c>
    </row>
    <row r="1543" spans="1:17" ht="16.5" hidden="1" thickTop="1" x14ac:dyDescent="0.25">
      <c r="A1543" s="421" t="s">
        <v>6728</v>
      </c>
      <c r="B1543" s="421" t="s">
        <v>6793</v>
      </c>
      <c r="C1543" s="422" t="s">
        <v>6730</v>
      </c>
      <c r="D1543" s="422" t="s">
        <v>6791</v>
      </c>
      <c r="E1543" s="422" t="s">
        <v>6794</v>
      </c>
      <c r="F1543" s="422" t="s">
        <v>6795</v>
      </c>
      <c r="G1543" s="423" t="s">
        <v>6796</v>
      </c>
      <c r="H1543" s="421" t="s">
        <v>6797</v>
      </c>
      <c r="I1543" s="424">
        <v>130706.50999086577</v>
      </c>
      <c r="J1543" s="425">
        <v>7.1581773473788264E-5</v>
      </c>
      <c r="K1543" s="424">
        <f t="shared" si="161"/>
        <v>970791.73</v>
      </c>
      <c r="L1543" s="424">
        <f t="shared" si="162"/>
        <v>719104.99</v>
      </c>
      <c r="M1543" s="424">
        <f t="shared" si="163"/>
        <v>575283.99</v>
      </c>
      <c r="N1543" s="424">
        <f t="shared" si="164"/>
        <v>143821</v>
      </c>
      <c r="O1543" s="424">
        <f t="shared" si="165"/>
        <v>251686.74</v>
      </c>
      <c r="P1543" s="424">
        <f t="shared" si="166"/>
        <v>201349.39</v>
      </c>
      <c r="Q1543" s="424">
        <f t="shared" si="167"/>
        <v>50337.349999999977</v>
      </c>
    </row>
    <row r="1544" spans="1:17" ht="16.5" hidden="1" thickTop="1" x14ac:dyDescent="0.25">
      <c r="A1544" s="421" t="s">
        <v>6728</v>
      </c>
      <c r="B1544" s="421" t="s">
        <v>6798</v>
      </c>
      <c r="C1544" s="422" t="s">
        <v>6730</v>
      </c>
      <c r="D1544" s="422" t="s">
        <v>6791</v>
      </c>
      <c r="E1544" s="422" t="s">
        <v>6799</v>
      </c>
      <c r="F1544" s="422" t="s">
        <v>6800</v>
      </c>
      <c r="G1544" s="423" t="s">
        <v>6801</v>
      </c>
      <c r="H1544" s="421" t="s">
        <v>6802</v>
      </c>
      <c r="I1544" s="424">
        <v>73998.114890847719</v>
      </c>
      <c r="J1544" s="425">
        <v>4.0525267624192443E-5</v>
      </c>
      <c r="K1544" s="424">
        <f t="shared" si="161"/>
        <v>549603.52</v>
      </c>
      <c r="L1544" s="424">
        <f t="shared" si="162"/>
        <v>407113.72</v>
      </c>
      <c r="M1544" s="424">
        <f t="shared" si="163"/>
        <v>325690.98</v>
      </c>
      <c r="N1544" s="424">
        <f t="shared" si="164"/>
        <v>81422.739999999991</v>
      </c>
      <c r="O1544" s="424">
        <f t="shared" si="165"/>
        <v>142489.80000000005</v>
      </c>
      <c r="P1544" s="424">
        <f t="shared" si="166"/>
        <v>113991.84</v>
      </c>
      <c r="Q1544" s="424">
        <f t="shared" si="167"/>
        <v>28497.96000000005</v>
      </c>
    </row>
    <row r="1545" spans="1:17" ht="16.5" hidden="1" thickTop="1" x14ac:dyDescent="0.25">
      <c r="A1545" s="421" t="s">
        <v>6728</v>
      </c>
      <c r="B1545" s="421" t="s">
        <v>6803</v>
      </c>
      <c r="C1545" s="422" t="s">
        <v>6730</v>
      </c>
      <c r="D1545" s="422" t="s">
        <v>6752</v>
      </c>
      <c r="E1545" s="422" t="s">
        <v>6804</v>
      </c>
      <c r="F1545" s="422" t="s">
        <v>6805</v>
      </c>
      <c r="G1545" s="423" t="s">
        <v>6806</v>
      </c>
      <c r="H1545" s="421" t="s">
        <v>6807</v>
      </c>
      <c r="I1545" s="424">
        <v>0</v>
      </c>
      <c r="J1545" s="425">
        <v>0</v>
      </c>
      <c r="K1545" s="424">
        <f t="shared" ref="K1545:K1608" si="168">ROUND(J1545*13561996091,2)</f>
        <v>0</v>
      </c>
      <c r="L1545" s="424">
        <f t="shared" ref="L1545:L1608" si="169">ROUND(K1545*(10045923031/13561996091),2)</f>
        <v>0</v>
      </c>
      <c r="M1545" s="424">
        <f t="shared" ref="M1545:M1608" si="170">ROUND(L1545*0.8,2)</f>
        <v>0</v>
      </c>
      <c r="N1545" s="424">
        <f t="shared" ref="N1545:N1608" si="171">L1545-M1545</f>
        <v>0</v>
      </c>
      <c r="O1545" s="424">
        <f t="shared" ref="O1545:O1608" si="172">K1545-L1545</f>
        <v>0</v>
      </c>
      <c r="P1545" s="424">
        <f t="shared" ref="P1545:P1608" si="173">ROUND(O1545*0.8,2)</f>
        <v>0</v>
      </c>
      <c r="Q1545" s="424">
        <f t="shared" ref="Q1545:Q1608" si="174">O1545-P1545</f>
        <v>0</v>
      </c>
    </row>
    <row r="1546" spans="1:17" ht="16.5" hidden="1" thickTop="1" x14ac:dyDescent="0.25">
      <c r="A1546" s="421" t="s">
        <v>6728</v>
      </c>
      <c r="B1546" s="421" t="s">
        <v>6808</v>
      </c>
      <c r="C1546" s="422" t="s">
        <v>6730</v>
      </c>
      <c r="D1546" s="422" t="s">
        <v>6737</v>
      </c>
      <c r="E1546" s="422" t="s">
        <v>6809</v>
      </c>
      <c r="F1546" s="422" t="s">
        <v>6810</v>
      </c>
      <c r="G1546" s="423" t="s">
        <v>6811</v>
      </c>
      <c r="H1546" s="421" t="s">
        <v>6812</v>
      </c>
      <c r="I1546" s="424">
        <v>0</v>
      </c>
      <c r="J1546" s="425">
        <v>0</v>
      </c>
      <c r="K1546" s="424">
        <f t="shared" si="168"/>
        <v>0</v>
      </c>
      <c r="L1546" s="424">
        <f t="shared" si="169"/>
        <v>0</v>
      </c>
      <c r="M1546" s="424">
        <f t="shared" si="170"/>
        <v>0</v>
      </c>
      <c r="N1546" s="424">
        <f t="shared" si="171"/>
        <v>0</v>
      </c>
      <c r="O1546" s="424">
        <f t="shared" si="172"/>
        <v>0</v>
      </c>
      <c r="P1546" s="424">
        <f t="shared" si="173"/>
        <v>0</v>
      </c>
      <c r="Q1546" s="424">
        <f t="shared" si="174"/>
        <v>0</v>
      </c>
    </row>
    <row r="1547" spans="1:17" ht="16.5" hidden="1" thickTop="1" x14ac:dyDescent="0.25">
      <c r="A1547" s="421" t="s">
        <v>6728</v>
      </c>
      <c r="B1547" s="427" t="s">
        <v>6813</v>
      </c>
      <c r="C1547" s="422" t="s">
        <v>6730</v>
      </c>
      <c r="D1547" s="422" t="s">
        <v>6764</v>
      </c>
      <c r="E1547" s="422" t="s">
        <v>6814</v>
      </c>
      <c r="F1547" s="436" t="s">
        <v>6815</v>
      </c>
      <c r="G1547" s="423" t="s">
        <v>6816</v>
      </c>
      <c r="H1547" s="429" t="s">
        <v>6817</v>
      </c>
      <c r="I1547" s="424">
        <v>91734.067754165968</v>
      </c>
      <c r="J1547" s="425">
        <v>5.0238410147028952E-5</v>
      </c>
      <c r="K1547" s="424">
        <f t="shared" si="168"/>
        <v>681333.12</v>
      </c>
      <c r="L1547" s="424">
        <f t="shared" si="169"/>
        <v>504691.20000000001</v>
      </c>
      <c r="M1547" s="424">
        <f t="shared" si="170"/>
        <v>403752.96000000002</v>
      </c>
      <c r="N1547" s="424">
        <f t="shared" si="171"/>
        <v>100938.23999999999</v>
      </c>
      <c r="O1547" s="424">
        <f t="shared" si="172"/>
        <v>176641.91999999998</v>
      </c>
      <c r="P1547" s="424">
        <f t="shared" si="173"/>
        <v>141313.54</v>
      </c>
      <c r="Q1547" s="424">
        <f t="shared" si="174"/>
        <v>35328.379999999976</v>
      </c>
    </row>
    <row r="1548" spans="1:17" ht="16.5" hidden="1" thickTop="1" x14ac:dyDescent="0.25">
      <c r="A1548" s="421" t="s">
        <v>6728</v>
      </c>
      <c r="B1548" s="421" t="s">
        <v>6818</v>
      </c>
      <c r="C1548" s="422" t="s">
        <v>6730</v>
      </c>
      <c r="D1548" s="422" t="s">
        <v>6737</v>
      </c>
      <c r="E1548" s="422" t="s">
        <v>6819</v>
      </c>
      <c r="F1548" s="422" t="s">
        <v>6820</v>
      </c>
      <c r="G1548" s="423" t="s">
        <v>6821</v>
      </c>
      <c r="H1548" s="421" t="s">
        <v>6822</v>
      </c>
      <c r="I1548" s="424">
        <v>51158.882190899094</v>
      </c>
      <c r="J1548" s="425">
        <v>2.8017300105534725E-5</v>
      </c>
      <c r="K1548" s="424">
        <f t="shared" si="168"/>
        <v>379970.51</v>
      </c>
      <c r="L1548" s="424">
        <f t="shared" si="169"/>
        <v>281459.64</v>
      </c>
      <c r="M1548" s="424">
        <f t="shared" si="170"/>
        <v>225167.71</v>
      </c>
      <c r="N1548" s="424">
        <f t="shared" si="171"/>
        <v>56291.930000000022</v>
      </c>
      <c r="O1548" s="424">
        <f t="shared" si="172"/>
        <v>98510.87</v>
      </c>
      <c r="P1548" s="424">
        <f t="shared" si="173"/>
        <v>78808.7</v>
      </c>
      <c r="Q1548" s="424">
        <f t="shared" si="174"/>
        <v>19702.169999999998</v>
      </c>
    </row>
    <row r="1549" spans="1:17" ht="16.5" hidden="1" thickTop="1" x14ac:dyDescent="0.25">
      <c r="A1549" s="421" t="s">
        <v>6728</v>
      </c>
      <c r="B1549" s="421" t="s">
        <v>6823</v>
      </c>
      <c r="C1549" s="422" t="s">
        <v>6730</v>
      </c>
      <c r="D1549" s="422" t="s">
        <v>6737</v>
      </c>
      <c r="E1549" s="422" t="s">
        <v>6824</v>
      </c>
      <c r="F1549" s="422" t="s">
        <v>6825</v>
      </c>
      <c r="G1549" s="423" t="s">
        <v>6826</v>
      </c>
      <c r="H1549" s="421" t="s">
        <v>6827</v>
      </c>
      <c r="I1549" s="424">
        <v>20988.888392079807</v>
      </c>
      <c r="J1549" s="425">
        <v>1.1494621457289887E-5</v>
      </c>
      <c r="K1549" s="424">
        <f t="shared" si="168"/>
        <v>155890.01</v>
      </c>
      <c r="L1549" s="424">
        <f t="shared" si="169"/>
        <v>115474.08</v>
      </c>
      <c r="M1549" s="424">
        <f t="shared" si="170"/>
        <v>92379.26</v>
      </c>
      <c r="N1549" s="424">
        <f t="shared" si="171"/>
        <v>23094.820000000007</v>
      </c>
      <c r="O1549" s="424">
        <f t="shared" si="172"/>
        <v>40415.930000000008</v>
      </c>
      <c r="P1549" s="424">
        <f t="shared" si="173"/>
        <v>32332.74</v>
      </c>
      <c r="Q1549" s="424">
        <f t="shared" si="174"/>
        <v>8083.190000000006</v>
      </c>
    </row>
    <row r="1550" spans="1:17" ht="16.5" hidden="1" thickTop="1" x14ac:dyDescent="0.25">
      <c r="A1550" s="421" t="s">
        <v>6728</v>
      </c>
      <c r="B1550" s="421" t="s">
        <v>6828</v>
      </c>
      <c r="C1550" s="422" t="s">
        <v>6730</v>
      </c>
      <c r="D1550" s="422" t="s">
        <v>6737</v>
      </c>
      <c r="E1550" s="422" t="s">
        <v>6829</v>
      </c>
      <c r="F1550" s="422" t="s">
        <v>6830</v>
      </c>
      <c r="G1550" s="423" t="s">
        <v>6831</v>
      </c>
      <c r="H1550" s="421" t="s">
        <v>6832</v>
      </c>
      <c r="I1550" s="424">
        <v>18215.68794272784</v>
      </c>
      <c r="J1550" s="425">
        <v>9.9758707357168532E-6</v>
      </c>
      <c r="K1550" s="424">
        <f t="shared" si="168"/>
        <v>135292.72</v>
      </c>
      <c r="L1550" s="424">
        <f t="shared" si="169"/>
        <v>100216.83</v>
      </c>
      <c r="M1550" s="424">
        <f t="shared" si="170"/>
        <v>80173.460000000006</v>
      </c>
      <c r="N1550" s="424">
        <f t="shared" si="171"/>
        <v>20043.369999999995</v>
      </c>
      <c r="O1550" s="424">
        <f t="shared" si="172"/>
        <v>35075.89</v>
      </c>
      <c r="P1550" s="424">
        <f t="shared" si="173"/>
        <v>28060.71</v>
      </c>
      <c r="Q1550" s="424">
        <f t="shared" si="174"/>
        <v>7015.18</v>
      </c>
    </row>
    <row r="1551" spans="1:17" ht="16.5" hidden="1" thickTop="1" x14ac:dyDescent="0.25">
      <c r="A1551" s="421" t="s">
        <v>6728</v>
      </c>
      <c r="B1551" s="421" t="s">
        <v>6833</v>
      </c>
      <c r="C1551" s="422" t="s">
        <v>6730</v>
      </c>
      <c r="D1551" s="422" t="s">
        <v>6834</v>
      </c>
      <c r="E1551" s="422" t="s">
        <v>6835</v>
      </c>
      <c r="F1551" s="422" t="s">
        <v>6836</v>
      </c>
      <c r="G1551" s="423" t="s">
        <v>6837</v>
      </c>
      <c r="H1551" s="421" t="s">
        <v>6838</v>
      </c>
      <c r="I1551" s="424">
        <v>59708.536472419255</v>
      </c>
      <c r="J1551" s="425">
        <v>3.269954138105917E-5</v>
      </c>
      <c r="K1551" s="424">
        <f t="shared" si="168"/>
        <v>443471.05</v>
      </c>
      <c r="L1551" s="424">
        <f t="shared" si="169"/>
        <v>328497.07</v>
      </c>
      <c r="M1551" s="424">
        <f t="shared" si="170"/>
        <v>262797.65999999997</v>
      </c>
      <c r="N1551" s="424">
        <f t="shared" si="171"/>
        <v>65699.410000000033</v>
      </c>
      <c r="O1551" s="424">
        <f t="shared" si="172"/>
        <v>114973.97999999998</v>
      </c>
      <c r="P1551" s="424">
        <f t="shared" si="173"/>
        <v>91979.18</v>
      </c>
      <c r="Q1551" s="424">
        <f t="shared" si="174"/>
        <v>22994.799999999988</v>
      </c>
    </row>
    <row r="1552" spans="1:17" ht="16.5" hidden="1" thickTop="1" x14ac:dyDescent="0.25">
      <c r="A1552" s="421" t="s">
        <v>6728</v>
      </c>
      <c r="B1552" s="421" t="s">
        <v>6839</v>
      </c>
      <c r="C1552" s="422" t="s">
        <v>6730</v>
      </c>
      <c r="D1552" s="422" t="s">
        <v>6840</v>
      </c>
      <c r="E1552" s="422" t="s">
        <v>6841</v>
      </c>
      <c r="F1552" s="422" t="s">
        <v>6842</v>
      </c>
      <c r="G1552" s="423" t="s">
        <v>6843</v>
      </c>
      <c r="H1552" s="421" t="s">
        <v>6844</v>
      </c>
      <c r="I1552" s="424">
        <v>36510.347570095561</v>
      </c>
      <c r="J1552" s="425">
        <v>1.9994990527973661E-5</v>
      </c>
      <c r="K1552" s="424">
        <f t="shared" si="168"/>
        <v>271171.98</v>
      </c>
      <c r="L1552" s="424">
        <f t="shared" si="169"/>
        <v>200868.13</v>
      </c>
      <c r="M1552" s="424">
        <f t="shared" si="170"/>
        <v>160694.5</v>
      </c>
      <c r="N1552" s="424">
        <f t="shared" si="171"/>
        <v>40173.630000000005</v>
      </c>
      <c r="O1552" s="424">
        <f t="shared" si="172"/>
        <v>70303.849999999977</v>
      </c>
      <c r="P1552" s="424">
        <f t="shared" si="173"/>
        <v>56243.08</v>
      </c>
      <c r="Q1552" s="424">
        <f t="shared" si="174"/>
        <v>14060.769999999975</v>
      </c>
    </row>
    <row r="1553" spans="1:17" ht="16.5" hidden="1" thickTop="1" x14ac:dyDescent="0.25">
      <c r="A1553" s="421" t="s">
        <v>6728</v>
      </c>
      <c r="B1553" s="421" t="s">
        <v>6845</v>
      </c>
      <c r="C1553" s="422" t="s">
        <v>6730</v>
      </c>
      <c r="D1553" s="422" t="s">
        <v>6846</v>
      </c>
      <c r="E1553" s="422" t="s">
        <v>6847</v>
      </c>
      <c r="F1553" s="422" t="s">
        <v>6848</v>
      </c>
      <c r="G1553" s="423" t="s">
        <v>6849</v>
      </c>
      <c r="H1553" s="421" t="s">
        <v>6850</v>
      </c>
      <c r="I1553" s="424">
        <v>0</v>
      </c>
      <c r="J1553" s="425">
        <v>0</v>
      </c>
      <c r="K1553" s="424">
        <f t="shared" si="168"/>
        <v>0</v>
      </c>
      <c r="L1553" s="424">
        <f t="shared" si="169"/>
        <v>0</v>
      </c>
      <c r="M1553" s="424">
        <f t="shared" si="170"/>
        <v>0</v>
      </c>
      <c r="N1553" s="424">
        <f t="shared" si="171"/>
        <v>0</v>
      </c>
      <c r="O1553" s="424">
        <f t="shared" si="172"/>
        <v>0</v>
      </c>
      <c r="P1553" s="424">
        <f t="shared" si="173"/>
        <v>0</v>
      </c>
      <c r="Q1553" s="424">
        <f t="shared" si="174"/>
        <v>0</v>
      </c>
    </row>
    <row r="1554" spans="1:17" ht="16.5" hidden="1" thickTop="1" x14ac:dyDescent="0.25">
      <c r="A1554" s="421" t="s">
        <v>6728</v>
      </c>
      <c r="B1554" s="421" t="s">
        <v>6851</v>
      </c>
      <c r="C1554" s="422" t="s">
        <v>6730</v>
      </c>
      <c r="D1554" s="422" t="s">
        <v>6852</v>
      </c>
      <c r="E1554" s="422" t="s">
        <v>6853</v>
      </c>
      <c r="F1554" s="422" t="s">
        <v>6854</v>
      </c>
      <c r="G1554" s="423" t="s">
        <v>6855</v>
      </c>
      <c r="H1554" s="421" t="s">
        <v>6856</v>
      </c>
      <c r="I1554" s="424">
        <v>26117.676747217345</v>
      </c>
      <c r="J1554" s="425">
        <v>1.4303416262216699E-5</v>
      </c>
      <c r="K1554" s="424">
        <f t="shared" si="168"/>
        <v>193982.88</v>
      </c>
      <c r="L1554" s="424">
        <f t="shared" si="169"/>
        <v>143691.01999999999</v>
      </c>
      <c r="M1554" s="424">
        <f t="shared" si="170"/>
        <v>114952.82</v>
      </c>
      <c r="N1554" s="424">
        <f t="shared" si="171"/>
        <v>28738.199999999983</v>
      </c>
      <c r="O1554" s="424">
        <f t="shared" si="172"/>
        <v>50291.860000000015</v>
      </c>
      <c r="P1554" s="424">
        <f t="shared" si="173"/>
        <v>40233.49</v>
      </c>
      <c r="Q1554" s="424">
        <f t="shared" si="174"/>
        <v>10058.370000000017</v>
      </c>
    </row>
    <row r="1555" spans="1:17" ht="16.5" hidden="1" thickTop="1" x14ac:dyDescent="0.25">
      <c r="A1555" s="421" t="s">
        <v>6728</v>
      </c>
      <c r="B1555" s="431" t="s">
        <v>6857</v>
      </c>
      <c r="C1555" s="432" t="s">
        <v>6730</v>
      </c>
      <c r="D1555" s="432" t="s">
        <v>6788</v>
      </c>
      <c r="E1555" s="432" t="s">
        <v>6858</v>
      </c>
      <c r="F1555" s="433" t="s">
        <v>6859</v>
      </c>
      <c r="G1555" s="423" t="s">
        <v>6860</v>
      </c>
      <c r="H1555" s="434" t="s">
        <v>6861</v>
      </c>
      <c r="I1555" s="424">
        <v>0</v>
      </c>
      <c r="J1555" s="425">
        <v>0</v>
      </c>
      <c r="K1555" s="424">
        <f t="shared" si="168"/>
        <v>0</v>
      </c>
      <c r="L1555" s="424">
        <f t="shared" si="169"/>
        <v>0</v>
      </c>
      <c r="M1555" s="424">
        <f t="shared" si="170"/>
        <v>0</v>
      </c>
      <c r="N1555" s="424">
        <f t="shared" si="171"/>
        <v>0</v>
      </c>
      <c r="O1555" s="424">
        <f t="shared" si="172"/>
        <v>0</v>
      </c>
      <c r="P1555" s="424">
        <f t="shared" si="173"/>
        <v>0</v>
      </c>
      <c r="Q1555" s="424">
        <f t="shared" si="174"/>
        <v>0</v>
      </c>
    </row>
    <row r="1556" spans="1:17" ht="16.5" hidden="1" thickTop="1" x14ac:dyDescent="0.25">
      <c r="A1556" s="421" t="s">
        <v>6862</v>
      </c>
      <c r="B1556" s="421" t="s">
        <v>6863</v>
      </c>
      <c r="C1556" s="422" t="s">
        <v>6864</v>
      </c>
      <c r="D1556" s="422" t="s">
        <v>6865</v>
      </c>
      <c r="E1556" s="422" t="s">
        <v>441</v>
      </c>
      <c r="F1556" s="422" t="s">
        <v>230</v>
      </c>
      <c r="G1556" s="423" t="s">
        <v>6865</v>
      </c>
      <c r="H1556" s="421" t="s">
        <v>6866</v>
      </c>
      <c r="I1556" s="424">
        <v>1090087.8530545474</v>
      </c>
      <c r="J1556" s="425">
        <v>5.9698955904592536E-4</v>
      </c>
      <c r="K1556" s="424">
        <f t="shared" si="168"/>
        <v>8096370.0700000003</v>
      </c>
      <c r="L1556" s="424">
        <f t="shared" si="169"/>
        <v>5997311.1600000001</v>
      </c>
      <c r="M1556" s="424">
        <f t="shared" si="170"/>
        <v>4797848.93</v>
      </c>
      <c r="N1556" s="424">
        <f t="shared" si="171"/>
        <v>1199462.2300000004</v>
      </c>
      <c r="O1556" s="424">
        <f t="shared" si="172"/>
        <v>2099058.91</v>
      </c>
      <c r="P1556" s="424">
        <f t="shared" si="173"/>
        <v>1679247.13</v>
      </c>
      <c r="Q1556" s="424">
        <f t="shared" si="174"/>
        <v>419811.78000000026</v>
      </c>
    </row>
    <row r="1557" spans="1:17" ht="16.5" hidden="1" thickTop="1" x14ac:dyDescent="0.25">
      <c r="A1557" s="421" t="s">
        <v>6862</v>
      </c>
      <c r="B1557" s="421" t="s">
        <v>6867</v>
      </c>
      <c r="C1557" s="422" t="s">
        <v>6864</v>
      </c>
      <c r="D1557" s="422" t="s">
        <v>6868</v>
      </c>
      <c r="E1557" s="422" t="s">
        <v>441</v>
      </c>
      <c r="F1557" s="422" t="s">
        <v>230</v>
      </c>
      <c r="G1557" s="423" t="s">
        <v>6868</v>
      </c>
      <c r="H1557" s="421" t="s">
        <v>6869</v>
      </c>
      <c r="I1557" s="424">
        <v>3022773.2375616063</v>
      </c>
      <c r="J1557" s="425">
        <v>1.655429933588507E-3</v>
      </c>
      <c r="K1557" s="424">
        <f t="shared" si="168"/>
        <v>22450934.289999999</v>
      </c>
      <c r="L1557" s="424">
        <f t="shared" si="169"/>
        <v>16630321.699999999</v>
      </c>
      <c r="M1557" s="424">
        <f t="shared" si="170"/>
        <v>13304257.359999999</v>
      </c>
      <c r="N1557" s="424">
        <f t="shared" si="171"/>
        <v>3326064.34</v>
      </c>
      <c r="O1557" s="424">
        <f t="shared" si="172"/>
        <v>5820612.5899999999</v>
      </c>
      <c r="P1557" s="424">
        <f t="shared" si="173"/>
        <v>4656490.07</v>
      </c>
      <c r="Q1557" s="424">
        <f t="shared" si="174"/>
        <v>1164122.5199999996</v>
      </c>
    </row>
    <row r="1558" spans="1:17" ht="16.5" hidden="1" thickTop="1" x14ac:dyDescent="0.25">
      <c r="A1558" s="421" t="s">
        <v>6862</v>
      </c>
      <c r="B1558" s="421" t="s">
        <v>6870</v>
      </c>
      <c r="C1558" s="422" t="s">
        <v>6864</v>
      </c>
      <c r="D1558" s="422" t="s">
        <v>6871</v>
      </c>
      <c r="E1558" s="422" t="s">
        <v>441</v>
      </c>
      <c r="F1558" s="422" t="s">
        <v>230</v>
      </c>
      <c r="G1558" s="423" t="s">
        <v>6871</v>
      </c>
      <c r="H1558" s="421" t="s">
        <v>6872</v>
      </c>
      <c r="I1558" s="424">
        <v>706404.60150194343</v>
      </c>
      <c r="J1558" s="425">
        <v>3.8686438930308435E-4</v>
      </c>
      <c r="K1558" s="424">
        <f t="shared" si="168"/>
        <v>5246653.34</v>
      </c>
      <c r="L1558" s="424">
        <f t="shared" si="169"/>
        <v>3886409.88</v>
      </c>
      <c r="M1558" s="424">
        <f t="shared" si="170"/>
        <v>3109127.9</v>
      </c>
      <c r="N1558" s="424">
        <f t="shared" si="171"/>
        <v>777281.98</v>
      </c>
      <c r="O1558" s="424">
        <f t="shared" si="172"/>
        <v>1360243.46</v>
      </c>
      <c r="P1558" s="424">
        <f t="shared" si="173"/>
        <v>1088194.77</v>
      </c>
      <c r="Q1558" s="424">
        <f t="shared" si="174"/>
        <v>272048.68999999994</v>
      </c>
    </row>
    <row r="1559" spans="1:17" ht="16.5" hidden="1" thickTop="1" x14ac:dyDescent="0.25">
      <c r="A1559" s="421" t="s">
        <v>6862</v>
      </c>
      <c r="B1559" s="421" t="s">
        <v>6873</v>
      </c>
      <c r="C1559" s="422" t="s">
        <v>6864</v>
      </c>
      <c r="D1559" s="422" t="s">
        <v>6874</v>
      </c>
      <c r="E1559" s="422" t="s">
        <v>441</v>
      </c>
      <c r="F1559" s="422" t="s">
        <v>230</v>
      </c>
      <c r="G1559" s="423" t="s">
        <v>6874</v>
      </c>
      <c r="H1559" s="421" t="s">
        <v>6875</v>
      </c>
      <c r="I1559" s="424">
        <v>87474.190920560577</v>
      </c>
      <c r="J1559" s="425">
        <v>4.7905477085388112E-5</v>
      </c>
      <c r="K1559" s="424">
        <f t="shared" si="168"/>
        <v>649693.89</v>
      </c>
      <c r="L1559" s="424">
        <f t="shared" si="169"/>
        <v>481254.73</v>
      </c>
      <c r="M1559" s="424">
        <f t="shared" si="170"/>
        <v>385003.78</v>
      </c>
      <c r="N1559" s="424">
        <f t="shared" si="171"/>
        <v>96250.949999999953</v>
      </c>
      <c r="O1559" s="424">
        <f t="shared" si="172"/>
        <v>168439.16000000003</v>
      </c>
      <c r="P1559" s="424">
        <f t="shared" si="173"/>
        <v>134751.32999999999</v>
      </c>
      <c r="Q1559" s="424">
        <f t="shared" si="174"/>
        <v>33687.830000000045</v>
      </c>
    </row>
    <row r="1560" spans="1:17" ht="16.5" hidden="1" thickTop="1" x14ac:dyDescent="0.25">
      <c r="A1560" s="421" t="s">
        <v>6862</v>
      </c>
      <c r="B1560" s="421" t="s">
        <v>6876</v>
      </c>
      <c r="C1560" s="422" t="s">
        <v>6864</v>
      </c>
      <c r="D1560" s="422" t="s">
        <v>6877</v>
      </c>
      <c r="E1560" s="422" t="s">
        <v>441</v>
      </c>
      <c r="F1560" s="422" t="s">
        <v>230</v>
      </c>
      <c r="G1560" s="423" t="s">
        <v>6877</v>
      </c>
      <c r="H1560" s="421" t="s">
        <v>6878</v>
      </c>
      <c r="I1560" s="424">
        <v>916190.46276910126</v>
      </c>
      <c r="J1560" s="425">
        <v>5.0175418324126459E-4</v>
      </c>
      <c r="K1560" s="424">
        <f t="shared" si="168"/>
        <v>6804788.2699999996</v>
      </c>
      <c r="L1560" s="424">
        <f t="shared" si="169"/>
        <v>5040583.9000000004</v>
      </c>
      <c r="M1560" s="424">
        <f t="shared" si="170"/>
        <v>4032467.12</v>
      </c>
      <c r="N1560" s="424">
        <f t="shared" si="171"/>
        <v>1008116.7800000003</v>
      </c>
      <c r="O1560" s="424">
        <f t="shared" si="172"/>
        <v>1764204.3699999992</v>
      </c>
      <c r="P1560" s="424">
        <f t="shared" si="173"/>
        <v>1411363.5</v>
      </c>
      <c r="Q1560" s="424">
        <f t="shared" si="174"/>
        <v>352840.86999999918</v>
      </c>
    </row>
    <row r="1561" spans="1:17" ht="16.5" hidden="1" thickTop="1" x14ac:dyDescent="0.25">
      <c r="A1561" s="421" t="s">
        <v>6862</v>
      </c>
      <c r="B1561" s="421" t="s">
        <v>6879</v>
      </c>
      <c r="C1561" s="422" t="s">
        <v>6864</v>
      </c>
      <c r="D1561" s="422" t="s">
        <v>6880</v>
      </c>
      <c r="E1561" s="422" t="s">
        <v>441</v>
      </c>
      <c r="F1561" s="422" t="s">
        <v>230</v>
      </c>
      <c r="G1561" s="423" t="s">
        <v>6880</v>
      </c>
      <c r="H1561" s="421" t="s">
        <v>6881</v>
      </c>
      <c r="I1561" s="424">
        <v>620393.45813955925</v>
      </c>
      <c r="J1561" s="425">
        <v>3.3976015416729827E-4</v>
      </c>
      <c r="K1561" s="424">
        <f t="shared" si="168"/>
        <v>4607825.88</v>
      </c>
      <c r="L1561" s="424">
        <f t="shared" si="169"/>
        <v>3413204.36</v>
      </c>
      <c r="M1561" s="424">
        <f t="shared" si="170"/>
        <v>2730563.49</v>
      </c>
      <c r="N1561" s="424">
        <f t="shared" si="171"/>
        <v>682640.86999999965</v>
      </c>
      <c r="O1561" s="424">
        <f t="shared" si="172"/>
        <v>1194621.52</v>
      </c>
      <c r="P1561" s="424">
        <f t="shared" si="173"/>
        <v>955697.22</v>
      </c>
      <c r="Q1561" s="424">
        <f t="shared" si="174"/>
        <v>238924.30000000005</v>
      </c>
    </row>
    <row r="1562" spans="1:17" ht="16.5" hidden="1" thickTop="1" x14ac:dyDescent="0.25">
      <c r="A1562" s="421" t="s">
        <v>6862</v>
      </c>
      <c r="B1562" s="421" t="s">
        <v>6882</v>
      </c>
      <c r="C1562" s="422" t="s">
        <v>6864</v>
      </c>
      <c r="D1562" s="422" t="s">
        <v>6883</v>
      </c>
      <c r="E1562" s="422" t="s">
        <v>441</v>
      </c>
      <c r="F1562" s="422" t="s">
        <v>230</v>
      </c>
      <c r="G1562" s="423" t="s">
        <v>6883</v>
      </c>
      <c r="H1562" s="421" t="s">
        <v>6884</v>
      </c>
      <c r="I1562" s="424">
        <v>332507.31608960085</v>
      </c>
      <c r="J1562" s="425">
        <v>1.8209853036674643E-4</v>
      </c>
      <c r="K1562" s="424">
        <f t="shared" si="168"/>
        <v>2469619.56</v>
      </c>
      <c r="L1562" s="424">
        <f t="shared" si="169"/>
        <v>1829347.82</v>
      </c>
      <c r="M1562" s="424">
        <f t="shared" si="170"/>
        <v>1463478.26</v>
      </c>
      <c r="N1562" s="424">
        <f t="shared" si="171"/>
        <v>365869.56000000006</v>
      </c>
      <c r="O1562" s="424">
        <f t="shared" si="172"/>
        <v>640271.74</v>
      </c>
      <c r="P1562" s="424">
        <f t="shared" si="173"/>
        <v>512217.39</v>
      </c>
      <c r="Q1562" s="424">
        <f t="shared" si="174"/>
        <v>128054.34999999998</v>
      </c>
    </row>
    <row r="1563" spans="1:17" ht="16.5" hidden="1" thickTop="1" x14ac:dyDescent="0.25">
      <c r="A1563" s="421" t="s">
        <v>6862</v>
      </c>
      <c r="B1563" s="421" t="s">
        <v>6885</v>
      </c>
      <c r="C1563" s="422" t="s">
        <v>6864</v>
      </c>
      <c r="D1563" s="422" t="s">
        <v>6886</v>
      </c>
      <c r="E1563" s="422" t="s">
        <v>441</v>
      </c>
      <c r="F1563" s="422" t="s">
        <v>230</v>
      </c>
      <c r="G1563" s="423" t="s">
        <v>6886</v>
      </c>
      <c r="H1563" s="421" t="s">
        <v>6887</v>
      </c>
      <c r="I1563" s="424">
        <v>3448524.532281551</v>
      </c>
      <c r="J1563" s="425">
        <v>1.8885937808746514E-3</v>
      </c>
      <c r="K1563" s="424">
        <f t="shared" si="168"/>
        <v>25613101.469999999</v>
      </c>
      <c r="L1563" s="424">
        <f t="shared" si="169"/>
        <v>18972667.760000002</v>
      </c>
      <c r="M1563" s="424">
        <f t="shared" si="170"/>
        <v>15178134.210000001</v>
      </c>
      <c r="N1563" s="424">
        <f t="shared" si="171"/>
        <v>3794533.5500000007</v>
      </c>
      <c r="O1563" s="424">
        <f t="shared" si="172"/>
        <v>6640433.7099999972</v>
      </c>
      <c r="P1563" s="424">
        <f t="shared" si="173"/>
        <v>5312346.97</v>
      </c>
      <c r="Q1563" s="424">
        <f t="shared" si="174"/>
        <v>1328086.7399999974</v>
      </c>
    </row>
    <row r="1564" spans="1:17" ht="16.5" hidden="1" thickTop="1" x14ac:dyDescent="0.25">
      <c r="A1564" s="421" t="s">
        <v>6862</v>
      </c>
      <c r="B1564" s="421" t="s">
        <v>6888</v>
      </c>
      <c r="C1564" s="422" t="s">
        <v>6864</v>
      </c>
      <c r="D1564" s="422" t="s">
        <v>6889</v>
      </c>
      <c r="E1564" s="422" t="s">
        <v>441</v>
      </c>
      <c r="F1564" s="422" t="s">
        <v>230</v>
      </c>
      <c r="G1564" s="423" t="s">
        <v>6889</v>
      </c>
      <c r="H1564" s="421" t="s">
        <v>6890</v>
      </c>
      <c r="I1564" s="424">
        <v>1288388.1398703132</v>
      </c>
      <c r="J1564" s="425">
        <v>7.0558924709226186E-4</v>
      </c>
      <c r="K1564" s="424">
        <f t="shared" si="168"/>
        <v>9569198.6099999994</v>
      </c>
      <c r="L1564" s="424">
        <f t="shared" si="169"/>
        <v>7088295.2699999996</v>
      </c>
      <c r="M1564" s="424">
        <f t="shared" si="170"/>
        <v>5670636.2199999997</v>
      </c>
      <c r="N1564" s="424">
        <f t="shared" si="171"/>
        <v>1417659.0499999998</v>
      </c>
      <c r="O1564" s="424">
        <f t="shared" si="172"/>
        <v>2480903.34</v>
      </c>
      <c r="P1564" s="424">
        <f t="shared" si="173"/>
        <v>1984722.67</v>
      </c>
      <c r="Q1564" s="424">
        <f t="shared" si="174"/>
        <v>496180.66999999993</v>
      </c>
    </row>
    <row r="1565" spans="1:17" ht="16.5" hidden="1" thickTop="1" x14ac:dyDescent="0.25">
      <c r="A1565" s="421" t="s">
        <v>6862</v>
      </c>
      <c r="B1565" s="421" t="s">
        <v>6891</v>
      </c>
      <c r="C1565" s="422" t="s">
        <v>6864</v>
      </c>
      <c r="D1565" s="422" t="s">
        <v>6892</v>
      </c>
      <c r="E1565" s="422" t="s">
        <v>441</v>
      </c>
      <c r="F1565" s="422" t="s">
        <v>230</v>
      </c>
      <c r="G1565" s="423" t="s">
        <v>6892</v>
      </c>
      <c r="H1565" s="421" t="s">
        <v>6893</v>
      </c>
      <c r="I1565" s="424">
        <v>2468620.7599837072</v>
      </c>
      <c r="J1565" s="425">
        <v>1.3519468314638172E-3</v>
      </c>
      <c r="K1565" s="424">
        <f t="shared" si="168"/>
        <v>18335097.640000001</v>
      </c>
      <c r="L1565" s="424">
        <f t="shared" si="169"/>
        <v>13581553.810000001</v>
      </c>
      <c r="M1565" s="424">
        <f t="shared" si="170"/>
        <v>10865243.050000001</v>
      </c>
      <c r="N1565" s="424">
        <f t="shared" si="171"/>
        <v>2716310.76</v>
      </c>
      <c r="O1565" s="424">
        <f t="shared" si="172"/>
        <v>4753543.83</v>
      </c>
      <c r="P1565" s="424">
        <f t="shared" si="173"/>
        <v>3802835.06</v>
      </c>
      <c r="Q1565" s="424">
        <f t="shared" si="174"/>
        <v>950708.77</v>
      </c>
    </row>
    <row r="1566" spans="1:17" ht="16.5" hidden="1" thickTop="1" x14ac:dyDescent="0.25">
      <c r="A1566" s="421" t="s">
        <v>6862</v>
      </c>
      <c r="B1566" s="421" t="s">
        <v>6894</v>
      </c>
      <c r="C1566" s="422" t="s">
        <v>6864</v>
      </c>
      <c r="D1566" s="422" t="s">
        <v>6895</v>
      </c>
      <c r="E1566" s="422" t="s">
        <v>441</v>
      </c>
      <c r="F1566" s="422" t="s">
        <v>230</v>
      </c>
      <c r="G1566" s="423" t="s">
        <v>6895</v>
      </c>
      <c r="H1566" s="421" t="s">
        <v>6896</v>
      </c>
      <c r="I1566" s="424">
        <v>200655.18728300996</v>
      </c>
      <c r="J1566" s="425">
        <v>1.0988935565211505E-4</v>
      </c>
      <c r="K1566" s="424">
        <f t="shared" si="168"/>
        <v>1490319.01</v>
      </c>
      <c r="L1566" s="424">
        <f t="shared" si="169"/>
        <v>1103940.01</v>
      </c>
      <c r="M1566" s="424">
        <f t="shared" si="170"/>
        <v>883152.01</v>
      </c>
      <c r="N1566" s="424">
        <f t="shared" si="171"/>
        <v>220788</v>
      </c>
      <c r="O1566" s="424">
        <f t="shared" si="172"/>
        <v>386379</v>
      </c>
      <c r="P1566" s="424">
        <f t="shared" si="173"/>
        <v>309103.2</v>
      </c>
      <c r="Q1566" s="424">
        <f t="shared" si="174"/>
        <v>77275.799999999988</v>
      </c>
    </row>
    <row r="1567" spans="1:17" ht="16.5" hidden="1" thickTop="1" x14ac:dyDescent="0.25">
      <c r="A1567" s="421" t="s">
        <v>6862</v>
      </c>
      <c r="B1567" s="421" t="s">
        <v>6897</v>
      </c>
      <c r="C1567" s="422" t="s">
        <v>6864</v>
      </c>
      <c r="D1567" s="422" t="s">
        <v>6898</v>
      </c>
      <c r="E1567" s="422" t="s">
        <v>441</v>
      </c>
      <c r="F1567" s="422" t="s">
        <v>230</v>
      </c>
      <c r="G1567" s="423" t="s">
        <v>6898</v>
      </c>
      <c r="H1567" s="421" t="s">
        <v>6899</v>
      </c>
      <c r="I1567" s="424">
        <v>1477978.5444798698</v>
      </c>
      <c r="J1567" s="425">
        <v>8.0941894460704927E-4</v>
      </c>
      <c r="K1567" s="424">
        <f t="shared" si="168"/>
        <v>10977336.560000001</v>
      </c>
      <c r="L1567" s="424">
        <f t="shared" si="169"/>
        <v>8131360.4199999999</v>
      </c>
      <c r="M1567" s="424">
        <f t="shared" si="170"/>
        <v>6505088.3399999999</v>
      </c>
      <c r="N1567" s="424">
        <f t="shared" si="171"/>
        <v>1626272.08</v>
      </c>
      <c r="O1567" s="424">
        <f t="shared" si="172"/>
        <v>2845976.1400000006</v>
      </c>
      <c r="P1567" s="424">
        <f t="shared" si="173"/>
        <v>2276780.91</v>
      </c>
      <c r="Q1567" s="424">
        <f t="shared" si="174"/>
        <v>569195.23000000045</v>
      </c>
    </row>
    <row r="1568" spans="1:17" ht="16.5" hidden="1" thickTop="1" x14ac:dyDescent="0.25">
      <c r="A1568" s="421" t="s">
        <v>6862</v>
      </c>
      <c r="B1568" s="421" t="s">
        <v>6900</v>
      </c>
      <c r="C1568" s="422" t="s">
        <v>6864</v>
      </c>
      <c r="D1568" s="422" t="s">
        <v>6901</v>
      </c>
      <c r="E1568" s="422" t="s">
        <v>441</v>
      </c>
      <c r="F1568" s="422" t="s">
        <v>230</v>
      </c>
      <c r="G1568" s="423" t="s">
        <v>6901</v>
      </c>
      <c r="H1568" s="421" t="s">
        <v>6902</v>
      </c>
      <c r="I1568" s="424">
        <v>0</v>
      </c>
      <c r="J1568" s="425">
        <v>0</v>
      </c>
      <c r="K1568" s="424">
        <f t="shared" si="168"/>
        <v>0</v>
      </c>
      <c r="L1568" s="424">
        <f t="shared" si="169"/>
        <v>0</v>
      </c>
      <c r="M1568" s="424">
        <f t="shared" si="170"/>
        <v>0</v>
      </c>
      <c r="N1568" s="424">
        <f t="shared" si="171"/>
        <v>0</v>
      </c>
      <c r="O1568" s="424">
        <f t="shared" si="172"/>
        <v>0</v>
      </c>
      <c r="P1568" s="424">
        <f t="shared" si="173"/>
        <v>0</v>
      </c>
      <c r="Q1568" s="424">
        <f t="shared" si="174"/>
        <v>0</v>
      </c>
    </row>
    <row r="1569" spans="1:17" ht="16.5" hidden="1" thickTop="1" x14ac:dyDescent="0.25">
      <c r="A1569" s="421" t="s">
        <v>6862</v>
      </c>
      <c r="B1569" s="421" t="s">
        <v>6903</v>
      </c>
      <c r="C1569" s="422" t="s">
        <v>6864</v>
      </c>
      <c r="D1569" s="422" t="s">
        <v>6904</v>
      </c>
      <c r="E1569" s="422" t="s">
        <v>441</v>
      </c>
      <c r="F1569" s="422" t="s">
        <v>230</v>
      </c>
      <c r="G1569" s="423" t="s">
        <v>6904</v>
      </c>
      <c r="H1569" s="421" t="s">
        <v>6905</v>
      </c>
      <c r="I1569" s="424">
        <v>12054.663581363768</v>
      </c>
      <c r="J1569" s="425">
        <v>6.6017690920231013E-6</v>
      </c>
      <c r="K1569" s="424">
        <f t="shared" si="168"/>
        <v>89533.17</v>
      </c>
      <c r="L1569" s="424">
        <f t="shared" si="169"/>
        <v>66320.87</v>
      </c>
      <c r="M1569" s="424">
        <f t="shared" si="170"/>
        <v>53056.7</v>
      </c>
      <c r="N1569" s="424">
        <f t="shared" si="171"/>
        <v>13264.169999999998</v>
      </c>
      <c r="O1569" s="424">
        <f t="shared" si="172"/>
        <v>23212.300000000003</v>
      </c>
      <c r="P1569" s="424">
        <f t="shared" si="173"/>
        <v>18569.84</v>
      </c>
      <c r="Q1569" s="424">
        <f t="shared" si="174"/>
        <v>4642.4600000000028</v>
      </c>
    </row>
    <row r="1570" spans="1:17" ht="16.5" hidden="1" thickTop="1" x14ac:dyDescent="0.25">
      <c r="A1570" s="421" t="s">
        <v>6862</v>
      </c>
      <c r="B1570" s="421" t="s">
        <v>6906</v>
      </c>
      <c r="C1570" s="422" t="s">
        <v>6864</v>
      </c>
      <c r="D1570" s="422" t="s">
        <v>6907</v>
      </c>
      <c r="E1570" s="422" t="s">
        <v>441</v>
      </c>
      <c r="F1570" s="422" t="s">
        <v>230</v>
      </c>
      <c r="G1570" s="423" t="s">
        <v>6907</v>
      </c>
      <c r="H1570" s="421" t="s">
        <v>6908</v>
      </c>
      <c r="I1570" s="424">
        <v>93270.673451441078</v>
      </c>
      <c r="J1570" s="425">
        <v>5.1079936410323458E-5</v>
      </c>
      <c r="K1570" s="424">
        <f t="shared" si="168"/>
        <v>692745.9</v>
      </c>
      <c r="L1570" s="424">
        <f t="shared" si="169"/>
        <v>513145.11</v>
      </c>
      <c r="M1570" s="424">
        <f t="shared" si="170"/>
        <v>410516.09</v>
      </c>
      <c r="N1570" s="424">
        <f t="shared" si="171"/>
        <v>102629.01999999996</v>
      </c>
      <c r="O1570" s="424">
        <f t="shared" si="172"/>
        <v>179600.79000000004</v>
      </c>
      <c r="P1570" s="424">
        <f t="shared" si="173"/>
        <v>143680.63</v>
      </c>
      <c r="Q1570" s="424">
        <f t="shared" si="174"/>
        <v>35920.160000000033</v>
      </c>
    </row>
    <row r="1571" spans="1:17" ht="16.5" hidden="1" thickTop="1" x14ac:dyDescent="0.25">
      <c r="A1571" s="421" t="s">
        <v>6862</v>
      </c>
      <c r="B1571" s="421" t="s">
        <v>6909</v>
      </c>
      <c r="C1571" s="422" t="s">
        <v>6864</v>
      </c>
      <c r="D1571" s="422" t="s">
        <v>6910</v>
      </c>
      <c r="E1571" s="422" t="s">
        <v>441</v>
      </c>
      <c r="F1571" s="422" t="s">
        <v>230</v>
      </c>
      <c r="G1571" s="423" t="s">
        <v>6910</v>
      </c>
      <c r="H1571" s="421" t="s">
        <v>6911</v>
      </c>
      <c r="I1571" s="424">
        <v>0</v>
      </c>
      <c r="J1571" s="425">
        <v>0</v>
      </c>
      <c r="K1571" s="424">
        <f t="shared" si="168"/>
        <v>0</v>
      </c>
      <c r="L1571" s="424">
        <f t="shared" si="169"/>
        <v>0</v>
      </c>
      <c r="M1571" s="424">
        <f t="shared" si="170"/>
        <v>0</v>
      </c>
      <c r="N1571" s="424">
        <f t="shared" si="171"/>
        <v>0</v>
      </c>
      <c r="O1571" s="424">
        <f t="shared" si="172"/>
        <v>0</v>
      </c>
      <c r="P1571" s="424">
        <f t="shared" si="173"/>
        <v>0</v>
      </c>
      <c r="Q1571" s="424">
        <f t="shared" si="174"/>
        <v>0</v>
      </c>
    </row>
    <row r="1572" spans="1:17" ht="16.5" hidden="1" thickTop="1" x14ac:dyDescent="0.25">
      <c r="A1572" s="421" t="s">
        <v>6862</v>
      </c>
      <c r="B1572" s="421" t="s">
        <v>6912</v>
      </c>
      <c r="C1572" s="422" t="s">
        <v>6864</v>
      </c>
      <c r="D1572" s="422" t="s">
        <v>6913</v>
      </c>
      <c r="E1572" s="422" t="s">
        <v>441</v>
      </c>
      <c r="F1572" s="422" t="s">
        <v>230</v>
      </c>
      <c r="G1572" s="423" t="s">
        <v>6913</v>
      </c>
      <c r="H1572" s="421" t="s">
        <v>6914</v>
      </c>
      <c r="I1572" s="424">
        <v>0</v>
      </c>
      <c r="J1572" s="425">
        <v>0</v>
      </c>
      <c r="K1572" s="424">
        <f t="shared" si="168"/>
        <v>0</v>
      </c>
      <c r="L1572" s="424">
        <f t="shared" si="169"/>
        <v>0</v>
      </c>
      <c r="M1572" s="424">
        <f t="shared" si="170"/>
        <v>0</v>
      </c>
      <c r="N1572" s="424">
        <f t="shared" si="171"/>
        <v>0</v>
      </c>
      <c r="O1572" s="424">
        <f t="shared" si="172"/>
        <v>0</v>
      </c>
      <c r="P1572" s="424">
        <f t="shared" si="173"/>
        <v>0</v>
      </c>
      <c r="Q1572" s="424">
        <f t="shared" si="174"/>
        <v>0</v>
      </c>
    </row>
    <row r="1573" spans="1:17" ht="16.5" hidden="1" thickTop="1" x14ac:dyDescent="0.25">
      <c r="A1573" s="421" t="s">
        <v>6862</v>
      </c>
      <c r="B1573" s="421" t="s">
        <v>6915</v>
      </c>
      <c r="C1573" s="422" t="s">
        <v>6864</v>
      </c>
      <c r="D1573" s="422" t="s">
        <v>6916</v>
      </c>
      <c r="E1573" s="422" t="s">
        <v>441</v>
      </c>
      <c r="F1573" s="422" t="s">
        <v>230</v>
      </c>
      <c r="G1573" s="423" t="s">
        <v>6916</v>
      </c>
      <c r="H1573" s="421" t="s">
        <v>6917</v>
      </c>
      <c r="I1573" s="424">
        <v>79902.668076093571</v>
      </c>
      <c r="J1573" s="425">
        <v>4.3758912135087428E-5</v>
      </c>
      <c r="K1573" s="424">
        <f t="shared" si="168"/>
        <v>593458.19999999995</v>
      </c>
      <c r="L1573" s="424">
        <f t="shared" si="169"/>
        <v>439598.67</v>
      </c>
      <c r="M1573" s="424">
        <f t="shared" si="170"/>
        <v>351678.94</v>
      </c>
      <c r="N1573" s="424">
        <f t="shared" si="171"/>
        <v>87919.729999999981</v>
      </c>
      <c r="O1573" s="424">
        <f t="shared" si="172"/>
        <v>153859.52999999997</v>
      </c>
      <c r="P1573" s="424">
        <f t="shared" si="173"/>
        <v>123087.62</v>
      </c>
      <c r="Q1573" s="424">
        <f t="shared" si="174"/>
        <v>30771.909999999974</v>
      </c>
    </row>
    <row r="1574" spans="1:17" ht="16.5" hidden="1" thickTop="1" x14ac:dyDescent="0.25">
      <c r="A1574" s="421" t="s">
        <v>6862</v>
      </c>
      <c r="B1574" s="421" t="s">
        <v>6918</v>
      </c>
      <c r="C1574" s="422" t="s">
        <v>6864</v>
      </c>
      <c r="D1574" s="422" t="s">
        <v>6919</v>
      </c>
      <c r="E1574" s="422" t="s">
        <v>441</v>
      </c>
      <c r="F1574" s="422" t="s">
        <v>230</v>
      </c>
      <c r="G1574" s="423" t="s">
        <v>6919</v>
      </c>
      <c r="H1574" s="421" t="s">
        <v>6920</v>
      </c>
      <c r="I1574" s="424">
        <v>447694.10768977407</v>
      </c>
      <c r="J1574" s="425">
        <v>2.4518088811673354E-4</v>
      </c>
      <c r="K1574" s="424">
        <f t="shared" si="168"/>
        <v>3325142.25</v>
      </c>
      <c r="L1574" s="424">
        <f t="shared" si="169"/>
        <v>2463068.33</v>
      </c>
      <c r="M1574" s="424">
        <f t="shared" si="170"/>
        <v>1970454.66</v>
      </c>
      <c r="N1574" s="424">
        <f t="shared" si="171"/>
        <v>492613.67000000016</v>
      </c>
      <c r="O1574" s="424">
        <f t="shared" si="172"/>
        <v>862073.91999999993</v>
      </c>
      <c r="P1574" s="424">
        <f t="shared" si="173"/>
        <v>689659.14</v>
      </c>
      <c r="Q1574" s="424">
        <f t="shared" si="174"/>
        <v>172414.77999999991</v>
      </c>
    </row>
    <row r="1575" spans="1:17" ht="16.5" hidden="1" thickTop="1" x14ac:dyDescent="0.25">
      <c r="A1575" s="421" t="s">
        <v>6862</v>
      </c>
      <c r="B1575" s="421" t="s">
        <v>6921</v>
      </c>
      <c r="C1575" s="422" t="s">
        <v>6864</v>
      </c>
      <c r="D1575" s="422" t="s">
        <v>6922</v>
      </c>
      <c r="E1575" s="422" t="s">
        <v>441</v>
      </c>
      <c r="F1575" s="422" t="s">
        <v>230</v>
      </c>
      <c r="G1575" s="423" t="s">
        <v>6922</v>
      </c>
      <c r="H1575" s="421" t="s">
        <v>6923</v>
      </c>
      <c r="I1575" s="424">
        <v>739392.31434888509</v>
      </c>
      <c r="J1575" s="425">
        <v>4.0493019940384496E-4</v>
      </c>
      <c r="K1575" s="424">
        <f t="shared" si="168"/>
        <v>5491661.7800000003</v>
      </c>
      <c r="L1575" s="424">
        <f t="shared" si="169"/>
        <v>4067897.62</v>
      </c>
      <c r="M1575" s="424">
        <f t="shared" si="170"/>
        <v>3254318.1</v>
      </c>
      <c r="N1575" s="424">
        <f t="shared" si="171"/>
        <v>813579.52</v>
      </c>
      <c r="O1575" s="424">
        <f t="shared" si="172"/>
        <v>1423764.1600000001</v>
      </c>
      <c r="P1575" s="424">
        <f t="shared" si="173"/>
        <v>1139011.33</v>
      </c>
      <c r="Q1575" s="424">
        <f t="shared" si="174"/>
        <v>284752.83000000007</v>
      </c>
    </row>
    <row r="1576" spans="1:17" ht="16.5" hidden="1" thickTop="1" x14ac:dyDescent="0.25">
      <c r="A1576" s="421" t="s">
        <v>6862</v>
      </c>
      <c r="B1576" s="421" t="s">
        <v>6924</v>
      </c>
      <c r="C1576" s="422" t="s">
        <v>6864</v>
      </c>
      <c r="D1576" s="422" t="s">
        <v>6925</v>
      </c>
      <c r="E1576" s="422" t="s">
        <v>441</v>
      </c>
      <c r="F1576" s="422" t="s">
        <v>230</v>
      </c>
      <c r="G1576" s="423" t="s">
        <v>6925</v>
      </c>
      <c r="H1576" s="421" t="s">
        <v>6926</v>
      </c>
      <c r="I1576" s="424">
        <v>315267.14365332189</v>
      </c>
      <c r="J1576" s="425">
        <v>1.7265690333478751E-4</v>
      </c>
      <c r="K1576" s="424">
        <f t="shared" si="168"/>
        <v>2341572.25</v>
      </c>
      <c r="L1576" s="424">
        <f t="shared" si="169"/>
        <v>1734497.96</v>
      </c>
      <c r="M1576" s="424">
        <f t="shared" si="170"/>
        <v>1387598.37</v>
      </c>
      <c r="N1576" s="424">
        <f t="shared" si="171"/>
        <v>346899.58999999985</v>
      </c>
      <c r="O1576" s="424">
        <f t="shared" si="172"/>
        <v>607074.29</v>
      </c>
      <c r="P1576" s="424">
        <f t="shared" si="173"/>
        <v>485659.43</v>
      </c>
      <c r="Q1576" s="424">
        <f t="shared" si="174"/>
        <v>121414.86000000004</v>
      </c>
    </row>
    <row r="1577" spans="1:17" ht="16.5" hidden="1" thickTop="1" x14ac:dyDescent="0.25">
      <c r="A1577" s="421" t="s">
        <v>6862</v>
      </c>
      <c r="B1577" s="421" t="s">
        <v>6927</v>
      </c>
      <c r="C1577" s="422" t="s">
        <v>6864</v>
      </c>
      <c r="D1577" s="422" t="s">
        <v>6928</v>
      </c>
      <c r="E1577" s="422" t="s">
        <v>441</v>
      </c>
      <c r="F1577" s="422" t="s">
        <v>230</v>
      </c>
      <c r="G1577" s="423" t="s">
        <v>6928</v>
      </c>
      <c r="H1577" s="421" t="s">
        <v>6929</v>
      </c>
      <c r="I1577" s="424">
        <v>131846.54952256326</v>
      </c>
      <c r="J1577" s="425">
        <v>7.2206119204653817E-5</v>
      </c>
      <c r="K1577" s="424">
        <f t="shared" si="168"/>
        <v>979259.11</v>
      </c>
      <c r="L1577" s="424">
        <f t="shared" si="169"/>
        <v>725377.12</v>
      </c>
      <c r="M1577" s="424">
        <f t="shared" si="170"/>
        <v>580301.69999999995</v>
      </c>
      <c r="N1577" s="424">
        <f t="shared" si="171"/>
        <v>145075.42000000004</v>
      </c>
      <c r="O1577" s="424">
        <f t="shared" si="172"/>
        <v>253881.99</v>
      </c>
      <c r="P1577" s="424">
        <f t="shared" si="173"/>
        <v>203105.59</v>
      </c>
      <c r="Q1577" s="424">
        <f t="shared" si="174"/>
        <v>50776.399999999994</v>
      </c>
    </row>
    <row r="1578" spans="1:17" ht="16.5" hidden="1" thickTop="1" x14ac:dyDescent="0.25">
      <c r="A1578" s="421" t="s">
        <v>6862</v>
      </c>
      <c r="B1578" s="421" t="s">
        <v>6930</v>
      </c>
      <c r="C1578" s="422" t="s">
        <v>6864</v>
      </c>
      <c r="D1578" s="422" t="s">
        <v>6931</v>
      </c>
      <c r="E1578" s="422" t="s">
        <v>441</v>
      </c>
      <c r="F1578" s="422" t="s">
        <v>230</v>
      </c>
      <c r="G1578" s="423" t="s">
        <v>6931</v>
      </c>
      <c r="H1578" s="421" t="s">
        <v>6932</v>
      </c>
      <c r="I1578" s="424">
        <v>399228.93921300338</v>
      </c>
      <c r="J1578" s="425">
        <v>2.1863880760738762E-4</v>
      </c>
      <c r="K1578" s="424">
        <f t="shared" si="168"/>
        <v>2965178.65</v>
      </c>
      <c r="L1578" s="424">
        <f t="shared" si="169"/>
        <v>2196428.63</v>
      </c>
      <c r="M1578" s="424">
        <f t="shared" si="170"/>
        <v>1757142.9</v>
      </c>
      <c r="N1578" s="424">
        <f t="shared" si="171"/>
        <v>439285.73</v>
      </c>
      <c r="O1578" s="424">
        <f t="shared" si="172"/>
        <v>768750.02</v>
      </c>
      <c r="P1578" s="424">
        <f t="shared" si="173"/>
        <v>615000.02</v>
      </c>
      <c r="Q1578" s="424">
        <f t="shared" si="174"/>
        <v>153750</v>
      </c>
    </row>
    <row r="1579" spans="1:17" ht="16.5" hidden="1" thickTop="1" x14ac:dyDescent="0.25">
      <c r="A1579" s="421" t="s">
        <v>6862</v>
      </c>
      <c r="B1579" s="421" t="s">
        <v>6933</v>
      </c>
      <c r="C1579" s="422" t="s">
        <v>6864</v>
      </c>
      <c r="D1579" s="422" t="s">
        <v>6934</v>
      </c>
      <c r="E1579" s="422" t="s">
        <v>441</v>
      </c>
      <c r="F1579" s="422" t="s">
        <v>230</v>
      </c>
      <c r="G1579" s="423" t="s">
        <v>6934</v>
      </c>
      <c r="H1579" s="421" t="s">
        <v>6935</v>
      </c>
      <c r="I1579" s="424">
        <v>1233488.5573181706</v>
      </c>
      <c r="J1579" s="425">
        <v>6.7552334232342029E-4</v>
      </c>
      <c r="K1579" s="424">
        <f t="shared" si="168"/>
        <v>9161444.9299999997</v>
      </c>
      <c r="L1579" s="424">
        <f t="shared" si="169"/>
        <v>6786255.5</v>
      </c>
      <c r="M1579" s="424">
        <f t="shared" si="170"/>
        <v>5429004.4000000004</v>
      </c>
      <c r="N1579" s="424">
        <f t="shared" si="171"/>
        <v>1357251.0999999996</v>
      </c>
      <c r="O1579" s="424">
        <f t="shared" si="172"/>
        <v>2375189.4299999997</v>
      </c>
      <c r="P1579" s="424">
        <f t="shared" si="173"/>
        <v>1900151.54</v>
      </c>
      <c r="Q1579" s="424">
        <f t="shared" si="174"/>
        <v>475037.88999999966</v>
      </c>
    </row>
    <row r="1580" spans="1:17" ht="16.5" hidden="1" thickTop="1" x14ac:dyDescent="0.25">
      <c r="A1580" s="421" t="s">
        <v>6862</v>
      </c>
      <c r="B1580" s="421" t="s">
        <v>6936</v>
      </c>
      <c r="C1580" s="422" t="s">
        <v>6864</v>
      </c>
      <c r="D1580" s="422" t="s">
        <v>6937</v>
      </c>
      <c r="E1580" s="422" t="s">
        <v>441</v>
      </c>
      <c r="F1580" s="422" t="s">
        <v>230</v>
      </c>
      <c r="G1580" s="423" t="s">
        <v>6937</v>
      </c>
      <c r="H1580" s="421" t="s">
        <v>6938</v>
      </c>
      <c r="I1580" s="424">
        <v>113702.65597505814</v>
      </c>
      <c r="J1580" s="425">
        <v>6.226956686352862E-5</v>
      </c>
      <c r="K1580" s="424">
        <f t="shared" si="168"/>
        <v>844499.62</v>
      </c>
      <c r="L1580" s="424">
        <f t="shared" si="169"/>
        <v>625555.27</v>
      </c>
      <c r="M1580" s="424">
        <f t="shared" si="170"/>
        <v>500444.22</v>
      </c>
      <c r="N1580" s="424">
        <f t="shared" si="171"/>
        <v>125111.05000000005</v>
      </c>
      <c r="O1580" s="424">
        <f t="shared" si="172"/>
        <v>218944.34999999998</v>
      </c>
      <c r="P1580" s="424">
        <f t="shared" si="173"/>
        <v>175155.48</v>
      </c>
      <c r="Q1580" s="424">
        <f t="shared" si="174"/>
        <v>43788.869999999966</v>
      </c>
    </row>
    <row r="1581" spans="1:17" ht="16.5" hidden="1" thickTop="1" x14ac:dyDescent="0.25">
      <c r="A1581" s="421" t="s">
        <v>6862</v>
      </c>
      <c r="B1581" s="421" t="s">
        <v>6939</v>
      </c>
      <c r="C1581" s="422" t="s">
        <v>6864</v>
      </c>
      <c r="D1581" s="422" t="s">
        <v>6940</v>
      </c>
      <c r="E1581" s="422" t="s">
        <v>441</v>
      </c>
      <c r="F1581" s="422" t="s">
        <v>230</v>
      </c>
      <c r="G1581" s="423" t="s">
        <v>6940</v>
      </c>
      <c r="H1581" s="421" t="s">
        <v>6941</v>
      </c>
      <c r="I1581" s="424">
        <v>312152.34115952504</v>
      </c>
      <c r="J1581" s="425">
        <v>1.7095107333028246E-4</v>
      </c>
      <c r="K1581" s="424">
        <f t="shared" si="168"/>
        <v>2318437.79</v>
      </c>
      <c r="L1581" s="424">
        <f t="shared" si="169"/>
        <v>1717361.33</v>
      </c>
      <c r="M1581" s="424">
        <f t="shared" si="170"/>
        <v>1373889.06</v>
      </c>
      <c r="N1581" s="424">
        <f t="shared" si="171"/>
        <v>343472.27</v>
      </c>
      <c r="O1581" s="424">
        <f t="shared" si="172"/>
        <v>601076.46</v>
      </c>
      <c r="P1581" s="424">
        <f t="shared" si="173"/>
        <v>480861.17</v>
      </c>
      <c r="Q1581" s="424">
        <f t="shared" si="174"/>
        <v>120215.28999999998</v>
      </c>
    </row>
    <row r="1582" spans="1:17" ht="16.5" hidden="1" thickTop="1" x14ac:dyDescent="0.25">
      <c r="A1582" s="421" t="s">
        <v>6862</v>
      </c>
      <c r="B1582" s="421" t="s">
        <v>6942</v>
      </c>
      <c r="C1582" s="422" t="s">
        <v>6864</v>
      </c>
      <c r="D1582" s="422" t="s">
        <v>6943</v>
      </c>
      <c r="E1582" s="422" t="s">
        <v>441</v>
      </c>
      <c r="F1582" s="422" t="s">
        <v>230</v>
      </c>
      <c r="G1582" s="423" t="s">
        <v>6943</v>
      </c>
      <c r="H1582" s="421" t="s">
        <v>6944</v>
      </c>
      <c r="I1582" s="424">
        <v>3814295.5762119079</v>
      </c>
      <c r="J1582" s="425">
        <v>2.0889092816995421E-3</v>
      </c>
      <c r="K1582" s="424">
        <f t="shared" si="168"/>
        <v>28329779.510000002</v>
      </c>
      <c r="L1582" s="424">
        <f t="shared" si="169"/>
        <v>20985021.859999999</v>
      </c>
      <c r="M1582" s="424">
        <f t="shared" si="170"/>
        <v>16788017.489999998</v>
      </c>
      <c r="N1582" s="424">
        <f t="shared" si="171"/>
        <v>4197004.370000001</v>
      </c>
      <c r="O1582" s="424">
        <f t="shared" si="172"/>
        <v>7344757.6500000022</v>
      </c>
      <c r="P1582" s="424">
        <f t="shared" si="173"/>
        <v>5875806.1200000001</v>
      </c>
      <c r="Q1582" s="424">
        <f t="shared" si="174"/>
        <v>1468951.5300000021</v>
      </c>
    </row>
    <row r="1583" spans="1:17" ht="16.5" hidden="1" thickTop="1" x14ac:dyDescent="0.25">
      <c r="A1583" s="421" t="s">
        <v>6862</v>
      </c>
      <c r="B1583" s="421" t="s">
        <v>6945</v>
      </c>
      <c r="C1583" s="422" t="s">
        <v>6864</v>
      </c>
      <c r="D1583" s="422" t="s">
        <v>6946</v>
      </c>
      <c r="E1583" s="422" t="s">
        <v>441</v>
      </c>
      <c r="F1583" s="422" t="s">
        <v>230</v>
      </c>
      <c r="G1583" s="423" t="s">
        <v>6946</v>
      </c>
      <c r="H1583" s="421" t="s">
        <v>6947</v>
      </c>
      <c r="I1583" s="424">
        <v>1158161.2231187189</v>
      </c>
      <c r="J1583" s="425">
        <v>6.3427012415221893E-4</v>
      </c>
      <c r="K1583" s="424">
        <f t="shared" si="168"/>
        <v>8601968.9399999995</v>
      </c>
      <c r="L1583" s="424">
        <f t="shared" si="169"/>
        <v>6371828.8399999999</v>
      </c>
      <c r="M1583" s="424">
        <f t="shared" si="170"/>
        <v>5097463.07</v>
      </c>
      <c r="N1583" s="424">
        <f t="shared" si="171"/>
        <v>1274365.7699999996</v>
      </c>
      <c r="O1583" s="424">
        <f t="shared" si="172"/>
        <v>2230140.0999999996</v>
      </c>
      <c r="P1583" s="424">
        <f t="shared" si="173"/>
        <v>1784112.08</v>
      </c>
      <c r="Q1583" s="424">
        <f t="shared" si="174"/>
        <v>446028.01999999955</v>
      </c>
    </row>
    <row r="1584" spans="1:17" ht="16.5" hidden="1" thickTop="1" x14ac:dyDescent="0.25">
      <c r="A1584" s="421" t="s">
        <v>6862</v>
      </c>
      <c r="B1584" s="421" t="s">
        <v>6948</v>
      </c>
      <c r="C1584" s="422" t="s">
        <v>6864</v>
      </c>
      <c r="D1584" s="422" t="s">
        <v>6949</v>
      </c>
      <c r="E1584" s="422" t="s">
        <v>441</v>
      </c>
      <c r="F1584" s="422" t="s">
        <v>230</v>
      </c>
      <c r="G1584" s="423" t="s">
        <v>6949</v>
      </c>
      <c r="H1584" s="421" t="s">
        <v>6950</v>
      </c>
      <c r="I1584" s="424">
        <v>45581.377916351419</v>
      </c>
      <c r="J1584" s="425">
        <v>2.4962764814540742E-5</v>
      </c>
      <c r="K1584" s="424">
        <f t="shared" si="168"/>
        <v>338544.92</v>
      </c>
      <c r="L1584" s="424">
        <f t="shared" si="169"/>
        <v>250774.01</v>
      </c>
      <c r="M1584" s="424">
        <f t="shared" si="170"/>
        <v>200619.21</v>
      </c>
      <c r="N1584" s="424">
        <f t="shared" si="171"/>
        <v>50154.800000000017</v>
      </c>
      <c r="O1584" s="424">
        <f t="shared" si="172"/>
        <v>87770.909999999974</v>
      </c>
      <c r="P1584" s="424">
        <f t="shared" si="173"/>
        <v>70216.73</v>
      </c>
      <c r="Q1584" s="424">
        <f t="shared" si="174"/>
        <v>17554.179999999978</v>
      </c>
    </row>
    <row r="1585" spans="1:17" ht="16.5" hidden="1" thickTop="1" x14ac:dyDescent="0.25">
      <c r="A1585" s="421" t="s">
        <v>6862</v>
      </c>
      <c r="B1585" s="421" t="s">
        <v>6951</v>
      </c>
      <c r="C1585" s="422" t="s">
        <v>6864</v>
      </c>
      <c r="D1585" s="422" t="s">
        <v>6952</v>
      </c>
      <c r="E1585" s="422" t="s">
        <v>441</v>
      </c>
      <c r="F1585" s="422" t="s">
        <v>230</v>
      </c>
      <c r="G1585" s="423" t="s">
        <v>6952</v>
      </c>
      <c r="H1585" s="421" t="s">
        <v>6953</v>
      </c>
      <c r="I1585" s="424">
        <v>451515.05490603944</v>
      </c>
      <c r="J1585" s="425">
        <v>2.472734401870866E-4</v>
      </c>
      <c r="K1585" s="424">
        <f t="shared" si="168"/>
        <v>3353521.43</v>
      </c>
      <c r="L1585" s="424">
        <f t="shared" si="169"/>
        <v>2484089.9500000002</v>
      </c>
      <c r="M1585" s="424">
        <f t="shared" si="170"/>
        <v>1987271.96</v>
      </c>
      <c r="N1585" s="424">
        <f t="shared" si="171"/>
        <v>496817.99000000022</v>
      </c>
      <c r="O1585" s="424">
        <f t="shared" si="172"/>
        <v>869431.48</v>
      </c>
      <c r="P1585" s="424">
        <f t="shared" si="173"/>
        <v>695545.18</v>
      </c>
      <c r="Q1585" s="424">
        <f t="shared" si="174"/>
        <v>173886.29999999993</v>
      </c>
    </row>
    <row r="1586" spans="1:17" ht="16.5" hidden="1" thickTop="1" x14ac:dyDescent="0.25">
      <c r="A1586" s="421" t="s">
        <v>6862</v>
      </c>
      <c r="B1586" s="421" t="s">
        <v>6954</v>
      </c>
      <c r="C1586" s="422" t="s">
        <v>6864</v>
      </c>
      <c r="D1586" s="422" t="s">
        <v>6955</v>
      </c>
      <c r="E1586" s="422" t="s">
        <v>441</v>
      </c>
      <c r="F1586" s="422" t="s">
        <v>230</v>
      </c>
      <c r="G1586" s="423" t="s">
        <v>6955</v>
      </c>
      <c r="H1586" s="421" t="s">
        <v>6956</v>
      </c>
      <c r="I1586" s="424">
        <v>127525.65157126932</v>
      </c>
      <c r="J1586" s="425">
        <v>6.9839767762981222E-5</v>
      </c>
      <c r="K1586" s="424">
        <f t="shared" si="168"/>
        <v>947166.66</v>
      </c>
      <c r="L1586" s="424">
        <f t="shared" si="169"/>
        <v>701604.93</v>
      </c>
      <c r="M1586" s="424">
        <f t="shared" si="170"/>
        <v>561283.93999999994</v>
      </c>
      <c r="N1586" s="424">
        <f t="shared" si="171"/>
        <v>140320.99000000011</v>
      </c>
      <c r="O1586" s="424">
        <f t="shared" si="172"/>
        <v>245561.72999999998</v>
      </c>
      <c r="P1586" s="424">
        <f t="shared" si="173"/>
        <v>196449.38</v>
      </c>
      <c r="Q1586" s="424">
        <f t="shared" si="174"/>
        <v>49112.349999999977</v>
      </c>
    </row>
    <row r="1587" spans="1:17" ht="16.5" hidden="1" thickTop="1" x14ac:dyDescent="0.25">
      <c r="A1587" s="421" t="s">
        <v>6862</v>
      </c>
      <c r="B1587" s="421" t="s">
        <v>6957</v>
      </c>
      <c r="C1587" s="422" t="s">
        <v>6864</v>
      </c>
      <c r="D1587" s="422" t="s">
        <v>6958</v>
      </c>
      <c r="E1587" s="422" t="s">
        <v>441</v>
      </c>
      <c r="F1587" s="422" t="s">
        <v>230</v>
      </c>
      <c r="G1587" s="423" t="s">
        <v>6958</v>
      </c>
      <c r="H1587" s="421" t="s">
        <v>6959</v>
      </c>
      <c r="I1587" s="424">
        <v>761899.12039358402</v>
      </c>
      <c r="J1587" s="425">
        <v>4.1725611256626292E-4</v>
      </c>
      <c r="K1587" s="424">
        <f t="shared" si="168"/>
        <v>5658825.7699999996</v>
      </c>
      <c r="L1587" s="424">
        <f t="shared" si="169"/>
        <v>4191722.79</v>
      </c>
      <c r="M1587" s="424">
        <f t="shared" si="170"/>
        <v>3353378.23</v>
      </c>
      <c r="N1587" s="424">
        <f t="shared" si="171"/>
        <v>838344.56</v>
      </c>
      <c r="O1587" s="424">
        <f t="shared" si="172"/>
        <v>1467102.9799999995</v>
      </c>
      <c r="P1587" s="424">
        <f t="shared" si="173"/>
        <v>1173682.3799999999</v>
      </c>
      <c r="Q1587" s="424">
        <f t="shared" si="174"/>
        <v>293420.59999999963</v>
      </c>
    </row>
    <row r="1588" spans="1:17" ht="16.5" hidden="1" thickTop="1" x14ac:dyDescent="0.25">
      <c r="A1588" s="421" t="s">
        <v>6862</v>
      </c>
      <c r="B1588" s="421" t="s">
        <v>6960</v>
      </c>
      <c r="C1588" s="422" t="s">
        <v>6864</v>
      </c>
      <c r="D1588" s="422" t="s">
        <v>6943</v>
      </c>
      <c r="E1588" s="422" t="s">
        <v>6961</v>
      </c>
      <c r="F1588" s="422" t="s">
        <v>6962</v>
      </c>
      <c r="G1588" s="423" t="s">
        <v>6963</v>
      </c>
      <c r="H1588" s="421" t="s">
        <v>6964</v>
      </c>
      <c r="I1588" s="424">
        <v>164650.48419218443</v>
      </c>
      <c r="J1588" s="425">
        <v>9.0171282689883967E-5</v>
      </c>
      <c r="K1588" s="424">
        <f t="shared" si="168"/>
        <v>1222902.58</v>
      </c>
      <c r="L1588" s="424">
        <f t="shared" si="169"/>
        <v>905853.76</v>
      </c>
      <c r="M1588" s="424">
        <f t="shared" si="170"/>
        <v>724683.01</v>
      </c>
      <c r="N1588" s="424">
        <f t="shared" si="171"/>
        <v>181170.75</v>
      </c>
      <c r="O1588" s="424">
        <f t="shared" si="172"/>
        <v>317048.82000000007</v>
      </c>
      <c r="P1588" s="424">
        <f t="shared" si="173"/>
        <v>253639.06</v>
      </c>
      <c r="Q1588" s="424">
        <f t="shared" si="174"/>
        <v>63409.760000000068</v>
      </c>
    </row>
    <row r="1589" spans="1:17" ht="16.5" hidden="1" thickTop="1" x14ac:dyDescent="0.25">
      <c r="A1589" s="421" t="s">
        <v>6862</v>
      </c>
      <c r="B1589" s="421" t="s">
        <v>6965</v>
      </c>
      <c r="C1589" s="422" t="s">
        <v>6864</v>
      </c>
      <c r="D1589" s="422" t="s">
        <v>6922</v>
      </c>
      <c r="E1589" s="422" t="s">
        <v>6966</v>
      </c>
      <c r="F1589" s="422" t="s">
        <v>6967</v>
      </c>
      <c r="G1589" s="423" t="s">
        <v>6968</v>
      </c>
      <c r="H1589" s="421" t="s">
        <v>6969</v>
      </c>
      <c r="I1589" s="424">
        <v>0</v>
      </c>
      <c r="J1589" s="425">
        <v>0</v>
      </c>
      <c r="K1589" s="424">
        <f t="shared" si="168"/>
        <v>0</v>
      </c>
      <c r="L1589" s="424">
        <f t="shared" si="169"/>
        <v>0</v>
      </c>
      <c r="M1589" s="424">
        <f t="shared" si="170"/>
        <v>0</v>
      </c>
      <c r="N1589" s="424">
        <f t="shared" si="171"/>
        <v>0</v>
      </c>
      <c r="O1589" s="424">
        <f t="shared" si="172"/>
        <v>0</v>
      </c>
      <c r="P1589" s="424">
        <f t="shared" si="173"/>
        <v>0</v>
      </c>
      <c r="Q1589" s="424">
        <f t="shared" si="174"/>
        <v>0</v>
      </c>
    </row>
    <row r="1590" spans="1:17" ht="16.5" hidden="1" thickTop="1" x14ac:dyDescent="0.25">
      <c r="A1590" s="421" t="s">
        <v>6862</v>
      </c>
      <c r="B1590" s="421" t="s">
        <v>6970</v>
      </c>
      <c r="C1590" s="422" t="s">
        <v>6864</v>
      </c>
      <c r="D1590" s="422" t="s">
        <v>6886</v>
      </c>
      <c r="E1590" s="422" t="s">
        <v>6971</v>
      </c>
      <c r="F1590" s="422" t="s">
        <v>6972</v>
      </c>
      <c r="G1590" s="423" t="s">
        <v>6973</v>
      </c>
      <c r="H1590" s="421" t="s">
        <v>6974</v>
      </c>
      <c r="I1590" s="424">
        <v>144300.12920307808</v>
      </c>
      <c r="J1590" s="425">
        <v>7.9026355776578823E-5</v>
      </c>
      <c r="K1590" s="424">
        <f t="shared" si="168"/>
        <v>1071755.1299999999</v>
      </c>
      <c r="L1590" s="424">
        <f t="shared" si="169"/>
        <v>793892.69</v>
      </c>
      <c r="M1590" s="424">
        <f t="shared" si="170"/>
        <v>635114.15</v>
      </c>
      <c r="N1590" s="424">
        <f t="shared" si="171"/>
        <v>158778.53999999992</v>
      </c>
      <c r="O1590" s="424">
        <f t="shared" si="172"/>
        <v>277862.43999999994</v>
      </c>
      <c r="P1590" s="424">
        <f t="shared" si="173"/>
        <v>222289.95</v>
      </c>
      <c r="Q1590" s="424">
        <f t="shared" si="174"/>
        <v>55572.489999999932</v>
      </c>
    </row>
    <row r="1591" spans="1:17" ht="16.5" hidden="1" thickTop="1" x14ac:dyDescent="0.25">
      <c r="A1591" s="421" t="s">
        <v>6862</v>
      </c>
      <c r="B1591" s="421" t="s">
        <v>6975</v>
      </c>
      <c r="C1591" s="422" t="s">
        <v>6864</v>
      </c>
      <c r="D1591" s="422" t="s">
        <v>6886</v>
      </c>
      <c r="E1591" s="422" t="s">
        <v>6976</v>
      </c>
      <c r="F1591" s="422" t="s">
        <v>6977</v>
      </c>
      <c r="G1591" s="423" t="s">
        <v>6978</v>
      </c>
      <c r="H1591" s="421" t="s">
        <v>6979</v>
      </c>
      <c r="I1591" s="424">
        <v>0</v>
      </c>
      <c r="J1591" s="425">
        <v>0</v>
      </c>
      <c r="K1591" s="424">
        <f t="shared" si="168"/>
        <v>0</v>
      </c>
      <c r="L1591" s="424">
        <f t="shared" si="169"/>
        <v>0</v>
      </c>
      <c r="M1591" s="424">
        <f t="shared" si="170"/>
        <v>0</v>
      </c>
      <c r="N1591" s="424">
        <f t="shared" si="171"/>
        <v>0</v>
      </c>
      <c r="O1591" s="424">
        <f t="shared" si="172"/>
        <v>0</v>
      </c>
      <c r="P1591" s="424">
        <f t="shared" si="173"/>
        <v>0</v>
      </c>
      <c r="Q1591" s="424">
        <f t="shared" si="174"/>
        <v>0</v>
      </c>
    </row>
    <row r="1592" spans="1:17" ht="16.5" hidden="1" thickTop="1" x14ac:dyDescent="0.25">
      <c r="A1592" s="421" t="s">
        <v>6862</v>
      </c>
      <c r="B1592" s="421" t="s">
        <v>6980</v>
      </c>
      <c r="C1592" s="422" t="s">
        <v>6864</v>
      </c>
      <c r="D1592" s="422" t="s">
        <v>6886</v>
      </c>
      <c r="E1592" s="422" t="s">
        <v>6981</v>
      </c>
      <c r="F1592" s="422" t="s">
        <v>6982</v>
      </c>
      <c r="G1592" s="423" t="s">
        <v>6983</v>
      </c>
      <c r="H1592" s="421" t="s">
        <v>6984</v>
      </c>
      <c r="I1592" s="424">
        <v>120793.3381259077</v>
      </c>
      <c r="J1592" s="425">
        <v>6.6152798108339752E-5</v>
      </c>
      <c r="K1592" s="424">
        <f t="shared" si="168"/>
        <v>897163.99</v>
      </c>
      <c r="L1592" s="424">
        <f t="shared" si="169"/>
        <v>664565.92000000004</v>
      </c>
      <c r="M1592" s="424">
        <f t="shared" si="170"/>
        <v>531652.74</v>
      </c>
      <c r="N1592" s="424">
        <f t="shared" si="171"/>
        <v>132913.18000000005</v>
      </c>
      <c r="O1592" s="424">
        <f t="shared" si="172"/>
        <v>232598.06999999995</v>
      </c>
      <c r="P1592" s="424">
        <f t="shared" si="173"/>
        <v>186078.46</v>
      </c>
      <c r="Q1592" s="424">
        <f t="shared" si="174"/>
        <v>46519.609999999957</v>
      </c>
    </row>
    <row r="1593" spans="1:17" ht="16.5" hidden="1" thickTop="1" x14ac:dyDescent="0.25">
      <c r="A1593" s="421" t="s">
        <v>6862</v>
      </c>
      <c r="B1593" s="427" t="s">
        <v>6985</v>
      </c>
      <c r="C1593" s="422" t="s">
        <v>6864</v>
      </c>
      <c r="D1593" s="422" t="s">
        <v>6865</v>
      </c>
      <c r="E1593" s="422" t="s">
        <v>6986</v>
      </c>
      <c r="F1593" s="428" t="s">
        <v>6987</v>
      </c>
      <c r="G1593" s="423" t="s">
        <v>6988</v>
      </c>
      <c r="H1593" s="429" t="s">
        <v>6989</v>
      </c>
      <c r="I1593" s="424">
        <v>0</v>
      </c>
      <c r="J1593" s="425">
        <v>0</v>
      </c>
      <c r="K1593" s="424">
        <f t="shared" si="168"/>
        <v>0</v>
      </c>
      <c r="L1593" s="424">
        <f t="shared" si="169"/>
        <v>0</v>
      </c>
      <c r="M1593" s="424">
        <f t="shared" si="170"/>
        <v>0</v>
      </c>
      <c r="N1593" s="424">
        <f t="shared" si="171"/>
        <v>0</v>
      </c>
      <c r="O1593" s="424">
        <f t="shared" si="172"/>
        <v>0</v>
      </c>
      <c r="P1593" s="424">
        <f t="shared" si="173"/>
        <v>0</v>
      </c>
      <c r="Q1593" s="424">
        <f t="shared" si="174"/>
        <v>0</v>
      </c>
    </row>
    <row r="1594" spans="1:17" ht="16.5" hidden="1" thickTop="1" x14ac:dyDescent="0.25">
      <c r="A1594" s="421" t="s">
        <v>6862</v>
      </c>
      <c r="B1594" s="421" t="s">
        <v>6990</v>
      </c>
      <c r="C1594" s="422" t="s">
        <v>6864</v>
      </c>
      <c r="D1594" s="422" t="s">
        <v>6868</v>
      </c>
      <c r="E1594" s="422" t="s">
        <v>6991</v>
      </c>
      <c r="F1594" s="422" t="s">
        <v>6992</v>
      </c>
      <c r="G1594" s="423" t="s">
        <v>6993</v>
      </c>
      <c r="H1594" s="421" t="s">
        <v>6994</v>
      </c>
      <c r="I1594" s="424">
        <v>151318.7003132315</v>
      </c>
      <c r="J1594" s="425">
        <v>8.2870095215048924E-5</v>
      </c>
      <c r="K1594" s="424">
        <f t="shared" si="168"/>
        <v>1123883.9099999999</v>
      </c>
      <c r="L1594" s="424">
        <f t="shared" si="169"/>
        <v>832506.6</v>
      </c>
      <c r="M1594" s="424">
        <f t="shared" si="170"/>
        <v>666005.28</v>
      </c>
      <c r="N1594" s="424">
        <f t="shared" si="171"/>
        <v>166501.31999999995</v>
      </c>
      <c r="O1594" s="424">
        <f t="shared" si="172"/>
        <v>291377.30999999994</v>
      </c>
      <c r="P1594" s="424">
        <f t="shared" si="173"/>
        <v>233101.85</v>
      </c>
      <c r="Q1594" s="424">
        <f t="shared" si="174"/>
        <v>58275.459999999934</v>
      </c>
    </row>
    <row r="1595" spans="1:17" ht="16.5" hidden="1" thickTop="1" x14ac:dyDescent="0.25">
      <c r="A1595" s="421" t="s">
        <v>6862</v>
      </c>
      <c r="B1595" s="421" t="s">
        <v>6995</v>
      </c>
      <c r="C1595" s="422" t="s">
        <v>6864</v>
      </c>
      <c r="D1595" s="422" t="s">
        <v>6886</v>
      </c>
      <c r="E1595" s="422" t="s">
        <v>6996</v>
      </c>
      <c r="F1595" s="422" t="s">
        <v>6997</v>
      </c>
      <c r="G1595" s="423" t="s">
        <v>6998</v>
      </c>
      <c r="H1595" s="421" t="s">
        <v>6999</v>
      </c>
      <c r="I1595" s="424">
        <v>0</v>
      </c>
      <c r="J1595" s="425">
        <v>0</v>
      </c>
      <c r="K1595" s="424">
        <f t="shared" si="168"/>
        <v>0</v>
      </c>
      <c r="L1595" s="424">
        <f t="shared" si="169"/>
        <v>0</v>
      </c>
      <c r="M1595" s="424">
        <f t="shared" si="170"/>
        <v>0</v>
      </c>
      <c r="N1595" s="424">
        <f t="shared" si="171"/>
        <v>0</v>
      </c>
      <c r="O1595" s="424">
        <f t="shared" si="172"/>
        <v>0</v>
      </c>
      <c r="P1595" s="424">
        <f t="shared" si="173"/>
        <v>0</v>
      </c>
      <c r="Q1595" s="424">
        <f t="shared" si="174"/>
        <v>0</v>
      </c>
    </row>
    <row r="1596" spans="1:17" ht="16.5" hidden="1" thickTop="1" x14ac:dyDescent="0.25">
      <c r="A1596" s="421" t="s">
        <v>6862</v>
      </c>
      <c r="B1596" s="421" t="s">
        <v>7000</v>
      </c>
      <c r="C1596" s="422" t="s">
        <v>6864</v>
      </c>
      <c r="D1596" s="422" t="s">
        <v>6865</v>
      </c>
      <c r="E1596" s="422" t="s">
        <v>7001</v>
      </c>
      <c r="F1596" s="422" t="s">
        <v>7002</v>
      </c>
      <c r="G1596" s="423" t="s">
        <v>7003</v>
      </c>
      <c r="H1596" s="421" t="s">
        <v>5674</v>
      </c>
      <c r="I1596" s="424">
        <v>0</v>
      </c>
      <c r="J1596" s="425">
        <v>0</v>
      </c>
      <c r="K1596" s="424">
        <f t="shared" si="168"/>
        <v>0</v>
      </c>
      <c r="L1596" s="424">
        <f t="shared" si="169"/>
        <v>0</v>
      </c>
      <c r="M1596" s="424">
        <f t="shared" si="170"/>
        <v>0</v>
      </c>
      <c r="N1596" s="424">
        <f t="shared" si="171"/>
        <v>0</v>
      </c>
      <c r="O1596" s="424">
        <f t="shared" si="172"/>
        <v>0</v>
      </c>
      <c r="P1596" s="424">
        <f t="shared" si="173"/>
        <v>0</v>
      </c>
      <c r="Q1596" s="424">
        <f t="shared" si="174"/>
        <v>0</v>
      </c>
    </row>
    <row r="1597" spans="1:17" ht="16.5" hidden="1" thickTop="1" x14ac:dyDescent="0.25">
      <c r="A1597" s="421" t="s">
        <v>6862</v>
      </c>
      <c r="B1597" s="421" t="s">
        <v>7004</v>
      </c>
      <c r="C1597" s="422" t="s">
        <v>6864</v>
      </c>
      <c r="D1597" s="422" t="s">
        <v>6865</v>
      </c>
      <c r="E1597" s="422" t="s">
        <v>7005</v>
      </c>
      <c r="F1597" s="422" t="s">
        <v>7006</v>
      </c>
      <c r="G1597" s="423" t="s">
        <v>7007</v>
      </c>
      <c r="H1597" s="421" t="s">
        <v>7008</v>
      </c>
      <c r="I1597" s="424">
        <v>0</v>
      </c>
      <c r="J1597" s="425">
        <v>0</v>
      </c>
      <c r="K1597" s="424">
        <f t="shared" si="168"/>
        <v>0</v>
      </c>
      <c r="L1597" s="424">
        <f t="shared" si="169"/>
        <v>0</v>
      </c>
      <c r="M1597" s="424">
        <f t="shared" si="170"/>
        <v>0</v>
      </c>
      <c r="N1597" s="424">
        <f t="shared" si="171"/>
        <v>0</v>
      </c>
      <c r="O1597" s="424">
        <f t="shared" si="172"/>
        <v>0</v>
      </c>
      <c r="P1597" s="424">
        <f t="shared" si="173"/>
        <v>0</v>
      </c>
      <c r="Q1597" s="424">
        <f t="shared" si="174"/>
        <v>0</v>
      </c>
    </row>
    <row r="1598" spans="1:17" ht="16.5" hidden="1" thickTop="1" x14ac:dyDescent="0.25">
      <c r="A1598" s="421" t="s">
        <v>6862</v>
      </c>
      <c r="B1598" s="421" t="s">
        <v>7009</v>
      </c>
      <c r="C1598" s="422" t="s">
        <v>6864</v>
      </c>
      <c r="D1598" s="422" t="s">
        <v>6892</v>
      </c>
      <c r="E1598" s="422" t="s">
        <v>7010</v>
      </c>
      <c r="F1598" s="422" t="s">
        <v>7011</v>
      </c>
      <c r="G1598" s="423" t="s">
        <v>7012</v>
      </c>
      <c r="H1598" s="421" t="s">
        <v>7013</v>
      </c>
      <c r="I1598" s="424">
        <v>139156.63865118905</v>
      </c>
      <c r="J1598" s="425">
        <v>7.6209509273863533E-5</v>
      </c>
      <c r="K1598" s="424">
        <f t="shared" si="168"/>
        <v>1033553.07</v>
      </c>
      <c r="L1598" s="424">
        <f t="shared" si="169"/>
        <v>765594.87</v>
      </c>
      <c r="M1598" s="424">
        <f t="shared" si="170"/>
        <v>612475.9</v>
      </c>
      <c r="N1598" s="424">
        <f t="shared" si="171"/>
        <v>153118.96999999997</v>
      </c>
      <c r="O1598" s="424">
        <f t="shared" si="172"/>
        <v>267958.19999999995</v>
      </c>
      <c r="P1598" s="424">
        <f t="shared" si="173"/>
        <v>214366.56</v>
      </c>
      <c r="Q1598" s="424">
        <f t="shared" si="174"/>
        <v>53591.639999999956</v>
      </c>
    </row>
    <row r="1599" spans="1:17" ht="16.5" hidden="1" thickTop="1" x14ac:dyDescent="0.25">
      <c r="A1599" s="421" t="s">
        <v>6862</v>
      </c>
      <c r="B1599" s="421" t="s">
        <v>7014</v>
      </c>
      <c r="C1599" s="422" t="s">
        <v>6864</v>
      </c>
      <c r="D1599" s="422" t="s">
        <v>6865</v>
      </c>
      <c r="E1599" s="422" t="s">
        <v>7015</v>
      </c>
      <c r="F1599" s="422" t="s">
        <v>7016</v>
      </c>
      <c r="G1599" s="423" t="s">
        <v>7017</v>
      </c>
      <c r="H1599" s="421" t="s">
        <v>7018</v>
      </c>
      <c r="I1599" s="424">
        <v>202990.0601575108</v>
      </c>
      <c r="J1599" s="425">
        <v>1.1116805509259656E-4</v>
      </c>
      <c r="K1599" s="424">
        <f t="shared" si="168"/>
        <v>1507660.73</v>
      </c>
      <c r="L1599" s="424">
        <f t="shared" si="169"/>
        <v>1116785.73</v>
      </c>
      <c r="M1599" s="424">
        <f t="shared" si="170"/>
        <v>893428.58</v>
      </c>
      <c r="N1599" s="424">
        <f t="shared" si="171"/>
        <v>223357.15000000002</v>
      </c>
      <c r="O1599" s="424">
        <f t="shared" si="172"/>
        <v>390875</v>
      </c>
      <c r="P1599" s="424">
        <f t="shared" si="173"/>
        <v>312700</v>
      </c>
      <c r="Q1599" s="424">
        <f t="shared" si="174"/>
        <v>78175</v>
      </c>
    </row>
    <row r="1600" spans="1:17" ht="16.5" hidden="1" thickTop="1" x14ac:dyDescent="0.25">
      <c r="A1600" s="421" t="s">
        <v>6862</v>
      </c>
      <c r="B1600" s="427" t="s">
        <v>7019</v>
      </c>
      <c r="C1600" s="422" t="s">
        <v>6864</v>
      </c>
      <c r="D1600" s="422" t="s">
        <v>6865</v>
      </c>
      <c r="E1600" s="422" t="s">
        <v>7020</v>
      </c>
      <c r="F1600" s="436" t="s">
        <v>7021</v>
      </c>
      <c r="G1600" s="423" t="s">
        <v>7022</v>
      </c>
      <c r="H1600" s="429" t="s">
        <v>7023</v>
      </c>
      <c r="I1600" s="424">
        <v>139507.48792836827</v>
      </c>
      <c r="J1600" s="425">
        <v>7.6401652828796192E-5</v>
      </c>
      <c r="K1600" s="424">
        <f t="shared" si="168"/>
        <v>1036158.92</v>
      </c>
      <c r="L1600" s="424">
        <f t="shared" si="169"/>
        <v>767525.13</v>
      </c>
      <c r="M1600" s="424">
        <f t="shared" si="170"/>
        <v>614020.1</v>
      </c>
      <c r="N1600" s="424">
        <f t="shared" si="171"/>
        <v>153505.03000000003</v>
      </c>
      <c r="O1600" s="424">
        <f t="shared" si="172"/>
        <v>268633.79000000004</v>
      </c>
      <c r="P1600" s="424">
        <f t="shared" si="173"/>
        <v>214907.03</v>
      </c>
      <c r="Q1600" s="424">
        <f t="shared" si="174"/>
        <v>53726.760000000038</v>
      </c>
    </row>
    <row r="1601" spans="1:17" ht="16.5" hidden="1" thickTop="1" x14ac:dyDescent="0.25">
      <c r="A1601" s="421" t="s">
        <v>6862</v>
      </c>
      <c r="B1601" s="427" t="s">
        <v>7024</v>
      </c>
      <c r="C1601" s="422" t="s">
        <v>6864</v>
      </c>
      <c r="D1601" s="430" t="s">
        <v>6886</v>
      </c>
      <c r="E1601" s="430" t="s">
        <v>7025</v>
      </c>
      <c r="F1601" s="436" t="s">
        <v>7026</v>
      </c>
      <c r="G1601" s="423" t="s">
        <v>7027</v>
      </c>
      <c r="H1601" s="429" t="s">
        <v>7028</v>
      </c>
      <c r="I1601" s="424">
        <v>139019.02717697778</v>
      </c>
      <c r="J1601" s="425">
        <v>7.6134145978071509E-5</v>
      </c>
      <c r="K1601" s="424">
        <f t="shared" si="168"/>
        <v>1032530.99</v>
      </c>
      <c r="L1601" s="424">
        <f t="shared" si="169"/>
        <v>764837.77</v>
      </c>
      <c r="M1601" s="424">
        <f t="shared" si="170"/>
        <v>611870.22</v>
      </c>
      <c r="N1601" s="424">
        <f t="shared" si="171"/>
        <v>152967.55000000005</v>
      </c>
      <c r="O1601" s="424">
        <f t="shared" si="172"/>
        <v>267693.21999999997</v>
      </c>
      <c r="P1601" s="424">
        <f t="shared" si="173"/>
        <v>214154.58</v>
      </c>
      <c r="Q1601" s="424">
        <f t="shared" si="174"/>
        <v>53538.639999999985</v>
      </c>
    </row>
    <row r="1602" spans="1:17" ht="16.5" hidden="1" thickTop="1" x14ac:dyDescent="0.25">
      <c r="A1602" s="421" t="s">
        <v>6862</v>
      </c>
      <c r="B1602" s="421" t="s">
        <v>7029</v>
      </c>
      <c r="C1602" s="422" t="s">
        <v>6864</v>
      </c>
      <c r="D1602" s="422" t="s">
        <v>6865</v>
      </c>
      <c r="E1602" s="422" t="s">
        <v>7030</v>
      </c>
      <c r="F1602" s="422" t="s">
        <v>7031</v>
      </c>
      <c r="G1602" s="423" t="s">
        <v>7032</v>
      </c>
      <c r="H1602" s="421" t="s">
        <v>7033</v>
      </c>
      <c r="I1602" s="424">
        <v>180150.10001084366</v>
      </c>
      <c r="J1602" s="425">
        <v>9.8659689185777287E-5</v>
      </c>
      <c r="K1602" s="424">
        <f t="shared" si="168"/>
        <v>1338022.32</v>
      </c>
      <c r="L1602" s="424">
        <f t="shared" si="169"/>
        <v>991127.64</v>
      </c>
      <c r="M1602" s="424">
        <f t="shared" si="170"/>
        <v>792902.11</v>
      </c>
      <c r="N1602" s="424">
        <f t="shared" si="171"/>
        <v>198225.53000000003</v>
      </c>
      <c r="O1602" s="424">
        <f t="shared" si="172"/>
        <v>346894.68000000005</v>
      </c>
      <c r="P1602" s="424">
        <f t="shared" si="173"/>
        <v>277515.74</v>
      </c>
      <c r="Q1602" s="424">
        <f t="shared" si="174"/>
        <v>69378.940000000061</v>
      </c>
    </row>
    <row r="1603" spans="1:17" ht="16.5" hidden="1" thickTop="1" x14ac:dyDescent="0.25">
      <c r="A1603" s="421" t="s">
        <v>6862</v>
      </c>
      <c r="B1603" s="421" t="s">
        <v>7034</v>
      </c>
      <c r="C1603" s="422" t="s">
        <v>6864</v>
      </c>
      <c r="D1603" s="422" t="s">
        <v>6865</v>
      </c>
      <c r="E1603" s="422" t="s">
        <v>7035</v>
      </c>
      <c r="F1603" s="422" t="s">
        <v>7036</v>
      </c>
      <c r="G1603" s="423" t="s">
        <v>7037</v>
      </c>
      <c r="H1603" s="421" t="s">
        <v>7038</v>
      </c>
      <c r="I1603" s="424">
        <v>184361.83678679881</v>
      </c>
      <c r="J1603" s="425">
        <v>1.0096625821473164E-4</v>
      </c>
      <c r="K1603" s="424">
        <f t="shared" si="168"/>
        <v>1369304</v>
      </c>
      <c r="L1603" s="424">
        <f t="shared" si="169"/>
        <v>1014299.26</v>
      </c>
      <c r="M1603" s="424">
        <f t="shared" si="170"/>
        <v>811439.41</v>
      </c>
      <c r="N1603" s="424">
        <f t="shared" si="171"/>
        <v>202859.84999999998</v>
      </c>
      <c r="O1603" s="424">
        <f t="shared" si="172"/>
        <v>355004.74</v>
      </c>
      <c r="P1603" s="424">
        <f t="shared" si="173"/>
        <v>284003.78999999998</v>
      </c>
      <c r="Q1603" s="424">
        <f t="shared" si="174"/>
        <v>71000.950000000012</v>
      </c>
    </row>
    <row r="1604" spans="1:17" ht="16.5" hidden="1" thickTop="1" x14ac:dyDescent="0.25">
      <c r="A1604" s="421" t="s">
        <v>6862</v>
      </c>
      <c r="B1604" s="421" t="s">
        <v>7039</v>
      </c>
      <c r="C1604" s="422" t="s">
        <v>6864</v>
      </c>
      <c r="D1604" s="422" t="s">
        <v>6865</v>
      </c>
      <c r="E1604" s="422" t="s">
        <v>7040</v>
      </c>
      <c r="F1604" s="422" t="s">
        <v>7041</v>
      </c>
      <c r="G1604" s="423" t="s">
        <v>7042</v>
      </c>
      <c r="H1604" s="421" t="s">
        <v>7043</v>
      </c>
      <c r="I1604" s="424">
        <v>140711.49554587583</v>
      </c>
      <c r="J1604" s="425">
        <v>7.7061030854750408E-5</v>
      </c>
      <c r="K1604" s="424">
        <f t="shared" si="168"/>
        <v>1045101.4</v>
      </c>
      <c r="L1604" s="424">
        <f t="shared" si="169"/>
        <v>774149.19</v>
      </c>
      <c r="M1604" s="424">
        <f t="shared" si="170"/>
        <v>619319.35</v>
      </c>
      <c r="N1604" s="424">
        <f t="shared" si="171"/>
        <v>154829.83999999997</v>
      </c>
      <c r="O1604" s="424">
        <f t="shared" si="172"/>
        <v>270952.21000000008</v>
      </c>
      <c r="P1604" s="424">
        <f t="shared" si="173"/>
        <v>216761.77</v>
      </c>
      <c r="Q1604" s="424">
        <f t="shared" si="174"/>
        <v>54190.44000000009</v>
      </c>
    </row>
    <row r="1605" spans="1:17" ht="16.5" hidden="1" thickTop="1" x14ac:dyDescent="0.25">
      <c r="A1605" s="421" t="s">
        <v>6862</v>
      </c>
      <c r="B1605" s="421" t="s">
        <v>7044</v>
      </c>
      <c r="C1605" s="422" t="s">
        <v>6864</v>
      </c>
      <c r="D1605" s="422" t="s">
        <v>6892</v>
      </c>
      <c r="E1605" s="422" t="s">
        <v>7045</v>
      </c>
      <c r="F1605" s="422" t="s">
        <v>7046</v>
      </c>
      <c r="G1605" s="423" t="s">
        <v>7047</v>
      </c>
      <c r="H1605" s="421" t="s">
        <v>7048</v>
      </c>
      <c r="I1605" s="424">
        <v>184667.97049393549</v>
      </c>
      <c r="J1605" s="425">
        <v>1.0113391316687198E-4</v>
      </c>
      <c r="K1605" s="424">
        <f t="shared" si="168"/>
        <v>1371577.74</v>
      </c>
      <c r="L1605" s="424">
        <f t="shared" si="169"/>
        <v>1015983.51</v>
      </c>
      <c r="M1605" s="424">
        <f t="shared" si="170"/>
        <v>812786.81</v>
      </c>
      <c r="N1605" s="424">
        <f t="shared" si="171"/>
        <v>203196.69999999995</v>
      </c>
      <c r="O1605" s="424">
        <f t="shared" si="172"/>
        <v>355594.23</v>
      </c>
      <c r="P1605" s="424">
        <f t="shared" si="173"/>
        <v>284475.38</v>
      </c>
      <c r="Q1605" s="424">
        <f t="shared" si="174"/>
        <v>71118.849999999977</v>
      </c>
    </row>
    <row r="1606" spans="1:17" ht="16.5" hidden="1" thickTop="1" x14ac:dyDescent="0.25">
      <c r="A1606" s="421" t="s">
        <v>6862</v>
      </c>
      <c r="B1606" s="421" t="s">
        <v>7049</v>
      </c>
      <c r="C1606" s="422" t="s">
        <v>6864</v>
      </c>
      <c r="D1606" s="422" t="s">
        <v>6865</v>
      </c>
      <c r="E1606" s="422" t="s">
        <v>7050</v>
      </c>
      <c r="F1606" s="422" t="s">
        <v>7051</v>
      </c>
      <c r="G1606" s="423" t="s">
        <v>7052</v>
      </c>
      <c r="H1606" s="421" t="s">
        <v>7053</v>
      </c>
      <c r="I1606" s="424">
        <v>171224.31616468224</v>
      </c>
      <c r="J1606" s="425">
        <v>9.3771459537563324E-5</v>
      </c>
      <c r="K1606" s="424">
        <f t="shared" si="168"/>
        <v>1271728.17</v>
      </c>
      <c r="L1606" s="424">
        <f t="shared" si="169"/>
        <v>942020.87</v>
      </c>
      <c r="M1606" s="424">
        <f t="shared" si="170"/>
        <v>753616.7</v>
      </c>
      <c r="N1606" s="424">
        <f t="shared" si="171"/>
        <v>188404.17000000004</v>
      </c>
      <c r="O1606" s="424">
        <f t="shared" si="172"/>
        <v>329707.29999999993</v>
      </c>
      <c r="P1606" s="424">
        <f t="shared" si="173"/>
        <v>263765.84000000003</v>
      </c>
      <c r="Q1606" s="424">
        <f t="shared" si="174"/>
        <v>65941.459999999905</v>
      </c>
    </row>
    <row r="1607" spans="1:17" ht="16.5" hidden="1" thickTop="1" x14ac:dyDescent="0.25">
      <c r="A1607" s="421" t="s">
        <v>6862</v>
      </c>
      <c r="B1607" s="421" t="s">
        <v>7054</v>
      </c>
      <c r="C1607" s="422" t="s">
        <v>6864</v>
      </c>
      <c r="D1607" s="422" t="s">
        <v>6865</v>
      </c>
      <c r="E1607" s="422" t="s">
        <v>7055</v>
      </c>
      <c r="F1607" s="422" t="s">
        <v>7056</v>
      </c>
      <c r="G1607" s="423" t="s">
        <v>7057</v>
      </c>
      <c r="H1607" s="421" t="s">
        <v>7058</v>
      </c>
      <c r="I1607" s="424">
        <v>218354.90035949275</v>
      </c>
      <c r="J1607" s="425">
        <v>1.1958265135774118E-4</v>
      </c>
      <c r="K1607" s="424">
        <f t="shared" si="168"/>
        <v>1621779.45</v>
      </c>
      <c r="L1607" s="424">
        <f t="shared" si="169"/>
        <v>1201318.1100000001</v>
      </c>
      <c r="M1607" s="424">
        <f t="shared" si="170"/>
        <v>961054.49</v>
      </c>
      <c r="N1607" s="424">
        <f t="shared" si="171"/>
        <v>240263.62000000011</v>
      </c>
      <c r="O1607" s="424">
        <f t="shared" si="172"/>
        <v>420461.33999999985</v>
      </c>
      <c r="P1607" s="424">
        <f t="shared" si="173"/>
        <v>336369.07</v>
      </c>
      <c r="Q1607" s="424">
        <f t="shared" si="174"/>
        <v>84092.269999999844</v>
      </c>
    </row>
    <row r="1608" spans="1:17" ht="16.5" hidden="1" thickTop="1" x14ac:dyDescent="0.25">
      <c r="A1608" s="421" t="s">
        <v>6862</v>
      </c>
      <c r="B1608" s="427" t="s">
        <v>7059</v>
      </c>
      <c r="C1608" s="422" t="s">
        <v>6864</v>
      </c>
      <c r="D1608" s="422" t="s">
        <v>6898</v>
      </c>
      <c r="E1608" s="422" t="s">
        <v>7060</v>
      </c>
      <c r="F1608" s="428" t="s">
        <v>7061</v>
      </c>
      <c r="G1608" s="423" t="s">
        <v>7062</v>
      </c>
      <c r="H1608" s="429" t="s">
        <v>7063</v>
      </c>
      <c r="I1608" s="424">
        <v>91276.540696041426</v>
      </c>
      <c r="J1608" s="425">
        <v>4.9987844217029841E-5</v>
      </c>
      <c r="K1608" s="424">
        <f t="shared" si="168"/>
        <v>677934.95</v>
      </c>
      <c r="L1608" s="424">
        <f t="shared" si="169"/>
        <v>502174.04</v>
      </c>
      <c r="M1608" s="424">
        <f t="shared" si="170"/>
        <v>401739.23</v>
      </c>
      <c r="N1608" s="424">
        <f t="shared" si="171"/>
        <v>100434.81</v>
      </c>
      <c r="O1608" s="424">
        <f t="shared" si="172"/>
        <v>175760.90999999997</v>
      </c>
      <c r="P1608" s="424">
        <f t="shared" si="173"/>
        <v>140608.73000000001</v>
      </c>
      <c r="Q1608" s="424">
        <f t="shared" si="174"/>
        <v>35152.179999999964</v>
      </c>
    </row>
    <row r="1609" spans="1:17" ht="16.5" hidden="1" thickTop="1" x14ac:dyDescent="0.25">
      <c r="A1609" s="421" t="s">
        <v>6862</v>
      </c>
      <c r="B1609" s="421" t="s">
        <v>7064</v>
      </c>
      <c r="C1609" s="422" t="s">
        <v>6864</v>
      </c>
      <c r="D1609" s="422" t="s">
        <v>6865</v>
      </c>
      <c r="E1609" s="422" t="s">
        <v>7065</v>
      </c>
      <c r="F1609" s="422" t="s">
        <v>7066</v>
      </c>
      <c r="G1609" s="423" t="s">
        <v>7067</v>
      </c>
      <c r="H1609" s="421" t="s">
        <v>7068</v>
      </c>
      <c r="I1609" s="424">
        <v>40001.861156792744</v>
      </c>
      <c r="J1609" s="425">
        <v>2.190712738069108E-5</v>
      </c>
      <c r="K1609" s="424">
        <f t="shared" ref="K1609:K1672" si="175">ROUND(J1609*13561996091,2)</f>
        <v>297104.38</v>
      </c>
      <c r="L1609" s="424">
        <f t="shared" ref="L1609:L1672" si="176">ROUND(K1609*(10045923031/13561996091),2)</f>
        <v>220077.32</v>
      </c>
      <c r="M1609" s="424">
        <f t="shared" ref="M1609:M1672" si="177">ROUND(L1609*0.8,2)</f>
        <v>176061.86</v>
      </c>
      <c r="N1609" s="424">
        <f t="shared" ref="N1609:N1672" si="178">L1609-M1609</f>
        <v>44015.460000000021</v>
      </c>
      <c r="O1609" s="424">
        <f t="shared" ref="O1609:O1672" si="179">K1609-L1609</f>
        <v>77027.06</v>
      </c>
      <c r="P1609" s="424">
        <f t="shared" ref="P1609:P1672" si="180">ROUND(O1609*0.8,2)</f>
        <v>61621.65</v>
      </c>
      <c r="Q1609" s="424">
        <f t="shared" ref="Q1609:Q1672" si="181">O1609-P1609</f>
        <v>15405.409999999996</v>
      </c>
    </row>
    <row r="1610" spans="1:17" ht="16.5" hidden="1" thickTop="1" x14ac:dyDescent="0.25">
      <c r="A1610" s="421" t="s">
        <v>6862</v>
      </c>
      <c r="B1610" s="421" t="s">
        <v>7069</v>
      </c>
      <c r="C1610" s="422" t="s">
        <v>6864</v>
      </c>
      <c r="D1610" s="422" t="s">
        <v>6865</v>
      </c>
      <c r="E1610" s="422" t="s">
        <v>7070</v>
      </c>
      <c r="F1610" s="422" t="s">
        <v>7071</v>
      </c>
      <c r="G1610" s="423" t="s">
        <v>7072</v>
      </c>
      <c r="H1610" s="421" t="s">
        <v>7073</v>
      </c>
      <c r="I1610" s="424">
        <v>94080.31196124971</v>
      </c>
      <c r="J1610" s="425">
        <v>5.1523337128534258E-5</v>
      </c>
      <c r="K1610" s="424">
        <f t="shared" si="175"/>
        <v>698759.3</v>
      </c>
      <c r="L1610" s="424">
        <f t="shared" si="176"/>
        <v>517599.48</v>
      </c>
      <c r="M1610" s="424">
        <f t="shared" si="177"/>
        <v>414079.58</v>
      </c>
      <c r="N1610" s="424">
        <f t="shared" si="178"/>
        <v>103519.89999999997</v>
      </c>
      <c r="O1610" s="424">
        <f t="shared" si="179"/>
        <v>181159.82000000007</v>
      </c>
      <c r="P1610" s="424">
        <f t="shared" si="180"/>
        <v>144927.85999999999</v>
      </c>
      <c r="Q1610" s="424">
        <f t="shared" si="181"/>
        <v>36231.960000000079</v>
      </c>
    </row>
    <row r="1611" spans="1:17" ht="16.5" hidden="1" thickTop="1" x14ac:dyDescent="0.25">
      <c r="A1611" s="421" t="s">
        <v>6862</v>
      </c>
      <c r="B1611" s="421" t="s">
        <v>7074</v>
      </c>
      <c r="C1611" s="422" t="s">
        <v>6864</v>
      </c>
      <c r="D1611" s="422" t="s">
        <v>6868</v>
      </c>
      <c r="E1611" s="422" t="s">
        <v>7075</v>
      </c>
      <c r="F1611" s="422" t="s">
        <v>7076</v>
      </c>
      <c r="G1611" s="423" t="s">
        <v>7077</v>
      </c>
      <c r="H1611" s="421" t="s">
        <v>7078</v>
      </c>
      <c r="I1611" s="424">
        <v>148217.04880552139</v>
      </c>
      <c r="J1611" s="425">
        <v>8.1171467383619138E-5</v>
      </c>
      <c r="K1611" s="424">
        <f t="shared" si="175"/>
        <v>1100847.1200000001</v>
      </c>
      <c r="L1611" s="424">
        <f t="shared" si="176"/>
        <v>815442.31</v>
      </c>
      <c r="M1611" s="424">
        <f t="shared" si="177"/>
        <v>652353.85</v>
      </c>
      <c r="N1611" s="424">
        <f t="shared" si="178"/>
        <v>163088.46000000008</v>
      </c>
      <c r="O1611" s="424">
        <f t="shared" si="179"/>
        <v>285404.81000000006</v>
      </c>
      <c r="P1611" s="424">
        <f t="shared" si="180"/>
        <v>228323.85</v>
      </c>
      <c r="Q1611" s="424">
        <f t="shared" si="181"/>
        <v>57080.96000000005</v>
      </c>
    </row>
    <row r="1612" spans="1:17" ht="16.5" hidden="1" thickTop="1" x14ac:dyDescent="0.25">
      <c r="A1612" s="421" t="s">
        <v>6862</v>
      </c>
      <c r="B1612" s="421" t="s">
        <v>7079</v>
      </c>
      <c r="C1612" s="422" t="s">
        <v>6864</v>
      </c>
      <c r="D1612" s="422" t="s">
        <v>6886</v>
      </c>
      <c r="E1612" s="422" t="s">
        <v>7080</v>
      </c>
      <c r="F1612" s="422" t="s">
        <v>7081</v>
      </c>
      <c r="G1612" s="423" t="s">
        <v>7082</v>
      </c>
      <c r="H1612" s="421" t="s">
        <v>7083</v>
      </c>
      <c r="I1612" s="424">
        <v>129486.59259900174</v>
      </c>
      <c r="J1612" s="425">
        <v>7.0913682416906326E-5</v>
      </c>
      <c r="K1612" s="424">
        <f t="shared" si="175"/>
        <v>961731.08</v>
      </c>
      <c r="L1612" s="424">
        <f t="shared" si="176"/>
        <v>712393.39</v>
      </c>
      <c r="M1612" s="424">
        <f t="shared" si="177"/>
        <v>569914.71</v>
      </c>
      <c r="N1612" s="424">
        <f t="shared" si="178"/>
        <v>142478.68000000005</v>
      </c>
      <c r="O1612" s="424">
        <f t="shared" si="179"/>
        <v>249337.68999999994</v>
      </c>
      <c r="P1612" s="424">
        <f t="shared" si="180"/>
        <v>199470.15</v>
      </c>
      <c r="Q1612" s="424">
        <f t="shared" si="181"/>
        <v>49867.53999999995</v>
      </c>
    </row>
    <row r="1613" spans="1:17" ht="16.5" hidden="1" thickTop="1" x14ac:dyDescent="0.25">
      <c r="A1613" s="421" t="s">
        <v>6862</v>
      </c>
      <c r="B1613" s="421" t="s">
        <v>7084</v>
      </c>
      <c r="C1613" s="422" t="s">
        <v>6864</v>
      </c>
      <c r="D1613" s="422" t="s">
        <v>6865</v>
      </c>
      <c r="E1613" s="422" t="s">
        <v>7085</v>
      </c>
      <c r="F1613" s="422" t="s">
        <v>7086</v>
      </c>
      <c r="G1613" s="423" t="s">
        <v>7087</v>
      </c>
      <c r="H1613" s="421" t="s">
        <v>7088</v>
      </c>
      <c r="I1613" s="424">
        <v>199600.41355584498</v>
      </c>
      <c r="J1613" s="425">
        <v>1.0931170596956057E-4</v>
      </c>
      <c r="K1613" s="424">
        <f t="shared" si="175"/>
        <v>1482484.93</v>
      </c>
      <c r="L1613" s="424">
        <f t="shared" si="176"/>
        <v>1098136.99</v>
      </c>
      <c r="M1613" s="424">
        <f t="shared" si="177"/>
        <v>878509.59</v>
      </c>
      <c r="N1613" s="424">
        <f t="shared" si="178"/>
        <v>219627.40000000002</v>
      </c>
      <c r="O1613" s="424">
        <f t="shared" si="179"/>
        <v>384347.93999999994</v>
      </c>
      <c r="P1613" s="424">
        <f t="shared" si="180"/>
        <v>307478.34999999998</v>
      </c>
      <c r="Q1613" s="424">
        <f t="shared" si="181"/>
        <v>76869.589999999967</v>
      </c>
    </row>
    <row r="1614" spans="1:17" ht="16.5" hidden="1" thickTop="1" x14ac:dyDescent="0.25">
      <c r="A1614" s="421" t="s">
        <v>6862</v>
      </c>
      <c r="B1614" s="421" t="s">
        <v>7089</v>
      </c>
      <c r="C1614" s="422" t="s">
        <v>6864</v>
      </c>
      <c r="D1614" s="422" t="s">
        <v>6865</v>
      </c>
      <c r="E1614" s="422" t="s">
        <v>7090</v>
      </c>
      <c r="F1614" s="422" t="s">
        <v>7091</v>
      </c>
      <c r="G1614" s="423" t="s">
        <v>7092</v>
      </c>
      <c r="H1614" s="421" t="s">
        <v>7093</v>
      </c>
      <c r="I1614" s="424">
        <v>187883.7503387036</v>
      </c>
      <c r="J1614" s="425">
        <v>1.028950436905609E-4</v>
      </c>
      <c r="K1614" s="424">
        <f t="shared" si="175"/>
        <v>1395462.18</v>
      </c>
      <c r="L1614" s="424">
        <f t="shared" si="176"/>
        <v>1033675.69</v>
      </c>
      <c r="M1614" s="424">
        <f t="shared" si="177"/>
        <v>826940.55</v>
      </c>
      <c r="N1614" s="424">
        <f t="shared" si="178"/>
        <v>206735.1399999999</v>
      </c>
      <c r="O1614" s="424">
        <f t="shared" si="179"/>
        <v>361786.49</v>
      </c>
      <c r="P1614" s="424">
        <f t="shared" si="180"/>
        <v>289429.19</v>
      </c>
      <c r="Q1614" s="424">
        <f t="shared" si="181"/>
        <v>72357.299999999988</v>
      </c>
    </row>
    <row r="1615" spans="1:17" ht="16.5" hidden="1" thickTop="1" x14ac:dyDescent="0.25">
      <c r="A1615" s="421" t="s">
        <v>6862</v>
      </c>
      <c r="B1615" s="421" t="s">
        <v>7094</v>
      </c>
      <c r="C1615" s="422" t="s">
        <v>6864</v>
      </c>
      <c r="D1615" s="422" t="s">
        <v>6865</v>
      </c>
      <c r="E1615" s="422" t="s">
        <v>7095</v>
      </c>
      <c r="F1615" s="422" t="s">
        <v>7096</v>
      </c>
      <c r="G1615" s="423" t="s">
        <v>7097</v>
      </c>
      <c r="H1615" s="421" t="s">
        <v>7098</v>
      </c>
      <c r="I1615" s="424">
        <v>48894.74131995369</v>
      </c>
      <c r="J1615" s="425">
        <v>2.6777337237976824E-5</v>
      </c>
      <c r="K1615" s="424">
        <f t="shared" si="175"/>
        <v>363154.14</v>
      </c>
      <c r="L1615" s="424">
        <f t="shared" si="176"/>
        <v>269003.07</v>
      </c>
      <c r="M1615" s="424">
        <f t="shared" si="177"/>
        <v>215202.46</v>
      </c>
      <c r="N1615" s="424">
        <f t="shared" si="178"/>
        <v>53800.610000000015</v>
      </c>
      <c r="O1615" s="424">
        <f t="shared" si="179"/>
        <v>94151.07</v>
      </c>
      <c r="P1615" s="424">
        <f t="shared" si="180"/>
        <v>75320.86</v>
      </c>
      <c r="Q1615" s="424">
        <f t="shared" si="181"/>
        <v>18830.210000000006</v>
      </c>
    </row>
    <row r="1616" spans="1:17" ht="16.5" hidden="1" thickTop="1" x14ac:dyDescent="0.25">
      <c r="A1616" s="421" t="s">
        <v>6862</v>
      </c>
      <c r="B1616" s="421" t="s">
        <v>7099</v>
      </c>
      <c r="C1616" s="422" t="s">
        <v>6864</v>
      </c>
      <c r="D1616" s="422" t="s">
        <v>6892</v>
      </c>
      <c r="E1616" s="422" t="s">
        <v>7100</v>
      </c>
      <c r="F1616" s="422" t="s">
        <v>7101</v>
      </c>
      <c r="G1616" s="423" t="s">
        <v>7102</v>
      </c>
      <c r="H1616" s="421" t="s">
        <v>7103</v>
      </c>
      <c r="I1616" s="424">
        <v>162459.49349289265</v>
      </c>
      <c r="J1616" s="425">
        <v>8.8971380711544551E-5</v>
      </c>
      <c r="K1616" s="424">
        <f t="shared" si="175"/>
        <v>1206629.52</v>
      </c>
      <c r="L1616" s="424">
        <f t="shared" si="176"/>
        <v>893799.64</v>
      </c>
      <c r="M1616" s="424">
        <f t="shared" si="177"/>
        <v>715039.71</v>
      </c>
      <c r="N1616" s="424">
        <f t="shared" si="178"/>
        <v>178759.93000000005</v>
      </c>
      <c r="O1616" s="424">
        <f t="shared" si="179"/>
        <v>312829.88</v>
      </c>
      <c r="P1616" s="424">
        <f t="shared" si="180"/>
        <v>250263.9</v>
      </c>
      <c r="Q1616" s="424">
        <f t="shared" si="181"/>
        <v>62565.98000000001</v>
      </c>
    </row>
    <row r="1617" spans="1:17" ht="16.5" hidden="1" thickTop="1" x14ac:dyDescent="0.25">
      <c r="A1617" s="421" t="s">
        <v>6862</v>
      </c>
      <c r="B1617" s="421" t="s">
        <v>7104</v>
      </c>
      <c r="C1617" s="422" t="s">
        <v>6864</v>
      </c>
      <c r="D1617" s="422" t="s">
        <v>6892</v>
      </c>
      <c r="E1617" s="422" t="s">
        <v>7105</v>
      </c>
      <c r="F1617" s="422" t="s">
        <v>7106</v>
      </c>
      <c r="G1617" s="423" t="s">
        <v>7107</v>
      </c>
      <c r="H1617" s="421" t="s">
        <v>7108</v>
      </c>
      <c r="I1617" s="424">
        <v>122376.36923405342</v>
      </c>
      <c r="J1617" s="425">
        <v>6.7019749373377468E-5</v>
      </c>
      <c r="K1617" s="424">
        <f t="shared" si="175"/>
        <v>908921.58</v>
      </c>
      <c r="L1617" s="424">
        <f t="shared" si="176"/>
        <v>673275.24</v>
      </c>
      <c r="M1617" s="424">
        <f t="shared" si="177"/>
        <v>538620.18999999994</v>
      </c>
      <c r="N1617" s="424">
        <f t="shared" si="178"/>
        <v>134655.05000000005</v>
      </c>
      <c r="O1617" s="424">
        <f t="shared" si="179"/>
        <v>235646.33999999997</v>
      </c>
      <c r="P1617" s="424">
        <f t="shared" si="180"/>
        <v>188517.07</v>
      </c>
      <c r="Q1617" s="424">
        <f t="shared" si="181"/>
        <v>47129.26999999996</v>
      </c>
    </row>
    <row r="1618" spans="1:17" ht="16.5" hidden="1" thickTop="1" x14ac:dyDescent="0.25">
      <c r="A1618" s="421" t="s">
        <v>6862</v>
      </c>
      <c r="B1618" s="421" t="s">
        <v>7109</v>
      </c>
      <c r="C1618" s="422" t="s">
        <v>6864</v>
      </c>
      <c r="D1618" s="422" t="s">
        <v>6943</v>
      </c>
      <c r="E1618" s="422" t="s">
        <v>7110</v>
      </c>
      <c r="F1618" s="422" t="s">
        <v>7111</v>
      </c>
      <c r="G1618" s="423" t="s">
        <v>7112</v>
      </c>
      <c r="H1618" s="421" t="s">
        <v>7113</v>
      </c>
      <c r="I1618" s="424">
        <v>103175.67864128004</v>
      </c>
      <c r="J1618" s="425">
        <v>5.6504439274069871E-5</v>
      </c>
      <c r="K1618" s="424">
        <f t="shared" si="175"/>
        <v>766312.98</v>
      </c>
      <c r="L1618" s="424">
        <f t="shared" si="176"/>
        <v>567639.24</v>
      </c>
      <c r="M1618" s="424">
        <f t="shared" si="177"/>
        <v>454111.39</v>
      </c>
      <c r="N1618" s="424">
        <f t="shared" si="178"/>
        <v>113527.84999999998</v>
      </c>
      <c r="O1618" s="424">
        <f t="shared" si="179"/>
        <v>198673.74</v>
      </c>
      <c r="P1618" s="424">
        <f t="shared" si="180"/>
        <v>158938.99</v>
      </c>
      <c r="Q1618" s="424">
        <f t="shared" si="181"/>
        <v>39734.75</v>
      </c>
    </row>
    <row r="1619" spans="1:17" ht="16.5" hidden="1" thickTop="1" x14ac:dyDescent="0.25">
      <c r="A1619" s="421" t="s">
        <v>6862</v>
      </c>
      <c r="B1619" s="421" t="s">
        <v>7114</v>
      </c>
      <c r="C1619" s="422" t="s">
        <v>6864</v>
      </c>
      <c r="D1619" s="422" t="s">
        <v>6865</v>
      </c>
      <c r="E1619" s="422" t="s">
        <v>7115</v>
      </c>
      <c r="F1619" s="422" t="s">
        <v>7116</v>
      </c>
      <c r="G1619" s="423" t="s">
        <v>7117</v>
      </c>
      <c r="H1619" s="421" t="s">
        <v>7118</v>
      </c>
      <c r="I1619" s="424">
        <v>0</v>
      </c>
      <c r="J1619" s="425">
        <v>0</v>
      </c>
      <c r="K1619" s="424">
        <f t="shared" si="175"/>
        <v>0</v>
      </c>
      <c r="L1619" s="424">
        <f t="shared" si="176"/>
        <v>0</v>
      </c>
      <c r="M1619" s="424">
        <f t="shared" si="177"/>
        <v>0</v>
      </c>
      <c r="N1619" s="424">
        <f t="shared" si="178"/>
        <v>0</v>
      </c>
      <c r="O1619" s="424">
        <f t="shared" si="179"/>
        <v>0</v>
      </c>
      <c r="P1619" s="424">
        <f t="shared" si="180"/>
        <v>0</v>
      </c>
      <c r="Q1619" s="424">
        <f t="shared" si="181"/>
        <v>0</v>
      </c>
    </row>
    <row r="1620" spans="1:17" ht="16.5" hidden="1" thickTop="1" x14ac:dyDescent="0.25">
      <c r="A1620" s="421" t="s">
        <v>6862</v>
      </c>
      <c r="B1620" s="421" t="s">
        <v>7119</v>
      </c>
      <c r="C1620" s="422" t="s">
        <v>6864</v>
      </c>
      <c r="D1620" s="422" t="s">
        <v>6892</v>
      </c>
      <c r="E1620" s="422" t="s">
        <v>7120</v>
      </c>
      <c r="F1620" s="422" t="s">
        <v>7121</v>
      </c>
      <c r="G1620" s="423" t="s">
        <v>7122</v>
      </c>
      <c r="H1620" s="421" t="s">
        <v>7123</v>
      </c>
      <c r="I1620" s="424">
        <v>125053.98693520373</v>
      </c>
      <c r="J1620" s="425">
        <v>6.8486153944554093E-5</v>
      </c>
      <c r="K1620" s="424">
        <f t="shared" si="175"/>
        <v>928808.95</v>
      </c>
      <c r="L1620" s="424">
        <f t="shared" si="176"/>
        <v>688006.63</v>
      </c>
      <c r="M1620" s="424">
        <f t="shared" si="177"/>
        <v>550405.30000000005</v>
      </c>
      <c r="N1620" s="424">
        <f t="shared" si="178"/>
        <v>137601.32999999996</v>
      </c>
      <c r="O1620" s="424">
        <f t="shared" si="179"/>
        <v>240802.31999999995</v>
      </c>
      <c r="P1620" s="424">
        <f t="shared" si="180"/>
        <v>192641.86</v>
      </c>
      <c r="Q1620" s="424">
        <f t="shared" si="181"/>
        <v>48160.459999999963</v>
      </c>
    </row>
    <row r="1621" spans="1:17" ht="16.5" hidden="1" thickTop="1" x14ac:dyDescent="0.25">
      <c r="A1621" s="421" t="s">
        <v>6862</v>
      </c>
      <c r="B1621" s="421" t="s">
        <v>7124</v>
      </c>
      <c r="C1621" s="422" t="s">
        <v>6864</v>
      </c>
      <c r="D1621" s="422" t="s">
        <v>6868</v>
      </c>
      <c r="E1621" s="422" t="s">
        <v>7125</v>
      </c>
      <c r="F1621" s="422" t="s">
        <v>7126</v>
      </c>
      <c r="G1621" s="423" t="s">
        <v>7127</v>
      </c>
      <c r="H1621" s="421" t="s">
        <v>7128</v>
      </c>
      <c r="I1621" s="424">
        <v>147339.45728338885</v>
      </c>
      <c r="J1621" s="425">
        <v>8.0690852014543812E-5</v>
      </c>
      <c r="K1621" s="424">
        <f t="shared" si="175"/>
        <v>1094329.02</v>
      </c>
      <c r="L1621" s="424">
        <f t="shared" si="176"/>
        <v>810614.09</v>
      </c>
      <c r="M1621" s="424">
        <f t="shared" si="177"/>
        <v>648491.27</v>
      </c>
      <c r="N1621" s="424">
        <f t="shared" si="178"/>
        <v>162122.81999999995</v>
      </c>
      <c r="O1621" s="424">
        <f t="shared" si="179"/>
        <v>283714.93000000005</v>
      </c>
      <c r="P1621" s="424">
        <f t="shared" si="180"/>
        <v>226971.94</v>
      </c>
      <c r="Q1621" s="424">
        <f t="shared" si="181"/>
        <v>56742.990000000049</v>
      </c>
    </row>
    <row r="1622" spans="1:17" ht="16.5" hidden="1" thickTop="1" x14ac:dyDescent="0.25">
      <c r="A1622" s="421" t="s">
        <v>6862</v>
      </c>
      <c r="B1622" s="421" t="s">
        <v>7129</v>
      </c>
      <c r="C1622" s="422" t="s">
        <v>6864</v>
      </c>
      <c r="D1622" s="422" t="s">
        <v>6865</v>
      </c>
      <c r="E1622" s="422" t="s">
        <v>7130</v>
      </c>
      <c r="F1622" s="422" t="s">
        <v>7131</v>
      </c>
      <c r="G1622" s="423" t="s">
        <v>7132</v>
      </c>
      <c r="H1622" s="421" t="s">
        <v>7133</v>
      </c>
      <c r="I1622" s="424">
        <v>144105.43414477014</v>
      </c>
      <c r="J1622" s="425">
        <v>7.8919730501669118E-5</v>
      </c>
      <c r="K1622" s="424">
        <f t="shared" si="175"/>
        <v>1070309.08</v>
      </c>
      <c r="L1622" s="424">
        <f t="shared" si="176"/>
        <v>792821.54</v>
      </c>
      <c r="M1622" s="424">
        <f t="shared" si="177"/>
        <v>634257.23</v>
      </c>
      <c r="N1622" s="424">
        <f t="shared" si="178"/>
        <v>158564.31000000006</v>
      </c>
      <c r="O1622" s="424">
        <f t="shared" si="179"/>
        <v>277487.54000000004</v>
      </c>
      <c r="P1622" s="424">
        <f t="shared" si="180"/>
        <v>221990.03</v>
      </c>
      <c r="Q1622" s="424">
        <f t="shared" si="181"/>
        <v>55497.510000000038</v>
      </c>
    </row>
    <row r="1623" spans="1:17" ht="16.5" hidden="1" thickTop="1" x14ac:dyDescent="0.25">
      <c r="A1623" s="421" t="s">
        <v>6862</v>
      </c>
      <c r="B1623" s="427" t="s">
        <v>7134</v>
      </c>
      <c r="C1623" s="422" t="s">
        <v>6864</v>
      </c>
      <c r="D1623" s="422" t="s">
        <v>6943</v>
      </c>
      <c r="E1623" s="422" t="s">
        <v>7135</v>
      </c>
      <c r="F1623" s="428" t="s">
        <v>7136</v>
      </c>
      <c r="G1623" s="423" t="s">
        <v>7137</v>
      </c>
      <c r="H1623" s="429" t="s">
        <v>7138</v>
      </c>
      <c r="I1623" s="424">
        <v>216949.77264511943</v>
      </c>
      <c r="J1623" s="425">
        <v>1.1881312936714529E-4</v>
      </c>
      <c r="K1623" s="424">
        <f t="shared" si="175"/>
        <v>1611343.2</v>
      </c>
      <c r="L1623" s="424">
        <f t="shared" si="176"/>
        <v>1193587.56</v>
      </c>
      <c r="M1623" s="424">
        <f t="shared" si="177"/>
        <v>954870.05</v>
      </c>
      <c r="N1623" s="424">
        <f t="shared" si="178"/>
        <v>238717.51</v>
      </c>
      <c r="O1623" s="424">
        <f t="shared" si="179"/>
        <v>417755.6399999999</v>
      </c>
      <c r="P1623" s="424">
        <f t="shared" si="180"/>
        <v>334204.51</v>
      </c>
      <c r="Q1623" s="424">
        <f t="shared" si="181"/>
        <v>83551.129999999888</v>
      </c>
    </row>
    <row r="1624" spans="1:17" ht="16.5" hidden="1" thickTop="1" x14ac:dyDescent="0.25">
      <c r="A1624" s="421" t="s">
        <v>6862</v>
      </c>
      <c r="B1624" s="421" t="s">
        <v>7139</v>
      </c>
      <c r="C1624" s="422" t="s">
        <v>6864</v>
      </c>
      <c r="D1624" s="422" t="s">
        <v>6886</v>
      </c>
      <c r="E1624" s="422" t="s">
        <v>7140</v>
      </c>
      <c r="F1624" s="422" t="s">
        <v>7141</v>
      </c>
      <c r="G1624" s="423" t="s">
        <v>7142</v>
      </c>
      <c r="H1624" s="421" t="s">
        <v>7143</v>
      </c>
      <c r="I1624" s="424">
        <v>84976.893123124697</v>
      </c>
      <c r="J1624" s="425">
        <v>4.6537825196854498E-5</v>
      </c>
      <c r="K1624" s="424">
        <f t="shared" si="175"/>
        <v>631145.80000000005</v>
      </c>
      <c r="L1624" s="424">
        <f t="shared" si="176"/>
        <v>467515.41</v>
      </c>
      <c r="M1624" s="424">
        <f t="shared" si="177"/>
        <v>374012.33</v>
      </c>
      <c r="N1624" s="424">
        <f t="shared" si="178"/>
        <v>93503.079999999958</v>
      </c>
      <c r="O1624" s="424">
        <f t="shared" si="179"/>
        <v>163630.39000000007</v>
      </c>
      <c r="P1624" s="424">
        <f t="shared" si="180"/>
        <v>130904.31</v>
      </c>
      <c r="Q1624" s="424">
        <f t="shared" si="181"/>
        <v>32726.080000000075</v>
      </c>
    </row>
    <row r="1625" spans="1:17" ht="16.5" hidden="1" thickTop="1" x14ac:dyDescent="0.25">
      <c r="A1625" s="421" t="s">
        <v>6862</v>
      </c>
      <c r="B1625" s="421" t="s">
        <v>7144</v>
      </c>
      <c r="C1625" s="422" t="s">
        <v>6864</v>
      </c>
      <c r="D1625" s="422" t="s">
        <v>6886</v>
      </c>
      <c r="E1625" s="422" t="s">
        <v>7145</v>
      </c>
      <c r="F1625" s="422" t="s">
        <v>7146</v>
      </c>
      <c r="G1625" s="423" t="s">
        <v>7147</v>
      </c>
      <c r="H1625" s="421" t="s">
        <v>7148</v>
      </c>
      <c r="I1625" s="424">
        <v>112226.60597217744</v>
      </c>
      <c r="J1625" s="425">
        <v>6.1461204089940884E-5</v>
      </c>
      <c r="K1625" s="424">
        <f t="shared" si="175"/>
        <v>833536.61</v>
      </c>
      <c r="L1625" s="424">
        <f t="shared" si="176"/>
        <v>617434.53</v>
      </c>
      <c r="M1625" s="424">
        <f t="shared" si="177"/>
        <v>493947.62</v>
      </c>
      <c r="N1625" s="424">
        <f t="shared" si="178"/>
        <v>123486.91000000003</v>
      </c>
      <c r="O1625" s="424">
        <f t="shared" si="179"/>
        <v>216102.07999999996</v>
      </c>
      <c r="P1625" s="424">
        <f t="shared" si="180"/>
        <v>172881.66</v>
      </c>
      <c r="Q1625" s="424">
        <f t="shared" si="181"/>
        <v>43220.419999999955</v>
      </c>
    </row>
    <row r="1626" spans="1:17" ht="16.5" hidden="1" thickTop="1" x14ac:dyDescent="0.25">
      <c r="A1626" s="421" t="s">
        <v>6862</v>
      </c>
      <c r="B1626" s="421" t="s">
        <v>7149</v>
      </c>
      <c r="C1626" s="422" t="s">
        <v>6864</v>
      </c>
      <c r="D1626" s="422" t="s">
        <v>6865</v>
      </c>
      <c r="E1626" s="422" t="s">
        <v>7150</v>
      </c>
      <c r="F1626" s="422" t="s">
        <v>7151</v>
      </c>
      <c r="G1626" s="423" t="s">
        <v>7152</v>
      </c>
      <c r="H1626" s="421" t="s">
        <v>7153</v>
      </c>
      <c r="I1626" s="424">
        <v>199766.08755817986</v>
      </c>
      <c r="J1626" s="425">
        <v>1.0940243778472769E-4</v>
      </c>
      <c r="K1626" s="424">
        <f t="shared" si="175"/>
        <v>1483715.43</v>
      </c>
      <c r="L1626" s="424">
        <f t="shared" si="176"/>
        <v>1099048.47</v>
      </c>
      <c r="M1626" s="424">
        <f t="shared" si="177"/>
        <v>879238.78</v>
      </c>
      <c r="N1626" s="424">
        <f t="shared" si="178"/>
        <v>219809.68999999994</v>
      </c>
      <c r="O1626" s="424">
        <f t="shared" si="179"/>
        <v>384666.95999999996</v>
      </c>
      <c r="P1626" s="424">
        <f t="shared" si="180"/>
        <v>307733.57</v>
      </c>
      <c r="Q1626" s="424">
        <f t="shared" si="181"/>
        <v>76933.389999999956</v>
      </c>
    </row>
    <row r="1627" spans="1:17" ht="16.5" hidden="1" thickTop="1" x14ac:dyDescent="0.25">
      <c r="A1627" s="421" t="s">
        <v>6862</v>
      </c>
      <c r="B1627" s="421" t="s">
        <v>7154</v>
      </c>
      <c r="C1627" s="422" t="s">
        <v>6864</v>
      </c>
      <c r="D1627" s="422" t="s">
        <v>6865</v>
      </c>
      <c r="E1627" s="422" t="s">
        <v>7155</v>
      </c>
      <c r="F1627" s="422" t="s">
        <v>7156</v>
      </c>
      <c r="G1627" s="423" t="s">
        <v>7157</v>
      </c>
      <c r="H1627" s="421" t="s">
        <v>7158</v>
      </c>
      <c r="I1627" s="424">
        <v>85984.869378376447</v>
      </c>
      <c r="J1627" s="425">
        <v>4.7089846117430144E-5</v>
      </c>
      <c r="K1627" s="424">
        <f t="shared" si="175"/>
        <v>638632.31000000006</v>
      </c>
      <c r="L1627" s="424">
        <f t="shared" si="176"/>
        <v>473060.97</v>
      </c>
      <c r="M1627" s="424">
        <f t="shared" si="177"/>
        <v>378448.78</v>
      </c>
      <c r="N1627" s="424">
        <f t="shared" si="178"/>
        <v>94612.189999999944</v>
      </c>
      <c r="O1627" s="424">
        <f t="shared" si="179"/>
        <v>165571.34000000008</v>
      </c>
      <c r="P1627" s="424">
        <f t="shared" si="180"/>
        <v>132457.07</v>
      </c>
      <c r="Q1627" s="424">
        <f t="shared" si="181"/>
        <v>33114.270000000077</v>
      </c>
    </row>
    <row r="1628" spans="1:17" ht="16.5" hidden="1" thickTop="1" x14ac:dyDescent="0.25">
      <c r="A1628" s="421" t="s">
        <v>6862</v>
      </c>
      <c r="B1628" s="421" t="s">
        <v>7159</v>
      </c>
      <c r="C1628" s="422" t="s">
        <v>6864</v>
      </c>
      <c r="D1628" s="422" t="s">
        <v>6886</v>
      </c>
      <c r="E1628" s="422" t="s">
        <v>7160</v>
      </c>
      <c r="F1628" s="422" t="s">
        <v>7161</v>
      </c>
      <c r="G1628" s="423" t="s">
        <v>7162</v>
      </c>
      <c r="H1628" s="421" t="s">
        <v>7163</v>
      </c>
      <c r="I1628" s="424">
        <v>156633.47102661902</v>
      </c>
      <c r="J1628" s="425">
        <v>8.5780743761149764E-5</v>
      </c>
      <c r="K1628" s="424">
        <f t="shared" si="175"/>
        <v>1163358.1100000001</v>
      </c>
      <c r="L1628" s="424">
        <f t="shared" si="176"/>
        <v>861746.75</v>
      </c>
      <c r="M1628" s="424">
        <f t="shared" si="177"/>
        <v>689397.4</v>
      </c>
      <c r="N1628" s="424">
        <f t="shared" si="178"/>
        <v>172349.34999999998</v>
      </c>
      <c r="O1628" s="424">
        <f t="shared" si="179"/>
        <v>301611.3600000001</v>
      </c>
      <c r="P1628" s="424">
        <f t="shared" si="180"/>
        <v>241289.09</v>
      </c>
      <c r="Q1628" s="424">
        <f t="shared" si="181"/>
        <v>60322.270000000106</v>
      </c>
    </row>
    <row r="1629" spans="1:17" ht="16.5" hidden="1" thickTop="1" x14ac:dyDescent="0.25">
      <c r="A1629" s="421" t="s">
        <v>6862</v>
      </c>
      <c r="B1629" s="421" t="s">
        <v>7164</v>
      </c>
      <c r="C1629" s="422" t="s">
        <v>6864</v>
      </c>
      <c r="D1629" s="422" t="s">
        <v>6865</v>
      </c>
      <c r="E1629" s="422" t="s">
        <v>7165</v>
      </c>
      <c r="F1629" s="422" t="s">
        <v>7166</v>
      </c>
      <c r="G1629" s="423" t="s">
        <v>7167</v>
      </c>
      <c r="H1629" s="421" t="s">
        <v>7168</v>
      </c>
      <c r="I1629" s="424">
        <v>88163.002450969318</v>
      </c>
      <c r="J1629" s="425">
        <v>4.8282706581755951E-5</v>
      </c>
      <c r="K1629" s="424">
        <f t="shared" si="175"/>
        <v>654809.88</v>
      </c>
      <c r="L1629" s="424">
        <f t="shared" si="176"/>
        <v>485044.36</v>
      </c>
      <c r="M1629" s="424">
        <f t="shared" si="177"/>
        <v>388035.49</v>
      </c>
      <c r="N1629" s="424">
        <f t="shared" si="178"/>
        <v>97008.87</v>
      </c>
      <c r="O1629" s="424">
        <f t="shared" si="179"/>
        <v>169765.52000000002</v>
      </c>
      <c r="P1629" s="424">
        <f t="shared" si="180"/>
        <v>135812.42000000001</v>
      </c>
      <c r="Q1629" s="424">
        <f t="shared" si="181"/>
        <v>33953.100000000006</v>
      </c>
    </row>
    <row r="1630" spans="1:17" ht="16.5" hidden="1" thickTop="1" x14ac:dyDescent="0.25">
      <c r="A1630" s="421" t="s">
        <v>6862</v>
      </c>
      <c r="B1630" s="421" t="s">
        <v>7169</v>
      </c>
      <c r="C1630" s="422" t="s">
        <v>6864</v>
      </c>
      <c r="D1630" s="422" t="s">
        <v>6865</v>
      </c>
      <c r="E1630" s="422" t="s">
        <v>7170</v>
      </c>
      <c r="F1630" s="422" t="s">
        <v>7171</v>
      </c>
      <c r="G1630" s="423" t="s">
        <v>7172</v>
      </c>
      <c r="H1630" s="421" t="s">
        <v>7173</v>
      </c>
      <c r="I1630" s="424">
        <v>174417.50592829153</v>
      </c>
      <c r="J1630" s="425">
        <v>9.55202185422485E-5</v>
      </c>
      <c r="K1630" s="424">
        <f t="shared" si="175"/>
        <v>1295444.83</v>
      </c>
      <c r="L1630" s="424">
        <f t="shared" si="176"/>
        <v>959588.76</v>
      </c>
      <c r="M1630" s="424">
        <f t="shared" si="177"/>
        <v>767671.01</v>
      </c>
      <c r="N1630" s="424">
        <f t="shared" si="178"/>
        <v>191917.75</v>
      </c>
      <c r="O1630" s="424">
        <f t="shared" si="179"/>
        <v>335856.07000000007</v>
      </c>
      <c r="P1630" s="424">
        <f t="shared" si="180"/>
        <v>268684.86</v>
      </c>
      <c r="Q1630" s="424">
        <f t="shared" si="181"/>
        <v>67171.210000000079</v>
      </c>
    </row>
    <row r="1631" spans="1:17" ht="16.5" hidden="1" thickTop="1" x14ac:dyDescent="0.25">
      <c r="A1631" s="421" t="s">
        <v>6862</v>
      </c>
      <c r="B1631" s="421" t="s">
        <v>7174</v>
      </c>
      <c r="C1631" s="422" t="s">
        <v>6864</v>
      </c>
      <c r="D1631" s="422" t="s">
        <v>7175</v>
      </c>
      <c r="E1631" s="422" t="s">
        <v>7176</v>
      </c>
      <c r="F1631" s="422" t="s">
        <v>7177</v>
      </c>
      <c r="G1631" s="423" t="s">
        <v>7178</v>
      </c>
      <c r="H1631" s="421" t="s">
        <v>7179</v>
      </c>
      <c r="I1631" s="424">
        <v>0</v>
      </c>
      <c r="J1631" s="425">
        <v>0</v>
      </c>
      <c r="K1631" s="424">
        <f t="shared" si="175"/>
        <v>0</v>
      </c>
      <c r="L1631" s="424">
        <f t="shared" si="176"/>
        <v>0</v>
      </c>
      <c r="M1631" s="424">
        <f t="shared" si="177"/>
        <v>0</v>
      </c>
      <c r="N1631" s="424">
        <f t="shared" si="178"/>
        <v>0</v>
      </c>
      <c r="O1631" s="424">
        <f t="shared" si="179"/>
        <v>0</v>
      </c>
      <c r="P1631" s="424">
        <f t="shared" si="180"/>
        <v>0</v>
      </c>
      <c r="Q1631" s="424">
        <f t="shared" si="181"/>
        <v>0</v>
      </c>
    </row>
    <row r="1632" spans="1:17" ht="16.5" hidden="1" thickTop="1" x14ac:dyDescent="0.25">
      <c r="A1632" s="421" t="s">
        <v>6862</v>
      </c>
      <c r="B1632" s="421" t="s">
        <v>7180</v>
      </c>
      <c r="C1632" s="422" t="s">
        <v>6864</v>
      </c>
      <c r="D1632" s="422" t="s">
        <v>7181</v>
      </c>
      <c r="E1632" s="422" t="s">
        <v>7182</v>
      </c>
      <c r="F1632" s="422" t="s">
        <v>7183</v>
      </c>
      <c r="G1632" s="423" t="s">
        <v>7184</v>
      </c>
      <c r="H1632" s="421" t="s">
        <v>7185</v>
      </c>
      <c r="I1632" s="424">
        <v>72290.413326730733</v>
      </c>
      <c r="J1632" s="425">
        <v>3.959004024697919E-5</v>
      </c>
      <c r="K1632" s="424">
        <f t="shared" si="175"/>
        <v>536919.97</v>
      </c>
      <c r="L1632" s="424">
        <f t="shared" si="176"/>
        <v>397718.5</v>
      </c>
      <c r="M1632" s="424">
        <f t="shared" si="177"/>
        <v>318174.8</v>
      </c>
      <c r="N1632" s="424">
        <f t="shared" si="178"/>
        <v>79543.700000000012</v>
      </c>
      <c r="O1632" s="424">
        <f t="shared" si="179"/>
        <v>139201.46999999997</v>
      </c>
      <c r="P1632" s="424">
        <f t="shared" si="180"/>
        <v>111361.18</v>
      </c>
      <c r="Q1632" s="424">
        <f t="shared" si="181"/>
        <v>27840.289999999979</v>
      </c>
    </row>
    <row r="1633" spans="1:17" ht="16.5" hidden="1" thickTop="1" x14ac:dyDescent="0.25">
      <c r="A1633" s="421" t="s">
        <v>7186</v>
      </c>
      <c r="B1633" s="421" t="s">
        <v>7187</v>
      </c>
      <c r="C1633" s="422" t="s">
        <v>7188</v>
      </c>
      <c r="D1633" s="422" t="s">
        <v>7189</v>
      </c>
      <c r="E1633" s="422" t="s">
        <v>441</v>
      </c>
      <c r="F1633" s="422" t="s">
        <v>230</v>
      </c>
      <c r="G1633" s="423" t="s">
        <v>7189</v>
      </c>
      <c r="H1633" s="421" t="s">
        <v>7190</v>
      </c>
      <c r="I1633" s="424">
        <v>257991.24429074835</v>
      </c>
      <c r="J1633" s="425">
        <v>1.4128960224193645E-4</v>
      </c>
      <c r="K1633" s="424">
        <f t="shared" si="175"/>
        <v>1916169.03</v>
      </c>
      <c r="L1633" s="424">
        <f t="shared" si="176"/>
        <v>1419384.47</v>
      </c>
      <c r="M1633" s="424">
        <f t="shared" si="177"/>
        <v>1135507.58</v>
      </c>
      <c r="N1633" s="424">
        <f t="shared" si="178"/>
        <v>283876.8899999999</v>
      </c>
      <c r="O1633" s="424">
        <f t="shared" si="179"/>
        <v>496784.56000000006</v>
      </c>
      <c r="P1633" s="424">
        <f t="shared" si="180"/>
        <v>397427.65</v>
      </c>
      <c r="Q1633" s="424">
        <f t="shared" si="181"/>
        <v>99356.910000000033</v>
      </c>
    </row>
    <row r="1634" spans="1:17" ht="16.5" hidden="1" thickTop="1" x14ac:dyDescent="0.25">
      <c r="A1634" s="421" t="s">
        <v>7186</v>
      </c>
      <c r="B1634" s="421" t="s">
        <v>7191</v>
      </c>
      <c r="C1634" s="422" t="s">
        <v>7188</v>
      </c>
      <c r="D1634" s="422" t="s">
        <v>7192</v>
      </c>
      <c r="E1634" s="422" t="s">
        <v>441</v>
      </c>
      <c r="F1634" s="422" t="s">
        <v>230</v>
      </c>
      <c r="G1634" s="423" t="s">
        <v>7192</v>
      </c>
      <c r="H1634" s="421" t="s">
        <v>7193</v>
      </c>
      <c r="I1634" s="424">
        <v>32843.58773741476</v>
      </c>
      <c r="J1634" s="425">
        <v>1.7986879594982754E-5</v>
      </c>
      <c r="K1634" s="424">
        <f t="shared" si="175"/>
        <v>243937.99</v>
      </c>
      <c r="L1634" s="424">
        <f t="shared" si="176"/>
        <v>180694.81</v>
      </c>
      <c r="M1634" s="424">
        <f t="shared" si="177"/>
        <v>144555.85</v>
      </c>
      <c r="N1634" s="424">
        <f t="shared" si="178"/>
        <v>36138.959999999992</v>
      </c>
      <c r="O1634" s="424">
        <f t="shared" si="179"/>
        <v>63243.179999999993</v>
      </c>
      <c r="P1634" s="424">
        <f t="shared" si="180"/>
        <v>50594.54</v>
      </c>
      <c r="Q1634" s="424">
        <f t="shared" si="181"/>
        <v>12648.639999999992</v>
      </c>
    </row>
    <row r="1635" spans="1:17" ht="16.5" hidden="1" thickTop="1" x14ac:dyDescent="0.25">
      <c r="A1635" s="421" t="s">
        <v>7186</v>
      </c>
      <c r="B1635" s="421" t="s">
        <v>7194</v>
      </c>
      <c r="C1635" s="422" t="s">
        <v>7188</v>
      </c>
      <c r="D1635" s="422" t="s">
        <v>7195</v>
      </c>
      <c r="E1635" s="422" t="s">
        <v>441</v>
      </c>
      <c r="F1635" s="422" t="s">
        <v>230</v>
      </c>
      <c r="G1635" s="423" t="s">
        <v>7195</v>
      </c>
      <c r="H1635" s="421" t="s">
        <v>7196</v>
      </c>
      <c r="I1635" s="424">
        <v>12252.680842035925</v>
      </c>
      <c r="J1635" s="425">
        <v>6.7102137800369189E-6</v>
      </c>
      <c r="K1635" s="424">
        <f t="shared" si="175"/>
        <v>91003.89</v>
      </c>
      <c r="L1635" s="424">
        <f t="shared" si="176"/>
        <v>67410.289999999994</v>
      </c>
      <c r="M1635" s="424">
        <f t="shared" si="177"/>
        <v>53928.23</v>
      </c>
      <c r="N1635" s="424">
        <f t="shared" si="178"/>
        <v>13482.05999999999</v>
      </c>
      <c r="O1635" s="424">
        <f t="shared" si="179"/>
        <v>23593.600000000006</v>
      </c>
      <c r="P1635" s="424">
        <f t="shared" si="180"/>
        <v>18874.88</v>
      </c>
      <c r="Q1635" s="424">
        <f t="shared" si="181"/>
        <v>4718.7200000000048</v>
      </c>
    </row>
    <row r="1636" spans="1:17" ht="16.5" hidden="1" thickTop="1" x14ac:dyDescent="0.25">
      <c r="A1636" s="421" t="s">
        <v>7186</v>
      </c>
      <c r="B1636" s="421" t="s">
        <v>7197</v>
      </c>
      <c r="C1636" s="422" t="s">
        <v>7188</v>
      </c>
      <c r="D1636" s="422" t="s">
        <v>7198</v>
      </c>
      <c r="E1636" s="422" t="s">
        <v>441</v>
      </c>
      <c r="F1636" s="422" t="s">
        <v>230</v>
      </c>
      <c r="G1636" s="423" t="s">
        <v>7198</v>
      </c>
      <c r="H1636" s="421" t="s">
        <v>7199</v>
      </c>
      <c r="I1636" s="424">
        <v>337088.48429986817</v>
      </c>
      <c r="J1636" s="425">
        <v>1.846074195192117E-4</v>
      </c>
      <c r="K1636" s="424">
        <f t="shared" si="175"/>
        <v>2503645.1</v>
      </c>
      <c r="L1636" s="424">
        <f t="shared" si="176"/>
        <v>1854551.93</v>
      </c>
      <c r="M1636" s="424">
        <f t="shared" si="177"/>
        <v>1483641.54</v>
      </c>
      <c r="N1636" s="424">
        <f t="shared" si="178"/>
        <v>370910.3899999999</v>
      </c>
      <c r="O1636" s="424">
        <f t="shared" si="179"/>
        <v>649093.17000000016</v>
      </c>
      <c r="P1636" s="424">
        <f t="shared" si="180"/>
        <v>519274.54</v>
      </c>
      <c r="Q1636" s="424">
        <f t="shared" si="181"/>
        <v>129818.63000000018</v>
      </c>
    </row>
    <row r="1637" spans="1:17" ht="16.5" hidden="1" thickTop="1" x14ac:dyDescent="0.25">
      <c r="A1637" s="421" t="s">
        <v>7186</v>
      </c>
      <c r="B1637" s="421" t="s">
        <v>7200</v>
      </c>
      <c r="C1637" s="422" t="s">
        <v>7188</v>
      </c>
      <c r="D1637" s="422" t="s">
        <v>7201</v>
      </c>
      <c r="E1637" s="422" t="s">
        <v>441</v>
      </c>
      <c r="F1637" s="422" t="s">
        <v>230</v>
      </c>
      <c r="G1637" s="423" t="s">
        <v>7201</v>
      </c>
      <c r="H1637" s="421" t="s">
        <v>7202</v>
      </c>
      <c r="I1637" s="424">
        <v>0</v>
      </c>
      <c r="J1637" s="425">
        <v>0</v>
      </c>
      <c r="K1637" s="424">
        <f t="shared" si="175"/>
        <v>0</v>
      </c>
      <c r="L1637" s="424">
        <f t="shared" si="176"/>
        <v>0</v>
      </c>
      <c r="M1637" s="424">
        <f t="shared" si="177"/>
        <v>0</v>
      </c>
      <c r="N1637" s="424">
        <f t="shared" si="178"/>
        <v>0</v>
      </c>
      <c r="O1637" s="424">
        <f t="shared" si="179"/>
        <v>0</v>
      </c>
      <c r="P1637" s="424">
        <f t="shared" si="180"/>
        <v>0</v>
      </c>
      <c r="Q1637" s="424">
        <f t="shared" si="181"/>
        <v>0</v>
      </c>
    </row>
    <row r="1638" spans="1:17" ht="16.5" hidden="1" thickTop="1" x14ac:dyDescent="0.25">
      <c r="A1638" s="421" t="s">
        <v>7186</v>
      </c>
      <c r="B1638" s="421" t="s">
        <v>7203</v>
      </c>
      <c r="C1638" s="422" t="s">
        <v>7188</v>
      </c>
      <c r="D1638" s="422" t="s">
        <v>7204</v>
      </c>
      <c r="E1638" s="422" t="s">
        <v>441</v>
      </c>
      <c r="F1638" s="422" t="s">
        <v>230</v>
      </c>
      <c r="G1638" s="423" t="s">
        <v>7204</v>
      </c>
      <c r="H1638" s="421" t="s">
        <v>7205</v>
      </c>
      <c r="I1638" s="424">
        <v>0</v>
      </c>
      <c r="J1638" s="425">
        <v>0</v>
      </c>
      <c r="K1638" s="424">
        <f t="shared" si="175"/>
        <v>0</v>
      </c>
      <c r="L1638" s="424">
        <f t="shared" si="176"/>
        <v>0</v>
      </c>
      <c r="M1638" s="424">
        <f t="shared" si="177"/>
        <v>0</v>
      </c>
      <c r="N1638" s="424">
        <f t="shared" si="178"/>
        <v>0</v>
      </c>
      <c r="O1638" s="424">
        <f t="shared" si="179"/>
        <v>0</v>
      </c>
      <c r="P1638" s="424">
        <f t="shared" si="180"/>
        <v>0</v>
      </c>
      <c r="Q1638" s="424">
        <f t="shared" si="181"/>
        <v>0</v>
      </c>
    </row>
    <row r="1639" spans="1:17" ht="16.5" hidden="1" thickTop="1" x14ac:dyDescent="0.25">
      <c r="A1639" s="421" t="s">
        <v>7186</v>
      </c>
      <c r="B1639" s="421" t="s">
        <v>7206</v>
      </c>
      <c r="C1639" s="422" t="s">
        <v>7188</v>
      </c>
      <c r="D1639" s="422" t="s">
        <v>7207</v>
      </c>
      <c r="E1639" s="422" t="s">
        <v>441</v>
      </c>
      <c r="F1639" s="422" t="s">
        <v>230</v>
      </c>
      <c r="G1639" s="423" t="s">
        <v>7207</v>
      </c>
      <c r="H1639" s="421" t="s">
        <v>7208</v>
      </c>
      <c r="I1639" s="424">
        <v>4940415.2763594743</v>
      </c>
      <c r="J1639" s="425">
        <v>2.7056317791938653E-3</v>
      </c>
      <c r="K1639" s="424">
        <f t="shared" si="175"/>
        <v>36693767.609999999</v>
      </c>
      <c r="L1639" s="424">
        <f t="shared" si="176"/>
        <v>27180568.600000001</v>
      </c>
      <c r="M1639" s="424">
        <f t="shared" si="177"/>
        <v>21744454.879999999</v>
      </c>
      <c r="N1639" s="424">
        <f t="shared" si="178"/>
        <v>5436113.7200000025</v>
      </c>
      <c r="O1639" s="424">
        <f t="shared" si="179"/>
        <v>9513199.0099999979</v>
      </c>
      <c r="P1639" s="424">
        <f t="shared" si="180"/>
        <v>7610559.21</v>
      </c>
      <c r="Q1639" s="424">
        <f t="shared" si="181"/>
        <v>1902639.799999998</v>
      </c>
    </row>
    <row r="1640" spans="1:17" ht="16.5" hidden="1" thickTop="1" x14ac:dyDescent="0.25">
      <c r="A1640" s="421" t="s">
        <v>7186</v>
      </c>
      <c r="B1640" s="421" t="s">
        <v>7209</v>
      </c>
      <c r="C1640" s="422" t="s">
        <v>7188</v>
      </c>
      <c r="D1640" s="422" t="s">
        <v>7210</v>
      </c>
      <c r="E1640" s="422" t="s">
        <v>441</v>
      </c>
      <c r="F1640" s="422" t="s">
        <v>230</v>
      </c>
      <c r="G1640" s="423" t="s">
        <v>7210</v>
      </c>
      <c r="H1640" s="421" t="s">
        <v>7211</v>
      </c>
      <c r="I1640" s="424">
        <v>186617.75436331629</v>
      </c>
      <c r="J1640" s="425">
        <v>1.0220171757286995E-4</v>
      </c>
      <c r="K1640" s="424">
        <f t="shared" si="175"/>
        <v>1386059.29</v>
      </c>
      <c r="L1640" s="424">
        <f t="shared" si="176"/>
        <v>1026710.59</v>
      </c>
      <c r="M1640" s="424">
        <f t="shared" si="177"/>
        <v>821368.47</v>
      </c>
      <c r="N1640" s="424">
        <f t="shared" si="178"/>
        <v>205342.12</v>
      </c>
      <c r="O1640" s="424">
        <f t="shared" si="179"/>
        <v>359348.70000000007</v>
      </c>
      <c r="P1640" s="424">
        <f t="shared" si="180"/>
        <v>287478.96000000002</v>
      </c>
      <c r="Q1640" s="424">
        <f t="shared" si="181"/>
        <v>71869.740000000049</v>
      </c>
    </row>
    <row r="1641" spans="1:17" ht="16.5" hidden="1" thickTop="1" x14ac:dyDescent="0.25">
      <c r="A1641" s="421" t="s">
        <v>7186</v>
      </c>
      <c r="B1641" s="421" t="s">
        <v>7212</v>
      </c>
      <c r="C1641" s="422" t="s">
        <v>7188</v>
      </c>
      <c r="D1641" s="422" t="s">
        <v>7213</v>
      </c>
      <c r="E1641" s="422" t="s">
        <v>441</v>
      </c>
      <c r="F1641" s="422" t="s">
        <v>230</v>
      </c>
      <c r="G1641" s="423" t="s">
        <v>7213</v>
      </c>
      <c r="H1641" s="421" t="s">
        <v>7214</v>
      </c>
      <c r="I1641" s="424">
        <v>302546.96540719457</v>
      </c>
      <c r="J1641" s="425">
        <v>1.6569066333783458E-4</v>
      </c>
      <c r="K1641" s="424">
        <f t="shared" si="175"/>
        <v>2247096.13</v>
      </c>
      <c r="L1641" s="424">
        <f t="shared" si="176"/>
        <v>1664515.65</v>
      </c>
      <c r="M1641" s="424">
        <f t="shared" si="177"/>
        <v>1331612.52</v>
      </c>
      <c r="N1641" s="424">
        <f t="shared" si="178"/>
        <v>332903.12999999989</v>
      </c>
      <c r="O1641" s="424">
        <f t="shared" si="179"/>
        <v>582580.47999999998</v>
      </c>
      <c r="P1641" s="424">
        <f t="shared" si="180"/>
        <v>466064.38</v>
      </c>
      <c r="Q1641" s="424">
        <f t="shared" si="181"/>
        <v>116516.09999999998</v>
      </c>
    </row>
    <row r="1642" spans="1:17" ht="16.5" hidden="1" thickTop="1" x14ac:dyDescent="0.25">
      <c r="A1642" s="421" t="s">
        <v>7186</v>
      </c>
      <c r="B1642" s="421" t="s">
        <v>7215</v>
      </c>
      <c r="C1642" s="422" t="s">
        <v>7188</v>
      </c>
      <c r="D1642" s="422" t="s">
        <v>7216</v>
      </c>
      <c r="E1642" s="422" t="s">
        <v>441</v>
      </c>
      <c r="F1642" s="422" t="s">
        <v>230</v>
      </c>
      <c r="G1642" s="423" t="s">
        <v>7216</v>
      </c>
      <c r="H1642" s="421" t="s">
        <v>7217</v>
      </c>
      <c r="I1642" s="424">
        <v>800265.12906722527</v>
      </c>
      <c r="J1642" s="425">
        <v>4.3826736091312723E-4</v>
      </c>
      <c r="K1642" s="424">
        <f t="shared" si="175"/>
        <v>5943780.2400000002</v>
      </c>
      <c r="L1642" s="424">
        <f t="shared" si="176"/>
        <v>4402800.18</v>
      </c>
      <c r="M1642" s="424">
        <f t="shared" si="177"/>
        <v>3522240.14</v>
      </c>
      <c r="N1642" s="424">
        <f t="shared" si="178"/>
        <v>880560.03999999957</v>
      </c>
      <c r="O1642" s="424">
        <f t="shared" si="179"/>
        <v>1540980.0600000005</v>
      </c>
      <c r="P1642" s="424">
        <f t="shared" si="180"/>
        <v>1232784.05</v>
      </c>
      <c r="Q1642" s="424">
        <f t="shared" si="181"/>
        <v>308196.01000000047</v>
      </c>
    </row>
    <row r="1643" spans="1:17" ht="16.5" hidden="1" thickTop="1" x14ac:dyDescent="0.25">
      <c r="A1643" s="421" t="s">
        <v>7186</v>
      </c>
      <c r="B1643" s="421" t="s">
        <v>7218</v>
      </c>
      <c r="C1643" s="422" t="s">
        <v>7188</v>
      </c>
      <c r="D1643" s="422" t="s">
        <v>7219</v>
      </c>
      <c r="E1643" s="422" t="s">
        <v>441</v>
      </c>
      <c r="F1643" s="422" t="s">
        <v>230</v>
      </c>
      <c r="G1643" s="423" t="s">
        <v>7219</v>
      </c>
      <c r="H1643" s="421" t="s">
        <v>7220</v>
      </c>
      <c r="I1643" s="424">
        <v>276156.57590127119</v>
      </c>
      <c r="J1643" s="425">
        <v>1.5123789519621669E-4</v>
      </c>
      <c r="K1643" s="424">
        <f t="shared" si="175"/>
        <v>2051087.74</v>
      </c>
      <c r="L1643" s="424">
        <f t="shared" si="176"/>
        <v>1519324.25</v>
      </c>
      <c r="M1643" s="424">
        <f t="shared" si="177"/>
        <v>1215459.3999999999</v>
      </c>
      <c r="N1643" s="424">
        <f t="shared" si="178"/>
        <v>303864.85000000009</v>
      </c>
      <c r="O1643" s="424">
        <f t="shared" si="179"/>
        <v>531763.49</v>
      </c>
      <c r="P1643" s="424">
        <f t="shared" si="180"/>
        <v>425410.79</v>
      </c>
      <c r="Q1643" s="424">
        <f t="shared" si="181"/>
        <v>106352.70000000001</v>
      </c>
    </row>
    <row r="1644" spans="1:17" ht="16.5" hidden="1" thickTop="1" x14ac:dyDescent="0.25">
      <c r="A1644" s="421" t="s">
        <v>7186</v>
      </c>
      <c r="B1644" s="427" t="s">
        <v>7221</v>
      </c>
      <c r="C1644" s="422" t="s">
        <v>7188</v>
      </c>
      <c r="D1644" s="422" t="s">
        <v>7222</v>
      </c>
      <c r="E1644" s="422" t="s">
        <v>441</v>
      </c>
      <c r="F1644" s="422" t="s">
        <v>230</v>
      </c>
      <c r="G1644" s="423" t="s">
        <v>7222</v>
      </c>
      <c r="H1644" s="429" t="s">
        <v>7223</v>
      </c>
      <c r="I1644" s="424">
        <v>196042.8934725748</v>
      </c>
      <c r="J1644" s="425">
        <v>1.073634204805907E-4</v>
      </c>
      <c r="K1644" s="424">
        <f t="shared" si="175"/>
        <v>1456062.29</v>
      </c>
      <c r="L1644" s="424">
        <f t="shared" si="176"/>
        <v>1078564.6599999999</v>
      </c>
      <c r="M1644" s="424">
        <f t="shared" si="177"/>
        <v>862851.73</v>
      </c>
      <c r="N1644" s="424">
        <f t="shared" si="178"/>
        <v>215712.92999999993</v>
      </c>
      <c r="O1644" s="424">
        <f t="shared" si="179"/>
        <v>377497.63000000012</v>
      </c>
      <c r="P1644" s="424">
        <f t="shared" si="180"/>
        <v>301998.09999999998</v>
      </c>
      <c r="Q1644" s="424">
        <f t="shared" si="181"/>
        <v>75499.530000000144</v>
      </c>
    </row>
    <row r="1645" spans="1:17" ht="16.5" hidden="1" thickTop="1" x14ac:dyDescent="0.25">
      <c r="A1645" s="421" t="s">
        <v>7186</v>
      </c>
      <c r="B1645" s="427" t="s">
        <v>7224</v>
      </c>
      <c r="C1645" s="430" t="s">
        <v>7188</v>
      </c>
      <c r="D1645" s="430" t="s">
        <v>7189</v>
      </c>
      <c r="E1645" s="430" t="s">
        <v>7225</v>
      </c>
      <c r="F1645" s="428" t="s">
        <v>7226</v>
      </c>
      <c r="G1645" s="423" t="s">
        <v>7227</v>
      </c>
      <c r="H1645" s="429" t="s">
        <v>7228</v>
      </c>
      <c r="I1645" s="424">
        <v>0</v>
      </c>
      <c r="J1645" s="425">
        <v>0</v>
      </c>
      <c r="K1645" s="424">
        <f t="shared" si="175"/>
        <v>0</v>
      </c>
      <c r="L1645" s="424">
        <f t="shared" si="176"/>
        <v>0</v>
      </c>
      <c r="M1645" s="424">
        <f t="shared" si="177"/>
        <v>0</v>
      </c>
      <c r="N1645" s="424">
        <f t="shared" si="178"/>
        <v>0</v>
      </c>
      <c r="O1645" s="424">
        <f t="shared" si="179"/>
        <v>0</v>
      </c>
      <c r="P1645" s="424">
        <f t="shared" si="180"/>
        <v>0</v>
      </c>
      <c r="Q1645" s="424">
        <f t="shared" si="181"/>
        <v>0</v>
      </c>
    </row>
    <row r="1646" spans="1:17" ht="16.5" hidden="1" thickTop="1" x14ac:dyDescent="0.25">
      <c r="A1646" s="421" t="s">
        <v>7186</v>
      </c>
      <c r="B1646" s="421" t="s">
        <v>7229</v>
      </c>
      <c r="C1646" s="422" t="s">
        <v>7188</v>
      </c>
      <c r="D1646" s="422" t="s">
        <v>7210</v>
      </c>
      <c r="E1646" s="422" t="s">
        <v>7230</v>
      </c>
      <c r="F1646" s="422" t="s">
        <v>7231</v>
      </c>
      <c r="G1646" s="423" t="s">
        <v>7232</v>
      </c>
      <c r="H1646" s="421" t="s">
        <v>7233</v>
      </c>
      <c r="I1646" s="424">
        <v>160916.5778352799</v>
      </c>
      <c r="J1646" s="425">
        <v>8.812639878141638E-5</v>
      </c>
      <c r="K1646" s="424">
        <f t="shared" si="175"/>
        <v>1195169.8799999999</v>
      </c>
      <c r="L1646" s="424">
        <f t="shared" si="176"/>
        <v>885311.02</v>
      </c>
      <c r="M1646" s="424">
        <f t="shared" si="177"/>
        <v>708248.82</v>
      </c>
      <c r="N1646" s="424">
        <f t="shared" si="178"/>
        <v>177062.20000000007</v>
      </c>
      <c r="O1646" s="424">
        <f t="shared" si="179"/>
        <v>309858.85999999987</v>
      </c>
      <c r="P1646" s="424">
        <f t="shared" si="180"/>
        <v>247887.09</v>
      </c>
      <c r="Q1646" s="424">
        <f t="shared" si="181"/>
        <v>61971.769999999873</v>
      </c>
    </row>
    <row r="1647" spans="1:17" ht="16.5" hidden="1" thickTop="1" x14ac:dyDescent="0.25">
      <c r="A1647" s="421" t="s">
        <v>7186</v>
      </c>
      <c r="B1647" s="421" t="s">
        <v>7234</v>
      </c>
      <c r="C1647" s="422" t="s">
        <v>7188</v>
      </c>
      <c r="D1647" s="422" t="s">
        <v>7207</v>
      </c>
      <c r="E1647" s="422" t="s">
        <v>7235</v>
      </c>
      <c r="F1647" s="422" t="s">
        <v>7236</v>
      </c>
      <c r="G1647" s="423" t="s">
        <v>7237</v>
      </c>
      <c r="H1647" s="421" t="s">
        <v>7238</v>
      </c>
      <c r="I1647" s="424">
        <v>197101.83736670806</v>
      </c>
      <c r="J1647" s="425">
        <v>1.0794335396635661E-4</v>
      </c>
      <c r="K1647" s="424">
        <f t="shared" si="175"/>
        <v>1463927.34</v>
      </c>
      <c r="L1647" s="424">
        <f t="shared" si="176"/>
        <v>1084390.6200000001</v>
      </c>
      <c r="M1647" s="424">
        <f t="shared" si="177"/>
        <v>867512.5</v>
      </c>
      <c r="N1647" s="424">
        <f t="shared" si="178"/>
        <v>216878.12000000011</v>
      </c>
      <c r="O1647" s="424">
        <f t="shared" si="179"/>
        <v>379536.72</v>
      </c>
      <c r="P1647" s="424">
        <f t="shared" si="180"/>
        <v>303629.38</v>
      </c>
      <c r="Q1647" s="424">
        <f t="shared" si="181"/>
        <v>75907.339999999967</v>
      </c>
    </row>
    <row r="1648" spans="1:17" ht="16.5" hidden="1" thickTop="1" x14ac:dyDescent="0.25">
      <c r="A1648" s="421" t="s">
        <v>7186</v>
      </c>
      <c r="B1648" s="431" t="s">
        <v>7239</v>
      </c>
      <c r="C1648" s="432" t="s">
        <v>7188</v>
      </c>
      <c r="D1648" s="432" t="s">
        <v>7240</v>
      </c>
      <c r="E1648" s="432" t="s">
        <v>7241</v>
      </c>
      <c r="F1648" s="433" t="s">
        <v>7242</v>
      </c>
      <c r="G1648" s="423" t="s">
        <v>7243</v>
      </c>
      <c r="H1648" s="434" t="s">
        <v>7244</v>
      </c>
      <c r="I1648" s="424">
        <v>71491.991391222327</v>
      </c>
      <c r="J1648" s="425">
        <v>3.9152782316000386E-5</v>
      </c>
      <c r="K1648" s="424">
        <f t="shared" si="175"/>
        <v>530989.88</v>
      </c>
      <c r="L1648" s="424">
        <f t="shared" si="176"/>
        <v>393325.84</v>
      </c>
      <c r="M1648" s="424">
        <f t="shared" si="177"/>
        <v>314660.67</v>
      </c>
      <c r="N1648" s="424">
        <f t="shared" si="178"/>
        <v>78665.170000000042</v>
      </c>
      <c r="O1648" s="424">
        <f t="shared" si="179"/>
        <v>137664.03999999998</v>
      </c>
      <c r="P1648" s="424">
        <f t="shared" si="180"/>
        <v>110131.23</v>
      </c>
      <c r="Q1648" s="424">
        <f t="shared" si="181"/>
        <v>27532.809999999983</v>
      </c>
    </row>
    <row r="1649" spans="1:17" ht="16.5" hidden="1" thickTop="1" x14ac:dyDescent="0.25">
      <c r="A1649" s="421" t="s">
        <v>7186</v>
      </c>
      <c r="B1649" s="431" t="s">
        <v>7245</v>
      </c>
      <c r="C1649" s="432" t="s">
        <v>7188</v>
      </c>
      <c r="D1649" s="432" t="s">
        <v>7222</v>
      </c>
      <c r="E1649" s="432" t="s">
        <v>7246</v>
      </c>
      <c r="F1649" s="433" t="s">
        <v>7247</v>
      </c>
      <c r="G1649" s="423" t="s">
        <v>7248</v>
      </c>
      <c r="H1649" s="434" t="s">
        <v>7249</v>
      </c>
      <c r="I1649" s="424">
        <v>0</v>
      </c>
      <c r="J1649" s="425">
        <v>0</v>
      </c>
      <c r="K1649" s="424">
        <f t="shared" si="175"/>
        <v>0</v>
      </c>
      <c r="L1649" s="424">
        <f t="shared" si="176"/>
        <v>0</v>
      </c>
      <c r="M1649" s="424">
        <f t="shared" si="177"/>
        <v>0</v>
      </c>
      <c r="N1649" s="424">
        <f t="shared" si="178"/>
        <v>0</v>
      </c>
      <c r="O1649" s="424">
        <f t="shared" si="179"/>
        <v>0</v>
      </c>
      <c r="P1649" s="424">
        <f t="shared" si="180"/>
        <v>0</v>
      </c>
      <c r="Q1649" s="424">
        <f t="shared" si="181"/>
        <v>0</v>
      </c>
    </row>
    <row r="1650" spans="1:17" ht="16.5" hidden="1" thickTop="1" x14ac:dyDescent="0.25">
      <c r="A1650" s="421" t="s">
        <v>7250</v>
      </c>
      <c r="B1650" s="421" t="s">
        <v>7251</v>
      </c>
      <c r="C1650" s="422" t="s">
        <v>7252</v>
      </c>
      <c r="D1650" s="422" t="s">
        <v>7253</v>
      </c>
      <c r="E1650" s="422" t="s">
        <v>441</v>
      </c>
      <c r="F1650" s="422" t="s">
        <v>230</v>
      </c>
      <c r="G1650" s="423" t="s">
        <v>7253</v>
      </c>
      <c r="H1650" s="421" t="s">
        <v>7254</v>
      </c>
      <c r="I1650" s="424">
        <v>343753.68576102803</v>
      </c>
      <c r="J1650" s="425">
        <v>1.8825763511431289E-4</v>
      </c>
      <c r="K1650" s="424">
        <f t="shared" si="175"/>
        <v>2553149.31</v>
      </c>
      <c r="L1650" s="424">
        <f t="shared" si="176"/>
        <v>1891221.71</v>
      </c>
      <c r="M1650" s="424">
        <f t="shared" si="177"/>
        <v>1512977.37</v>
      </c>
      <c r="N1650" s="424">
        <f t="shared" si="178"/>
        <v>378244.33999999985</v>
      </c>
      <c r="O1650" s="424">
        <f t="shared" si="179"/>
        <v>661927.60000000009</v>
      </c>
      <c r="P1650" s="424">
        <f t="shared" si="180"/>
        <v>529542.07999999996</v>
      </c>
      <c r="Q1650" s="424">
        <f t="shared" si="181"/>
        <v>132385.52000000014</v>
      </c>
    </row>
    <row r="1651" spans="1:17" ht="16.5" hidden="1" thickTop="1" x14ac:dyDescent="0.25">
      <c r="A1651" s="421" t="s">
        <v>7250</v>
      </c>
      <c r="B1651" s="421" t="s">
        <v>7255</v>
      </c>
      <c r="C1651" s="422" t="s">
        <v>7252</v>
      </c>
      <c r="D1651" s="422" t="s">
        <v>7256</v>
      </c>
      <c r="E1651" s="422" t="s">
        <v>441</v>
      </c>
      <c r="F1651" s="422" t="s">
        <v>230</v>
      </c>
      <c r="G1651" s="423" t="s">
        <v>7256</v>
      </c>
      <c r="H1651" s="421" t="s">
        <v>7257</v>
      </c>
      <c r="I1651" s="424">
        <v>468865.77688097872</v>
      </c>
      <c r="J1651" s="425">
        <v>2.5677560997268932E-4</v>
      </c>
      <c r="K1651" s="424">
        <f t="shared" si="175"/>
        <v>3482389.82</v>
      </c>
      <c r="L1651" s="424">
        <f t="shared" si="176"/>
        <v>2579548.0099999998</v>
      </c>
      <c r="M1651" s="424">
        <f t="shared" si="177"/>
        <v>2063638.41</v>
      </c>
      <c r="N1651" s="424">
        <f t="shared" si="178"/>
        <v>515909.59999999986</v>
      </c>
      <c r="O1651" s="424">
        <f t="shared" si="179"/>
        <v>902841.81</v>
      </c>
      <c r="P1651" s="424">
        <f t="shared" si="180"/>
        <v>722273.45</v>
      </c>
      <c r="Q1651" s="424">
        <f t="shared" si="181"/>
        <v>180568.3600000001</v>
      </c>
    </row>
    <row r="1652" spans="1:17" ht="16.5" hidden="1" thickTop="1" x14ac:dyDescent="0.25">
      <c r="A1652" s="421" t="s">
        <v>7250</v>
      </c>
      <c r="B1652" s="421" t="s">
        <v>7258</v>
      </c>
      <c r="C1652" s="422" t="s">
        <v>7252</v>
      </c>
      <c r="D1652" s="422" t="s">
        <v>7259</v>
      </c>
      <c r="E1652" s="422" t="s">
        <v>441</v>
      </c>
      <c r="F1652" s="422" t="s">
        <v>230</v>
      </c>
      <c r="G1652" s="423" t="s">
        <v>7259</v>
      </c>
      <c r="H1652" s="421" t="s">
        <v>7260</v>
      </c>
      <c r="I1652" s="424">
        <v>67746.282733941189</v>
      </c>
      <c r="J1652" s="425">
        <v>3.7101434845831959E-5</v>
      </c>
      <c r="K1652" s="424">
        <f t="shared" si="175"/>
        <v>503169.51</v>
      </c>
      <c r="L1652" s="424">
        <f t="shared" si="176"/>
        <v>372718.16</v>
      </c>
      <c r="M1652" s="424">
        <f t="shared" si="177"/>
        <v>298174.53000000003</v>
      </c>
      <c r="N1652" s="424">
        <f t="shared" si="178"/>
        <v>74543.629999999946</v>
      </c>
      <c r="O1652" s="424">
        <f t="shared" si="179"/>
        <v>130451.35000000003</v>
      </c>
      <c r="P1652" s="424">
        <f t="shared" si="180"/>
        <v>104361.08</v>
      </c>
      <c r="Q1652" s="424">
        <f t="shared" si="181"/>
        <v>26090.270000000033</v>
      </c>
    </row>
    <row r="1653" spans="1:17" ht="16.5" hidden="1" thickTop="1" x14ac:dyDescent="0.25">
      <c r="A1653" s="421" t="s">
        <v>7250</v>
      </c>
      <c r="B1653" s="421" t="s">
        <v>7261</v>
      </c>
      <c r="C1653" s="422" t="s">
        <v>7252</v>
      </c>
      <c r="D1653" s="422" t="s">
        <v>7262</v>
      </c>
      <c r="E1653" s="422" t="s">
        <v>441</v>
      </c>
      <c r="F1653" s="422" t="s">
        <v>230</v>
      </c>
      <c r="G1653" s="423" t="s">
        <v>7262</v>
      </c>
      <c r="H1653" s="421" t="s">
        <v>7263</v>
      </c>
      <c r="I1653" s="424">
        <v>131454.20822882306</v>
      </c>
      <c r="J1653" s="425">
        <v>7.199125243470573E-5</v>
      </c>
      <c r="K1653" s="424">
        <f t="shared" si="175"/>
        <v>976345.08</v>
      </c>
      <c r="L1653" s="424">
        <f t="shared" si="176"/>
        <v>723218.58</v>
      </c>
      <c r="M1653" s="424">
        <f t="shared" si="177"/>
        <v>578574.86</v>
      </c>
      <c r="N1653" s="424">
        <f t="shared" si="178"/>
        <v>144643.71999999997</v>
      </c>
      <c r="O1653" s="424">
        <f t="shared" si="179"/>
        <v>253126.5</v>
      </c>
      <c r="P1653" s="424">
        <f t="shared" si="180"/>
        <v>202501.2</v>
      </c>
      <c r="Q1653" s="424">
        <f t="shared" si="181"/>
        <v>50625.299999999988</v>
      </c>
    </row>
    <row r="1654" spans="1:17" ht="16.5" hidden="1" thickTop="1" x14ac:dyDescent="0.25">
      <c r="A1654" s="421" t="s">
        <v>7250</v>
      </c>
      <c r="B1654" s="421" t="s">
        <v>7264</v>
      </c>
      <c r="C1654" s="422" t="s">
        <v>7252</v>
      </c>
      <c r="D1654" s="422" t="s">
        <v>7265</v>
      </c>
      <c r="E1654" s="422" t="s">
        <v>441</v>
      </c>
      <c r="F1654" s="422" t="s">
        <v>230</v>
      </c>
      <c r="G1654" s="423" t="s">
        <v>7265</v>
      </c>
      <c r="H1654" s="421" t="s">
        <v>7266</v>
      </c>
      <c r="I1654" s="424">
        <v>691755.28193635668</v>
      </c>
      <c r="J1654" s="425">
        <v>3.7884164984839118E-4</v>
      </c>
      <c r="K1654" s="424">
        <f t="shared" si="175"/>
        <v>5137848.97</v>
      </c>
      <c r="L1654" s="424">
        <f t="shared" si="176"/>
        <v>3805814.05</v>
      </c>
      <c r="M1654" s="424">
        <f t="shared" si="177"/>
        <v>3044651.24</v>
      </c>
      <c r="N1654" s="424">
        <f t="shared" si="178"/>
        <v>761162.80999999959</v>
      </c>
      <c r="O1654" s="424">
        <f t="shared" si="179"/>
        <v>1332034.92</v>
      </c>
      <c r="P1654" s="424">
        <f t="shared" si="180"/>
        <v>1065627.94</v>
      </c>
      <c r="Q1654" s="424">
        <f t="shared" si="181"/>
        <v>266406.98</v>
      </c>
    </row>
    <row r="1655" spans="1:17" ht="16.5" hidden="1" thickTop="1" x14ac:dyDescent="0.25">
      <c r="A1655" s="421" t="s">
        <v>7250</v>
      </c>
      <c r="B1655" s="421" t="s">
        <v>7267</v>
      </c>
      <c r="C1655" s="422" t="s">
        <v>7252</v>
      </c>
      <c r="D1655" s="422" t="s">
        <v>7268</v>
      </c>
      <c r="E1655" s="422" t="s">
        <v>441</v>
      </c>
      <c r="F1655" s="422" t="s">
        <v>230</v>
      </c>
      <c r="G1655" s="423" t="s">
        <v>7268</v>
      </c>
      <c r="H1655" s="421" t="s">
        <v>7269</v>
      </c>
      <c r="I1655" s="424">
        <v>1590.6028928481937</v>
      </c>
      <c r="J1655" s="425">
        <v>8.7109797339526937E-7</v>
      </c>
      <c r="K1655" s="424">
        <f t="shared" si="175"/>
        <v>11813.83</v>
      </c>
      <c r="L1655" s="424">
        <f t="shared" si="176"/>
        <v>8750.99</v>
      </c>
      <c r="M1655" s="424">
        <f t="shared" si="177"/>
        <v>7000.79</v>
      </c>
      <c r="N1655" s="424">
        <f t="shared" si="178"/>
        <v>1750.1999999999998</v>
      </c>
      <c r="O1655" s="424">
        <f t="shared" si="179"/>
        <v>3062.84</v>
      </c>
      <c r="P1655" s="424">
        <f t="shared" si="180"/>
        <v>2450.27</v>
      </c>
      <c r="Q1655" s="424">
        <f t="shared" si="181"/>
        <v>612.57000000000016</v>
      </c>
    </row>
    <row r="1656" spans="1:17" ht="16.5" hidden="1" thickTop="1" x14ac:dyDescent="0.25">
      <c r="A1656" s="421" t="s">
        <v>7250</v>
      </c>
      <c r="B1656" s="421" t="s">
        <v>7270</v>
      </c>
      <c r="C1656" s="422" t="s">
        <v>7252</v>
      </c>
      <c r="D1656" s="422" t="s">
        <v>7271</v>
      </c>
      <c r="E1656" s="422" t="s">
        <v>441</v>
      </c>
      <c r="F1656" s="422" t="s">
        <v>230</v>
      </c>
      <c r="G1656" s="423" t="s">
        <v>7271</v>
      </c>
      <c r="H1656" s="421" t="s">
        <v>7272</v>
      </c>
      <c r="I1656" s="424">
        <v>112403.4936966766</v>
      </c>
      <c r="J1656" s="425">
        <v>6.1558077130360037E-5</v>
      </c>
      <c r="K1656" s="424">
        <f t="shared" si="175"/>
        <v>834850.4</v>
      </c>
      <c r="L1656" s="424">
        <f t="shared" si="176"/>
        <v>618407.69999999995</v>
      </c>
      <c r="M1656" s="424">
        <f t="shared" si="177"/>
        <v>494726.16</v>
      </c>
      <c r="N1656" s="424">
        <f t="shared" si="178"/>
        <v>123681.53999999998</v>
      </c>
      <c r="O1656" s="424">
        <f t="shared" si="179"/>
        <v>216442.70000000007</v>
      </c>
      <c r="P1656" s="424">
        <f t="shared" si="180"/>
        <v>173154.16</v>
      </c>
      <c r="Q1656" s="424">
        <f t="shared" si="181"/>
        <v>43288.540000000066</v>
      </c>
    </row>
    <row r="1657" spans="1:17" ht="16.5" hidden="1" thickTop="1" x14ac:dyDescent="0.25">
      <c r="A1657" s="421" t="s">
        <v>7250</v>
      </c>
      <c r="B1657" s="421" t="s">
        <v>7273</v>
      </c>
      <c r="C1657" s="422" t="s">
        <v>7252</v>
      </c>
      <c r="D1657" s="422" t="s">
        <v>7274</v>
      </c>
      <c r="E1657" s="422" t="s">
        <v>441</v>
      </c>
      <c r="F1657" s="422" t="s">
        <v>230</v>
      </c>
      <c r="G1657" s="423" t="s">
        <v>7274</v>
      </c>
      <c r="H1657" s="421" t="s">
        <v>7275</v>
      </c>
      <c r="I1657" s="424">
        <v>247361.95937142466</v>
      </c>
      <c r="J1657" s="425">
        <v>1.3546844562673378E-4</v>
      </c>
      <c r="K1657" s="424">
        <f t="shared" si="175"/>
        <v>1837222.53</v>
      </c>
      <c r="L1657" s="424">
        <f t="shared" si="176"/>
        <v>1360905.58</v>
      </c>
      <c r="M1657" s="424">
        <f t="shared" si="177"/>
        <v>1088724.46</v>
      </c>
      <c r="N1657" s="424">
        <f t="shared" si="178"/>
        <v>272181.12000000011</v>
      </c>
      <c r="O1657" s="424">
        <f t="shared" si="179"/>
        <v>476316.94999999995</v>
      </c>
      <c r="P1657" s="424">
        <f t="shared" si="180"/>
        <v>381053.56</v>
      </c>
      <c r="Q1657" s="424">
        <f t="shared" si="181"/>
        <v>95263.389999999956</v>
      </c>
    </row>
    <row r="1658" spans="1:17" ht="16.5" hidden="1" thickTop="1" x14ac:dyDescent="0.25">
      <c r="A1658" s="421" t="s">
        <v>7250</v>
      </c>
      <c r="B1658" s="421" t="s">
        <v>7276</v>
      </c>
      <c r="C1658" s="422" t="s">
        <v>7252</v>
      </c>
      <c r="D1658" s="422" t="s">
        <v>7277</v>
      </c>
      <c r="E1658" s="422" t="s">
        <v>441</v>
      </c>
      <c r="F1658" s="422" t="s">
        <v>230</v>
      </c>
      <c r="G1658" s="423" t="s">
        <v>7277</v>
      </c>
      <c r="H1658" s="421" t="s">
        <v>7278</v>
      </c>
      <c r="I1658" s="424">
        <v>1142588.7624206257</v>
      </c>
      <c r="J1658" s="425">
        <v>6.2574182396121639E-4</v>
      </c>
      <c r="K1658" s="424">
        <f t="shared" si="175"/>
        <v>8486308.1699999999</v>
      </c>
      <c r="L1658" s="424">
        <f t="shared" si="176"/>
        <v>6286154.2000000002</v>
      </c>
      <c r="M1658" s="424">
        <f t="shared" si="177"/>
        <v>5028923.3600000003</v>
      </c>
      <c r="N1658" s="424">
        <f t="shared" si="178"/>
        <v>1257230.8399999999</v>
      </c>
      <c r="O1658" s="424">
        <f t="shared" si="179"/>
        <v>2200153.9699999997</v>
      </c>
      <c r="P1658" s="424">
        <f t="shared" si="180"/>
        <v>1760123.18</v>
      </c>
      <c r="Q1658" s="424">
        <f t="shared" si="181"/>
        <v>440030.7899999998</v>
      </c>
    </row>
    <row r="1659" spans="1:17" ht="16.5" hidden="1" thickTop="1" x14ac:dyDescent="0.25">
      <c r="A1659" s="421" t="s">
        <v>7250</v>
      </c>
      <c r="B1659" s="421" t="s">
        <v>7279</v>
      </c>
      <c r="C1659" s="422" t="s">
        <v>7252</v>
      </c>
      <c r="D1659" s="422" t="s">
        <v>7280</v>
      </c>
      <c r="E1659" s="422" t="s">
        <v>441</v>
      </c>
      <c r="F1659" s="422" t="s">
        <v>230</v>
      </c>
      <c r="G1659" s="423" t="s">
        <v>7280</v>
      </c>
      <c r="H1659" s="421" t="s">
        <v>7281</v>
      </c>
      <c r="I1659" s="424">
        <v>289906.88239148987</v>
      </c>
      <c r="J1659" s="425">
        <v>1.5876828771030629E-4</v>
      </c>
      <c r="K1659" s="424">
        <f t="shared" si="175"/>
        <v>2153214.9</v>
      </c>
      <c r="L1659" s="424">
        <f t="shared" si="176"/>
        <v>1594974</v>
      </c>
      <c r="M1659" s="424">
        <f t="shared" si="177"/>
        <v>1275979.2</v>
      </c>
      <c r="N1659" s="424">
        <f t="shared" si="178"/>
        <v>318994.80000000005</v>
      </c>
      <c r="O1659" s="424">
        <f t="shared" si="179"/>
        <v>558240.89999999991</v>
      </c>
      <c r="P1659" s="424">
        <f t="shared" si="180"/>
        <v>446592.72</v>
      </c>
      <c r="Q1659" s="424">
        <f t="shared" si="181"/>
        <v>111648.17999999993</v>
      </c>
    </row>
    <row r="1660" spans="1:17" ht="16.5" hidden="1" thickTop="1" x14ac:dyDescent="0.25">
      <c r="A1660" s="421" t="s">
        <v>7250</v>
      </c>
      <c r="B1660" s="421" t="s">
        <v>7282</v>
      </c>
      <c r="C1660" s="422" t="s">
        <v>7252</v>
      </c>
      <c r="D1660" s="422" t="s">
        <v>7283</v>
      </c>
      <c r="E1660" s="422" t="s">
        <v>441</v>
      </c>
      <c r="F1660" s="422" t="s">
        <v>230</v>
      </c>
      <c r="G1660" s="423" t="s">
        <v>7283</v>
      </c>
      <c r="H1660" s="421" t="s">
        <v>7284</v>
      </c>
      <c r="I1660" s="424">
        <v>0</v>
      </c>
      <c r="J1660" s="425">
        <v>0</v>
      </c>
      <c r="K1660" s="424">
        <f t="shared" si="175"/>
        <v>0</v>
      </c>
      <c r="L1660" s="424">
        <f t="shared" si="176"/>
        <v>0</v>
      </c>
      <c r="M1660" s="424">
        <f t="shared" si="177"/>
        <v>0</v>
      </c>
      <c r="N1660" s="424">
        <f t="shared" si="178"/>
        <v>0</v>
      </c>
      <c r="O1660" s="424">
        <f t="shared" si="179"/>
        <v>0</v>
      </c>
      <c r="P1660" s="424">
        <f t="shared" si="180"/>
        <v>0</v>
      </c>
      <c r="Q1660" s="424">
        <f t="shared" si="181"/>
        <v>0</v>
      </c>
    </row>
    <row r="1661" spans="1:17" ht="16.5" hidden="1" thickTop="1" x14ac:dyDescent="0.25">
      <c r="A1661" s="421" t="s">
        <v>7250</v>
      </c>
      <c r="B1661" s="421" t="s">
        <v>7285</v>
      </c>
      <c r="C1661" s="422" t="s">
        <v>7252</v>
      </c>
      <c r="D1661" s="422" t="s">
        <v>7286</v>
      </c>
      <c r="E1661" s="422" t="s">
        <v>441</v>
      </c>
      <c r="F1661" s="422" t="s">
        <v>230</v>
      </c>
      <c r="G1661" s="423" t="s">
        <v>7286</v>
      </c>
      <c r="H1661" s="421" t="s">
        <v>7287</v>
      </c>
      <c r="I1661" s="424">
        <v>42740.554004743644</v>
      </c>
      <c r="J1661" s="425">
        <v>2.3406979921088689E-5</v>
      </c>
      <c r="K1661" s="424">
        <f t="shared" si="175"/>
        <v>317445.37</v>
      </c>
      <c r="L1661" s="424">
        <f t="shared" si="176"/>
        <v>235144.72</v>
      </c>
      <c r="M1661" s="424">
        <f t="shared" si="177"/>
        <v>188115.78</v>
      </c>
      <c r="N1661" s="424">
        <f t="shared" si="178"/>
        <v>47028.94</v>
      </c>
      <c r="O1661" s="424">
        <f t="shared" si="179"/>
        <v>82300.649999999994</v>
      </c>
      <c r="P1661" s="424">
        <f t="shared" si="180"/>
        <v>65840.52</v>
      </c>
      <c r="Q1661" s="424">
        <f t="shared" si="181"/>
        <v>16460.12999999999</v>
      </c>
    </row>
    <row r="1662" spans="1:17" ht="16.5" hidden="1" thickTop="1" x14ac:dyDescent="0.25">
      <c r="A1662" s="421" t="s">
        <v>7250</v>
      </c>
      <c r="B1662" s="421" t="s">
        <v>7288</v>
      </c>
      <c r="C1662" s="422" t="s">
        <v>7252</v>
      </c>
      <c r="D1662" s="422" t="s">
        <v>7289</v>
      </c>
      <c r="E1662" s="422" t="s">
        <v>441</v>
      </c>
      <c r="F1662" s="422" t="s">
        <v>230</v>
      </c>
      <c r="G1662" s="423" t="s">
        <v>7289</v>
      </c>
      <c r="H1662" s="421" t="s">
        <v>7290</v>
      </c>
      <c r="I1662" s="424">
        <v>172326.21782463821</v>
      </c>
      <c r="J1662" s="425">
        <v>9.4374918959889495E-5</v>
      </c>
      <c r="K1662" s="424">
        <f t="shared" si="175"/>
        <v>1279912.28</v>
      </c>
      <c r="L1662" s="424">
        <f t="shared" si="176"/>
        <v>948083.17</v>
      </c>
      <c r="M1662" s="424">
        <f t="shared" si="177"/>
        <v>758466.54</v>
      </c>
      <c r="N1662" s="424">
        <f t="shared" si="178"/>
        <v>189616.63</v>
      </c>
      <c r="O1662" s="424">
        <f t="shared" si="179"/>
        <v>331829.11</v>
      </c>
      <c r="P1662" s="424">
        <f t="shared" si="180"/>
        <v>265463.28999999998</v>
      </c>
      <c r="Q1662" s="424">
        <f t="shared" si="181"/>
        <v>66365.820000000007</v>
      </c>
    </row>
    <row r="1663" spans="1:17" ht="16.5" hidden="1" thickTop="1" x14ac:dyDescent="0.25">
      <c r="A1663" s="421" t="s">
        <v>7250</v>
      </c>
      <c r="B1663" s="421" t="s">
        <v>7291</v>
      </c>
      <c r="C1663" s="422" t="s">
        <v>7252</v>
      </c>
      <c r="D1663" s="422" t="s">
        <v>7292</v>
      </c>
      <c r="E1663" s="422" t="s">
        <v>441</v>
      </c>
      <c r="F1663" s="422" t="s">
        <v>230</v>
      </c>
      <c r="G1663" s="423" t="s">
        <v>7292</v>
      </c>
      <c r="H1663" s="421" t="s">
        <v>7293</v>
      </c>
      <c r="I1663" s="424">
        <v>33825.362176615301</v>
      </c>
      <c r="J1663" s="425">
        <v>1.8524551020178942E-5</v>
      </c>
      <c r="K1663" s="424">
        <f t="shared" si="175"/>
        <v>251229.89</v>
      </c>
      <c r="L1663" s="424">
        <f t="shared" si="176"/>
        <v>186096.21</v>
      </c>
      <c r="M1663" s="424">
        <f t="shared" si="177"/>
        <v>148876.97</v>
      </c>
      <c r="N1663" s="424">
        <f t="shared" si="178"/>
        <v>37219.239999999991</v>
      </c>
      <c r="O1663" s="424">
        <f t="shared" si="179"/>
        <v>65133.680000000022</v>
      </c>
      <c r="P1663" s="424">
        <f t="shared" si="180"/>
        <v>52106.94</v>
      </c>
      <c r="Q1663" s="424">
        <f t="shared" si="181"/>
        <v>13026.74000000002</v>
      </c>
    </row>
    <row r="1664" spans="1:17" ht="16.5" hidden="1" thickTop="1" x14ac:dyDescent="0.25">
      <c r="A1664" s="421" t="s">
        <v>7250</v>
      </c>
      <c r="B1664" s="421" t="s">
        <v>7294</v>
      </c>
      <c r="C1664" s="422" t="s">
        <v>7252</v>
      </c>
      <c r="D1664" s="422" t="s">
        <v>7295</v>
      </c>
      <c r="E1664" s="422" t="s">
        <v>441</v>
      </c>
      <c r="F1664" s="422" t="s">
        <v>230</v>
      </c>
      <c r="G1664" s="423" t="s">
        <v>7295</v>
      </c>
      <c r="H1664" s="421" t="s">
        <v>7296</v>
      </c>
      <c r="I1664" s="424">
        <v>0</v>
      </c>
      <c r="J1664" s="425">
        <v>0</v>
      </c>
      <c r="K1664" s="424">
        <f t="shared" si="175"/>
        <v>0</v>
      </c>
      <c r="L1664" s="424">
        <f t="shared" si="176"/>
        <v>0</v>
      </c>
      <c r="M1664" s="424">
        <f t="shared" si="177"/>
        <v>0</v>
      </c>
      <c r="N1664" s="424">
        <f t="shared" si="178"/>
        <v>0</v>
      </c>
      <c r="O1664" s="424">
        <f t="shared" si="179"/>
        <v>0</v>
      </c>
      <c r="P1664" s="424">
        <f t="shared" si="180"/>
        <v>0</v>
      </c>
      <c r="Q1664" s="424">
        <f t="shared" si="181"/>
        <v>0</v>
      </c>
    </row>
    <row r="1665" spans="1:17" ht="16.5" hidden="1" thickTop="1" x14ac:dyDescent="0.25">
      <c r="A1665" s="421" t="s">
        <v>7250</v>
      </c>
      <c r="B1665" s="421" t="s">
        <v>7297</v>
      </c>
      <c r="C1665" s="422" t="s">
        <v>7252</v>
      </c>
      <c r="D1665" s="422" t="s">
        <v>7298</v>
      </c>
      <c r="E1665" s="422" t="s">
        <v>441</v>
      </c>
      <c r="F1665" s="422" t="s">
        <v>230</v>
      </c>
      <c r="G1665" s="423" t="s">
        <v>7298</v>
      </c>
      <c r="H1665" s="421" t="s">
        <v>7299</v>
      </c>
      <c r="I1665" s="424">
        <v>59777.506182338038</v>
      </c>
      <c r="J1665" s="425">
        <v>3.2737312829109495E-5</v>
      </c>
      <c r="K1665" s="424">
        <f t="shared" si="175"/>
        <v>443983.31</v>
      </c>
      <c r="L1665" s="424">
        <f t="shared" si="176"/>
        <v>328876.53000000003</v>
      </c>
      <c r="M1665" s="424">
        <f t="shared" si="177"/>
        <v>263101.21999999997</v>
      </c>
      <c r="N1665" s="424">
        <f t="shared" si="178"/>
        <v>65775.310000000056</v>
      </c>
      <c r="O1665" s="424">
        <f t="shared" si="179"/>
        <v>115106.77999999997</v>
      </c>
      <c r="P1665" s="424">
        <f t="shared" si="180"/>
        <v>92085.42</v>
      </c>
      <c r="Q1665" s="424">
        <f t="shared" si="181"/>
        <v>23021.359999999971</v>
      </c>
    </row>
    <row r="1666" spans="1:17" ht="16.5" hidden="1" thickTop="1" x14ac:dyDescent="0.25">
      <c r="A1666" s="421" t="s">
        <v>7250</v>
      </c>
      <c r="B1666" s="421" t="s">
        <v>7300</v>
      </c>
      <c r="C1666" s="422" t="s">
        <v>7252</v>
      </c>
      <c r="D1666" s="422" t="s">
        <v>7301</v>
      </c>
      <c r="E1666" s="422" t="s">
        <v>441</v>
      </c>
      <c r="F1666" s="422" t="s">
        <v>230</v>
      </c>
      <c r="G1666" s="423" t="s">
        <v>7301</v>
      </c>
      <c r="H1666" s="421" t="s">
        <v>7302</v>
      </c>
      <c r="I1666" s="424">
        <v>47087.272716931795</v>
      </c>
      <c r="J1666" s="425">
        <v>2.5787472172254087E-5</v>
      </c>
      <c r="K1666" s="424">
        <f t="shared" si="175"/>
        <v>349729.6</v>
      </c>
      <c r="L1666" s="424">
        <f t="shared" si="176"/>
        <v>259058.96</v>
      </c>
      <c r="M1666" s="424">
        <f t="shared" si="177"/>
        <v>207247.17</v>
      </c>
      <c r="N1666" s="424">
        <f t="shared" si="178"/>
        <v>51811.789999999979</v>
      </c>
      <c r="O1666" s="424">
        <f t="shared" si="179"/>
        <v>90670.639999999985</v>
      </c>
      <c r="P1666" s="424">
        <f t="shared" si="180"/>
        <v>72536.509999999995</v>
      </c>
      <c r="Q1666" s="424">
        <f t="shared" si="181"/>
        <v>18134.12999999999</v>
      </c>
    </row>
    <row r="1667" spans="1:17" ht="16.5" hidden="1" thickTop="1" x14ac:dyDescent="0.25">
      <c r="A1667" s="421" t="s">
        <v>7250</v>
      </c>
      <c r="B1667" s="421" t="s">
        <v>7303</v>
      </c>
      <c r="C1667" s="422" t="s">
        <v>7252</v>
      </c>
      <c r="D1667" s="422" t="s">
        <v>7304</v>
      </c>
      <c r="E1667" s="422" t="s">
        <v>441</v>
      </c>
      <c r="F1667" s="422" t="s">
        <v>230</v>
      </c>
      <c r="G1667" s="423" t="s">
        <v>7304</v>
      </c>
      <c r="H1667" s="421" t="s">
        <v>7305</v>
      </c>
      <c r="I1667" s="424">
        <v>22784.431638412989</v>
      </c>
      <c r="J1667" s="425">
        <v>1.2477955569189854E-5</v>
      </c>
      <c r="K1667" s="424">
        <f t="shared" si="175"/>
        <v>169225.98</v>
      </c>
      <c r="L1667" s="424">
        <f t="shared" si="176"/>
        <v>125352.58</v>
      </c>
      <c r="M1667" s="424">
        <f t="shared" si="177"/>
        <v>100282.06</v>
      </c>
      <c r="N1667" s="424">
        <f t="shared" si="178"/>
        <v>25070.520000000004</v>
      </c>
      <c r="O1667" s="424">
        <f t="shared" si="179"/>
        <v>43873.400000000009</v>
      </c>
      <c r="P1667" s="424">
        <f t="shared" si="180"/>
        <v>35098.720000000001</v>
      </c>
      <c r="Q1667" s="424">
        <f t="shared" si="181"/>
        <v>8774.6800000000076</v>
      </c>
    </row>
    <row r="1668" spans="1:17" ht="16.5" hidden="1" thickTop="1" x14ac:dyDescent="0.25">
      <c r="A1668" s="421" t="s">
        <v>7250</v>
      </c>
      <c r="B1668" s="421" t="s">
        <v>7306</v>
      </c>
      <c r="C1668" s="422" t="s">
        <v>7252</v>
      </c>
      <c r="D1668" s="422" t="s">
        <v>7307</v>
      </c>
      <c r="E1668" s="422" t="s">
        <v>441</v>
      </c>
      <c r="F1668" s="422" t="s">
        <v>230</v>
      </c>
      <c r="G1668" s="423" t="s">
        <v>7307</v>
      </c>
      <c r="H1668" s="421" t="s">
        <v>7308</v>
      </c>
      <c r="I1668" s="424">
        <v>16410.694468609046</v>
      </c>
      <c r="J1668" s="425">
        <v>8.987361181027749E-6</v>
      </c>
      <c r="K1668" s="424">
        <f t="shared" si="175"/>
        <v>121886.56</v>
      </c>
      <c r="L1668" s="424">
        <f t="shared" si="176"/>
        <v>90286.34</v>
      </c>
      <c r="M1668" s="424">
        <f t="shared" si="177"/>
        <v>72229.070000000007</v>
      </c>
      <c r="N1668" s="424">
        <f t="shared" si="178"/>
        <v>18057.26999999999</v>
      </c>
      <c r="O1668" s="424">
        <f t="shared" si="179"/>
        <v>31600.22</v>
      </c>
      <c r="P1668" s="424">
        <f t="shared" si="180"/>
        <v>25280.18</v>
      </c>
      <c r="Q1668" s="424">
        <f t="shared" si="181"/>
        <v>6320.0400000000009</v>
      </c>
    </row>
    <row r="1669" spans="1:17" ht="16.5" hidden="1" thickTop="1" x14ac:dyDescent="0.25">
      <c r="A1669" s="421" t="s">
        <v>7250</v>
      </c>
      <c r="B1669" s="421" t="s">
        <v>7309</v>
      </c>
      <c r="C1669" s="422" t="s">
        <v>7252</v>
      </c>
      <c r="D1669" s="422" t="s">
        <v>7310</v>
      </c>
      <c r="E1669" s="422" t="s">
        <v>441</v>
      </c>
      <c r="F1669" s="422" t="s">
        <v>230</v>
      </c>
      <c r="G1669" s="423" t="s">
        <v>7310</v>
      </c>
      <c r="H1669" s="421" t="s">
        <v>7311</v>
      </c>
      <c r="I1669" s="424">
        <v>152624.70770831543</v>
      </c>
      <c r="J1669" s="425">
        <v>8.3585333694880749E-5</v>
      </c>
      <c r="K1669" s="424">
        <f t="shared" si="175"/>
        <v>1133583.97</v>
      </c>
      <c r="L1669" s="424">
        <f t="shared" si="176"/>
        <v>839691.83</v>
      </c>
      <c r="M1669" s="424">
        <f t="shared" si="177"/>
        <v>671753.46</v>
      </c>
      <c r="N1669" s="424">
        <f t="shared" si="178"/>
        <v>167938.37</v>
      </c>
      <c r="O1669" s="424">
        <f t="shared" si="179"/>
        <v>293892.14</v>
      </c>
      <c r="P1669" s="424">
        <f t="shared" si="180"/>
        <v>235113.71</v>
      </c>
      <c r="Q1669" s="424">
        <f t="shared" si="181"/>
        <v>58778.430000000022</v>
      </c>
    </row>
    <row r="1670" spans="1:17" ht="16.5" hidden="1" thickTop="1" x14ac:dyDescent="0.25">
      <c r="A1670" s="421" t="s">
        <v>7250</v>
      </c>
      <c r="B1670" s="421" t="s">
        <v>7312</v>
      </c>
      <c r="C1670" s="422" t="s">
        <v>7252</v>
      </c>
      <c r="D1670" s="422" t="s">
        <v>7313</v>
      </c>
      <c r="E1670" s="422" t="s">
        <v>441</v>
      </c>
      <c r="F1670" s="422" t="s">
        <v>230</v>
      </c>
      <c r="G1670" s="423" t="s">
        <v>7313</v>
      </c>
      <c r="H1670" s="421" t="s">
        <v>7314</v>
      </c>
      <c r="I1670" s="424">
        <v>796337.88242054009</v>
      </c>
      <c r="J1670" s="425">
        <v>4.3611659367239565E-4</v>
      </c>
      <c r="K1670" s="424">
        <f t="shared" si="175"/>
        <v>5914611.54</v>
      </c>
      <c r="L1670" s="424">
        <f t="shared" si="176"/>
        <v>4381193.7300000004</v>
      </c>
      <c r="M1670" s="424">
        <f t="shared" si="177"/>
        <v>3504954.98</v>
      </c>
      <c r="N1670" s="424">
        <f t="shared" si="178"/>
        <v>876238.75000000047</v>
      </c>
      <c r="O1670" s="424">
        <f t="shared" si="179"/>
        <v>1533417.8099999996</v>
      </c>
      <c r="P1670" s="424">
        <f t="shared" si="180"/>
        <v>1226734.25</v>
      </c>
      <c r="Q1670" s="424">
        <f t="shared" si="181"/>
        <v>306683.55999999959</v>
      </c>
    </row>
    <row r="1671" spans="1:17" ht="16.5" hidden="1" thickTop="1" x14ac:dyDescent="0.25">
      <c r="A1671" s="421" t="s">
        <v>7250</v>
      </c>
      <c r="B1671" s="427" t="s">
        <v>7315</v>
      </c>
      <c r="C1671" s="422" t="s">
        <v>7252</v>
      </c>
      <c r="D1671" s="422" t="s">
        <v>7316</v>
      </c>
      <c r="E1671" s="422" t="s">
        <v>441</v>
      </c>
      <c r="F1671" s="422" t="s">
        <v>230</v>
      </c>
      <c r="G1671" s="423" t="s">
        <v>7316</v>
      </c>
      <c r="H1671" s="429" t="s">
        <v>7317</v>
      </c>
      <c r="I1671" s="424">
        <v>33625.212974860224</v>
      </c>
      <c r="J1671" s="425">
        <v>1.8414938768868794E-5</v>
      </c>
      <c r="K1671" s="424">
        <f t="shared" si="175"/>
        <v>249743.33</v>
      </c>
      <c r="L1671" s="424">
        <f t="shared" si="176"/>
        <v>184995.06</v>
      </c>
      <c r="M1671" s="424">
        <f t="shared" si="177"/>
        <v>147996.04999999999</v>
      </c>
      <c r="N1671" s="424">
        <f t="shared" si="178"/>
        <v>36999.010000000009</v>
      </c>
      <c r="O1671" s="424">
        <f t="shared" si="179"/>
        <v>64748.26999999999</v>
      </c>
      <c r="P1671" s="424">
        <f t="shared" si="180"/>
        <v>51798.62</v>
      </c>
      <c r="Q1671" s="424">
        <f t="shared" si="181"/>
        <v>12949.649999999987</v>
      </c>
    </row>
    <row r="1672" spans="1:17" ht="16.5" hidden="1" thickTop="1" x14ac:dyDescent="0.25">
      <c r="A1672" s="421" t="s">
        <v>7250</v>
      </c>
      <c r="B1672" s="427" t="s">
        <v>7318</v>
      </c>
      <c r="C1672" s="422" t="s">
        <v>7252</v>
      </c>
      <c r="D1672" s="422" t="s">
        <v>7319</v>
      </c>
      <c r="E1672" s="422" t="s">
        <v>441</v>
      </c>
      <c r="F1672" s="422" t="s">
        <v>230</v>
      </c>
      <c r="G1672" s="423" t="s">
        <v>7319</v>
      </c>
      <c r="H1672" s="429" t="s">
        <v>7320</v>
      </c>
      <c r="I1672" s="424">
        <v>832857.93791172793</v>
      </c>
      <c r="J1672" s="425">
        <v>4.5611690076959434E-4</v>
      </c>
      <c r="K1672" s="424">
        <f t="shared" si="175"/>
        <v>6185855.6299999999</v>
      </c>
      <c r="L1672" s="424">
        <f t="shared" si="176"/>
        <v>4582115.28</v>
      </c>
      <c r="M1672" s="424">
        <f t="shared" si="177"/>
        <v>3665692.22</v>
      </c>
      <c r="N1672" s="424">
        <f t="shared" si="178"/>
        <v>916423.06</v>
      </c>
      <c r="O1672" s="424">
        <f t="shared" si="179"/>
        <v>1603740.3499999996</v>
      </c>
      <c r="P1672" s="424">
        <f t="shared" si="180"/>
        <v>1282992.28</v>
      </c>
      <c r="Q1672" s="424">
        <f t="shared" si="181"/>
        <v>320748.0699999996</v>
      </c>
    </row>
    <row r="1673" spans="1:17" ht="16.5" hidden="1" thickTop="1" x14ac:dyDescent="0.25">
      <c r="A1673" s="421" t="s">
        <v>7250</v>
      </c>
      <c r="B1673" s="421" t="s">
        <v>7321</v>
      </c>
      <c r="C1673" s="422" t="s">
        <v>7252</v>
      </c>
      <c r="D1673" s="422" t="s">
        <v>7322</v>
      </c>
      <c r="E1673" s="422" t="s">
        <v>441</v>
      </c>
      <c r="F1673" s="422" t="s">
        <v>230</v>
      </c>
      <c r="G1673" s="423" t="s">
        <v>7322</v>
      </c>
      <c r="H1673" s="421" t="s">
        <v>7323</v>
      </c>
      <c r="I1673" s="424">
        <v>31938.565890626462</v>
      </c>
      <c r="J1673" s="425">
        <v>1.7491241934470232E-5</v>
      </c>
      <c r="K1673" s="424">
        <f t="shared" ref="K1673:K1736" si="182">ROUND(J1673*13561996091,2)</f>
        <v>237216.15</v>
      </c>
      <c r="L1673" s="424">
        <f t="shared" ref="L1673:L1736" si="183">ROUND(K1673*(10045923031/13561996091),2)</f>
        <v>175715.67</v>
      </c>
      <c r="M1673" s="424">
        <f t="shared" ref="M1673:M1736" si="184">ROUND(L1673*0.8,2)</f>
        <v>140572.54</v>
      </c>
      <c r="N1673" s="424">
        <f t="shared" ref="N1673:N1736" si="185">L1673-M1673</f>
        <v>35143.130000000005</v>
      </c>
      <c r="O1673" s="424">
        <f t="shared" ref="O1673:O1736" si="186">K1673-L1673</f>
        <v>61500.479999999981</v>
      </c>
      <c r="P1673" s="424">
        <f t="shared" ref="P1673:P1736" si="187">ROUND(O1673*0.8,2)</f>
        <v>49200.38</v>
      </c>
      <c r="Q1673" s="424">
        <f t="shared" ref="Q1673:Q1736" si="188">O1673-P1673</f>
        <v>12300.099999999984</v>
      </c>
    </row>
    <row r="1674" spans="1:17" ht="16.5" hidden="1" thickTop="1" x14ac:dyDescent="0.25">
      <c r="A1674" s="421" t="s">
        <v>7250</v>
      </c>
      <c r="B1674" s="421" t="s">
        <v>7324</v>
      </c>
      <c r="C1674" s="422" t="s">
        <v>7252</v>
      </c>
      <c r="D1674" s="422" t="s">
        <v>7325</v>
      </c>
      <c r="E1674" s="422" t="s">
        <v>441</v>
      </c>
      <c r="F1674" s="422" t="s">
        <v>230</v>
      </c>
      <c r="G1674" s="423" t="s">
        <v>7325</v>
      </c>
      <c r="H1674" s="421" t="s">
        <v>7326</v>
      </c>
      <c r="I1674" s="424">
        <v>60926.602971803579</v>
      </c>
      <c r="J1674" s="425">
        <v>3.336661879167194E-5</v>
      </c>
      <c r="K1674" s="424">
        <f t="shared" si="182"/>
        <v>452517.95</v>
      </c>
      <c r="L1674" s="424">
        <f t="shared" si="183"/>
        <v>335198.48</v>
      </c>
      <c r="M1674" s="424">
        <f t="shared" si="184"/>
        <v>268158.78000000003</v>
      </c>
      <c r="N1674" s="424">
        <f t="shared" si="185"/>
        <v>67039.699999999953</v>
      </c>
      <c r="O1674" s="424">
        <f t="shared" si="186"/>
        <v>117319.47000000003</v>
      </c>
      <c r="P1674" s="424">
        <f t="shared" si="187"/>
        <v>93855.58</v>
      </c>
      <c r="Q1674" s="424">
        <f t="shared" si="188"/>
        <v>23463.890000000029</v>
      </c>
    </row>
    <row r="1675" spans="1:17" ht="16.5" hidden="1" thickTop="1" x14ac:dyDescent="0.25">
      <c r="A1675" s="421" t="s">
        <v>7250</v>
      </c>
      <c r="B1675" s="421" t="s">
        <v>7327</v>
      </c>
      <c r="C1675" s="422" t="s">
        <v>7252</v>
      </c>
      <c r="D1675" s="422" t="s">
        <v>7328</v>
      </c>
      <c r="E1675" s="422" t="s">
        <v>441</v>
      </c>
      <c r="F1675" s="422" t="s">
        <v>230</v>
      </c>
      <c r="G1675" s="423" t="s">
        <v>7328</v>
      </c>
      <c r="H1675" s="421" t="s">
        <v>7329</v>
      </c>
      <c r="I1675" s="424">
        <v>1086162.2883332656</v>
      </c>
      <c r="J1675" s="425">
        <v>5.9483971291618681E-4</v>
      </c>
      <c r="K1675" s="424">
        <f t="shared" si="182"/>
        <v>8067213.8600000003</v>
      </c>
      <c r="L1675" s="424">
        <f t="shared" si="183"/>
        <v>5975713.9699999997</v>
      </c>
      <c r="M1675" s="424">
        <f t="shared" si="184"/>
        <v>4780571.18</v>
      </c>
      <c r="N1675" s="424">
        <f t="shared" si="185"/>
        <v>1195142.79</v>
      </c>
      <c r="O1675" s="424">
        <f t="shared" si="186"/>
        <v>2091499.8900000006</v>
      </c>
      <c r="P1675" s="424">
        <f t="shared" si="187"/>
        <v>1673199.91</v>
      </c>
      <c r="Q1675" s="424">
        <f t="shared" si="188"/>
        <v>418299.98000000068</v>
      </c>
    </row>
    <row r="1676" spans="1:17" ht="16.5" hidden="1" thickTop="1" x14ac:dyDescent="0.25">
      <c r="A1676" s="421" t="s">
        <v>7250</v>
      </c>
      <c r="B1676" s="427" t="s">
        <v>7330</v>
      </c>
      <c r="C1676" s="422" t="s">
        <v>7252</v>
      </c>
      <c r="D1676" s="422" t="s">
        <v>7319</v>
      </c>
      <c r="E1676" s="422" t="s">
        <v>7331</v>
      </c>
      <c r="F1676" s="428" t="s">
        <v>7332</v>
      </c>
      <c r="G1676" s="423" t="s">
        <v>7333</v>
      </c>
      <c r="H1676" s="429" t="s">
        <v>7334</v>
      </c>
      <c r="I1676" s="424">
        <v>0</v>
      </c>
      <c r="J1676" s="425">
        <v>0</v>
      </c>
      <c r="K1676" s="424">
        <f t="shared" si="182"/>
        <v>0</v>
      </c>
      <c r="L1676" s="424">
        <f t="shared" si="183"/>
        <v>0</v>
      </c>
      <c r="M1676" s="424">
        <f t="shared" si="184"/>
        <v>0</v>
      </c>
      <c r="N1676" s="424">
        <f t="shared" si="185"/>
        <v>0</v>
      </c>
      <c r="O1676" s="424">
        <f t="shared" si="186"/>
        <v>0</v>
      </c>
      <c r="P1676" s="424">
        <f t="shared" si="187"/>
        <v>0</v>
      </c>
      <c r="Q1676" s="424">
        <f t="shared" si="188"/>
        <v>0</v>
      </c>
    </row>
    <row r="1677" spans="1:17" ht="16.5" hidden="1" thickTop="1" x14ac:dyDescent="0.25">
      <c r="A1677" s="421" t="s">
        <v>7250</v>
      </c>
      <c r="B1677" s="427" t="s">
        <v>7335</v>
      </c>
      <c r="C1677" s="422" t="s">
        <v>7252</v>
      </c>
      <c r="D1677" s="422" t="s">
        <v>7313</v>
      </c>
      <c r="E1677" s="422" t="s">
        <v>7336</v>
      </c>
      <c r="F1677" s="428" t="s">
        <v>7337</v>
      </c>
      <c r="G1677" s="423" t="s">
        <v>7338</v>
      </c>
      <c r="H1677" s="429" t="s">
        <v>7339</v>
      </c>
      <c r="I1677" s="424">
        <v>0</v>
      </c>
      <c r="J1677" s="425">
        <v>0</v>
      </c>
      <c r="K1677" s="424">
        <f t="shared" si="182"/>
        <v>0</v>
      </c>
      <c r="L1677" s="424">
        <f t="shared" si="183"/>
        <v>0</v>
      </c>
      <c r="M1677" s="424">
        <f t="shared" si="184"/>
        <v>0</v>
      </c>
      <c r="N1677" s="424">
        <f t="shared" si="185"/>
        <v>0</v>
      </c>
      <c r="O1677" s="424">
        <f t="shared" si="186"/>
        <v>0</v>
      </c>
      <c r="P1677" s="424">
        <f t="shared" si="187"/>
        <v>0</v>
      </c>
      <c r="Q1677" s="424">
        <f t="shared" si="188"/>
        <v>0</v>
      </c>
    </row>
    <row r="1678" spans="1:17" ht="16.5" hidden="1" thickTop="1" x14ac:dyDescent="0.25">
      <c r="A1678" s="421" t="s">
        <v>7250</v>
      </c>
      <c r="B1678" s="427" t="s">
        <v>7340</v>
      </c>
      <c r="C1678" s="422" t="s">
        <v>7252</v>
      </c>
      <c r="D1678" s="422" t="s">
        <v>7319</v>
      </c>
      <c r="E1678" s="422" t="s">
        <v>7341</v>
      </c>
      <c r="F1678" s="428" t="s">
        <v>7342</v>
      </c>
      <c r="G1678" s="423" t="s">
        <v>7343</v>
      </c>
      <c r="H1678" s="429" t="s">
        <v>7344</v>
      </c>
      <c r="I1678" s="424">
        <v>0</v>
      </c>
      <c r="J1678" s="425">
        <v>0</v>
      </c>
      <c r="K1678" s="424">
        <f t="shared" si="182"/>
        <v>0</v>
      </c>
      <c r="L1678" s="424">
        <f t="shared" si="183"/>
        <v>0</v>
      </c>
      <c r="M1678" s="424">
        <f t="shared" si="184"/>
        <v>0</v>
      </c>
      <c r="N1678" s="424">
        <f t="shared" si="185"/>
        <v>0</v>
      </c>
      <c r="O1678" s="424">
        <f t="shared" si="186"/>
        <v>0</v>
      </c>
      <c r="P1678" s="424">
        <f t="shared" si="187"/>
        <v>0</v>
      </c>
      <c r="Q1678" s="424">
        <f t="shared" si="188"/>
        <v>0</v>
      </c>
    </row>
    <row r="1679" spans="1:17" ht="16.5" hidden="1" thickTop="1" x14ac:dyDescent="0.25">
      <c r="A1679" s="421" t="s">
        <v>7250</v>
      </c>
      <c r="B1679" s="421" t="s">
        <v>7345</v>
      </c>
      <c r="C1679" s="422" t="s">
        <v>7252</v>
      </c>
      <c r="D1679" s="422" t="s">
        <v>7253</v>
      </c>
      <c r="E1679" s="422" t="s">
        <v>7346</v>
      </c>
      <c r="F1679" s="422" t="s">
        <v>7347</v>
      </c>
      <c r="G1679" s="423" t="s">
        <v>7348</v>
      </c>
      <c r="H1679" s="421" t="s">
        <v>7349</v>
      </c>
      <c r="I1679" s="424">
        <v>35513.557193276283</v>
      </c>
      <c r="J1679" s="425">
        <v>1.9449095583955067E-5</v>
      </c>
      <c r="K1679" s="424">
        <f t="shared" si="182"/>
        <v>263768.56</v>
      </c>
      <c r="L1679" s="424">
        <f t="shared" si="183"/>
        <v>195384.12</v>
      </c>
      <c r="M1679" s="424">
        <f t="shared" si="184"/>
        <v>156307.29999999999</v>
      </c>
      <c r="N1679" s="424">
        <f t="shared" si="185"/>
        <v>39076.820000000007</v>
      </c>
      <c r="O1679" s="424">
        <f t="shared" si="186"/>
        <v>68384.44</v>
      </c>
      <c r="P1679" s="424">
        <f t="shared" si="187"/>
        <v>54707.55</v>
      </c>
      <c r="Q1679" s="424">
        <f t="shared" si="188"/>
        <v>13676.89</v>
      </c>
    </row>
    <row r="1680" spans="1:17" ht="16.5" hidden="1" thickTop="1" x14ac:dyDescent="0.25">
      <c r="A1680" s="421" t="s">
        <v>7250</v>
      </c>
      <c r="B1680" s="421" t="s">
        <v>7350</v>
      </c>
      <c r="C1680" s="422" t="s">
        <v>7252</v>
      </c>
      <c r="D1680" s="422" t="s">
        <v>7328</v>
      </c>
      <c r="E1680" s="422" t="s">
        <v>7351</v>
      </c>
      <c r="F1680" s="422" t="s">
        <v>7352</v>
      </c>
      <c r="G1680" s="423" t="s">
        <v>7353</v>
      </c>
      <c r="H1680" s="421" t="s">
        <v>7354</v>
      </c>
      <c r="I1680" s="424">
        <v>31578.775963946184</v>
      </c>
      <c r="J1680" s="425">
        <v>1.7294202008673282E-5</v>
      </c>
      <c r="K1680" s="424">
        <f t="shared" si="182"/>
        <v>234543.9</v>
      </c>
      <c r="L1680" s="424">
        <f t="shared" si="183"/>
        <v>173736.22</v>
      </c>
      <c r="M1680" s="424">
        <f t="shared" si="184"/>
        <v>138988.98000000001</v>
      </c>
      <c r="N1680" s="424">
        <f t="shared" si="185"/>
        <v>34747.239999999991</v>
      </c>
      <c r="O1680" s="424">
        <f t="shared" si="186"/>
        <v>60807.679999999993</v>
      </c>
      <c r="P1680" s="424">
        <f t="shared" si="187"/>
        <v>48646.14</v>
      </c>
      <c r="Q1680" s="424">
        <f t="shared" si="188"/>
        <v>12161.539999999994</v>
      </c>
    </row>
    <row r="1681" spans="1:17" ht="16.5" hidden="1" thickTop="1" x14ac:dyDescent="0.25">
      <c r="A1681" s="421" t="s">
        <v>7250</v>
      </c>
      <c r="B1681" s="421" t="s">
        <v>7355</v>
      </c>
      <c r="C1681" s="422" t="s">
        <v>7252</v>
      </c>
      <c r="D1681" s="422" t="s">
        <v>7274</v>
      </c>
      <c r="E1681" s="422" t="s">
        <v>7356</v>
      </c>
      <c r="F1681" s="422" t="s">
        <v>7357</v>
      </c>
      <c r="G1681" s="423" t="s">
        <v>7358</v>
      </c>
      <c r="H1681" s="421" t="s">
        <v>7359</v>
      </c>
      <c r="I1681" s="424">
        <v>0</v>
      </c>
      <c r="J1681" s="425">
        <v>0</v>
      </c>
      <c r="K1681" s="424">
        <f t="shared" si="182"/>
        <v>0</v>
      </c>
      <c r="L1681" s="424">
        <f t="shared" si="183"/>
        <v>0</v>
      </c>
      <c r="M1681" s="424">
        <f t="shared" si="184"/>
        <v>0</v>
      </c>
      <c r="N1681" s="424">
        <f t="shared" si="185"/>
        <v>0</v>
      </c>
      <c r="O1681" s="424">
        <f t="shared" si="186"/>
        <v>0</v>
      </c>
      <c r="P1681" s="424">
        <f t="shared" si="187"/>
        <v>0</v>
      </c>
      <c r="Q1681" s="424">
        <f t="shared" si="188"/>
        <v>0</v>
      </c>
    </row>
    <row r="1682" spans="1:17" ht="16.5" hidden="1" thickTop="1" x14ac:dyDescent="0.25">
      <c r="A1682" s="421" t="s">
        <v>7250</v>
      </c>
      <c r="B1682" s="421" t="s">
        <v>7360</v>
      </c>
      <c r="C1682" s="422" t="s">
        <v>7252</v>
      </c>
      <c r="D1682" s="422" t="s">
        <v>7253</v>
      </c>
      <c r="E1682" s="422" t="s">
        <v>7361</v>
      </c>
      <c r="F1682" s="422" t="s">
        <v>7362</v>
      </c>
      <c r="G1682" s="423" t="s">
        <v>7363</v>
      </c>
      <c r="H1682" s="421" t="s">
        <v>7364</v>
      </c>
      <c r="I1682" s="424">
        <v>44369.599205485094</v>
      </c>
      <c r="J1682" s="425">
        <v>2.4299130928304669E-5</v>
      </c>
      <c r="K1682" s="424">
        <f t="shared" si="182"/>
        <v>329544.71999999997</v>
      </c>
      <c r="L1682" s="424">
        <f t="shared" si="183"/>
        <v>244107.2</v>
      </c>
      <c r="M1682" s="424">
        <f t="shared" si="184"/>
        <v>195285.76000000001</v>
      </c>
      <c r="N1682" s="424">
        <f t="shared" si="185"/>
        <v>48821.440000000002</v>
      </c>
      <c r="O1682" s="424">
        <f t="shared" si="186"/>
        <v>85437.51999999996</v>
      </c>
      <c r="P1682" s="424">
        <f t="shared" si="187"/>
        <v>68350.02</v>
      </c>
      <c r="Q1682" s="424">
        <f t="shared" si="188"/>
        <v>17087.499999999956</v>
      </c>
    </row>
    <row r="1683" spans="1:17" ht="16.5" hidden="1" thickTop="1" x14ac:dyDescent="0.25">
      <c r="A1683" s="421" t="s">
        <v>7250</v>
      </c>
      <c r="B1683" s="421" t="s">
        <v>7365</v>
      </c>
      <c r="C1683" s="422" t="s">
        <v>7252</v>
      </c>
      <c r="D1683" s="422" t="s">
        <v>7271</v>
      </c>
      <c r="E1683" s="422" t="s">
        <v>7366</v>
      </c>
      <c r="F1683" s="422" t="s">
        <v>7367</v>
      </c>
      <c r="G1683" s="423" t="s">
        <v>7368</v>
      </c>
      <c r="H1683" s="421" t="s">
        <v>7369</v>
      </c>
      <c r="I1683" s="424">
        <v>59072.618046126954</v>
      </c>
      <c r="J1683" s="425">
        <v>3.2351278936121694E-5</v>
      </c>
      <c r="K1683" s="424">
        <f t="shared" si="182"/>
        <v>438747.92</v>
      </c>
      <c r="L1683" s="424">
        <f t="shared" si="183"/>
        <v>324998.46000000002</v>
      </c>
      <c r="M1683" s="424">
        <f t="shared" si="184"/>
        <v>259998.77</v>
      </c>
      <c r="N1683" s="424">
        <f t="shared" si="185"/>
        <v>64999.690000000031</v>
      </c>
      <c r="O1683" s="424">
        <f t="shared" si="186"/>
        <v>113749.45999999996</v>
      </c>
      <c r="P1683" s="424">
        <f t="shared" si="187"/>
        <v>90999.57</v>
      </c>
      <c r="Q1683" s="424">
        <f t="shared" si="188"/>
        <v>22749.889999999956</v>
      </c>
    </row>
    <row r="1684" spans="1:17" ht="16.5" hidden="1" thickTop="1" x14ac:dyDescent="0.25">
      <c r="A1684" s="421" t="s">
        <v>7250</v>
      </c>
      <c r="B1684" s="421" t="s">
        <v>7370</v>
      </c>
      <c r="C1684" s="422" t="s">
        <v>7252</v>
      </c>
      <c r="D1684" s="422" t="s">
        <v>7265</v>
      </c>
      <c r="E1684" s="422" t="s">
        <v>7371</v>
      </c>
      <c r="F1684" s="422" t="s">
        <v>7372</v>
      </c>
      <c r="G1684" s="423" t="s">
        <v>7373</v>
      </c>
      <c r="H1684" s="421" t="s">
        <v>7374</v>
      </c>
      <c r="I1684" s="424">
        <v>36174.013955831484</v>
      </c>
      <c r="J1684" s="425">
        <v>1.9810796515069835E-5</v>
      </c>
      <c r="K1684" s="424">
        <f t="shared" si="182"/>
        <v>268673.94</v>
      </c>
      <c r="L1684" s="424">
        <f t="shared" si="183"/>
        <v>199017.73</v>
      </c>
      <c r="M1684" s="424">
        <f t="shared" si="184"/>
        <v>159214.18</v>
      </c>
      <c r="N1684" s="424">
        <f t="shared" si="185"/>
        <v>39803.550000000017</v>
      </c>
      <c r="O1684" s="424">
        <f t="shared" si="186"/>
        <v>69656.209999999992</v>
      </c>
      <c r="P1684" s="424">
        <f t="shared" si="187"/>
        <v>55724.97</v>
      </c>
      <c r="Q1684" s="424">
        <f t="shared" si="188"/>
        <v>13931.239999999991</v>
      </c>
    </row>
    <row r="1685" spans="1:17" ht="16.5" hidden="1" thickTop="1" x14ac:dyDescent="0.25">
      <c r="A1685" s="421" t="s">
        <v>7250</v>
      </c>
      <c r="B1685" s="421" t="s">
        <v>7375</v>
      </c>
      <c r="C1685" s="422" t="s">
        <v>7252</v>
      </c>
      <c r="D1685" s="422" t="s">
        <v>7322</v>
      </c>
      <c r="E1685" s="422" t="s">
        <v>7376</v>
      </c>
      <c r="F1685" s="422" t="s">
        <v>7377</v>
      </c>
      <c r="G1685" s="423" t="s">
        <v>7378</v>
      </c>
      <c r="H1685" s="421" t="s">
        <v>7379</v>
      </c>
      <c r="I1685" s="424">
        <v>67580.614054795122</v>
      </c>
      <c r="J1685" s="425">
        <v>3.7010705945923578E-5</v>
      </c>
      <c r="K1685" s="424">
        <f t="shared" si="182"/>
        <v>501939.05</v>
      </c>
      <c r="L1685" s="424">
        <f t="shared" si="183"/>
        <v>371806.7</v>
      </c>
      <c r="M1685" s="424">
        <f t="shared" si="184"/>
        <v>297445.36</v>
      </c>
      <c r="N1685" s="424">
        <f t="shared" si="185"/>
        <v>74361.340000000026</v>
      </c>
      <c r="O1685" s="424">
        <f t="shared" si="186"/>
        <v>130132.34999999998</v>
      </c>
      <c r="P1685" s="424">
        <f t="shared" si="187"/>
        <v>104105.88</v>
      </c>
      <c r="Q1685" s="424">
        <f t="shared" si="188"/>
        <v>26026.469999999972</v>
      </c>
    </row>
    <row r="1686" spans="1:17" ht="16.5" hidden="1" thickTop="1" x14ac:dyDescent="0.25">
      <c r="A1686" s="421" t="s">
        <v>7250</v>
      </c>
      <c r="B1686" s="421" t="s">
        <v>7380</v>
      </c>
      <c r="C1686" s="422" t="s">
        <v>7252</v>
      </c>
      <c r="D1686" s="422" t="s">
        <v>7322</v>
      </c>
      <c r="E1686" s="422" t="s">
        <v>7381</v>
      </c>
      <c r="F1686" s="422" t="s">
        <v>7382</v>
      </c>
      <c r="G1686" s="423" t="s">
        <v>7383</v>
      </c>
      <c r="H1686" s="421" t="s">
        <v>7384</v>
      </c>
      <c r="I1686" s="424">
        <v>72714.438288833058</v>
      </c>
      <c r="J1686" s="425">
        <v>3.9822258663541309E-5</v>
      </c>
      <c r="K1686" s="424">
        <f t="shared" si="182"/>
        <v>540069.31999999995</v>
      </c>
      <c r="L1686" s="424">
        <f t="shared" si="183"/>
        <v>400051.35</v>
      </c>
      <c r="M1686" s="424">
        <f t="shared" si="184"/>
        <v>320041.08</v>
      </c>
      <c r="N1686" s="424">
        <f t="shared" si="185"/>
        <v>80010.26999999996</v>
      </c>
      <c r="O1686" s="424">
        <f t="shared" si="186"/>
        <v>140017.96999999997</v>
      </c>
      <c r="P1686" s="424">
        <f t="shared" si="187"/>
        <v>112014.38</v>
      </c>
      <c r="Q1686" s="424">
        <f t="shared" si="188"/>
        <v>28003.589999999967</v>
      </c>
    </row>
    <row r="1687" spans="1:17" ht="16.5" hidden="1" thickTop="1" x14ac:dyDescent="0.25">
      <c r="A1687" s="421" t="s">
        <v>7250</v>
      </c>
      <c r="B1687" s="431" t="s">
        <v>7385</v>
      </c>
      <c r="C1687" s="432" t="s">
        <v>7252</v>
      </c>
      <c r="D1687" s="432" t="s">
        <v>7271</v>
      </c>
      <c r="E1687" s="432" t="s">
        <v>7386</v>
      </c>
      <c r="F1687" s="433" t="s">
        <v>7387</v>
      </c>
      <c r="G1687" s="423" t="s">
        <v>7388</v>
      </c>
      <c r="H1687" s="434" t="s">
        <v>7389</v>
      </c>
      <c r="I1687" s="424">
        <v>12463.365434497999</v>
      </c>
      <c r="J1687" s="425">
        <v>6.8255957665431112E-6</v>
      </c>
      <c r="K1687" s="424">
        <f t="shared" si="182"/>
        <v>92568.7</v>
      </c>
      <c r="L1687" s="424">
        <f t="shared" si="183"/>
        <v>68569.41</v>
      </c>
      <c r="M1687" s="424">
        <f t="shared" si="184"/>
        <v>54855.53</v>
      </c>
      <c r="N1687" s="424">
        <f t="shared" si="185"/>
        <v>13713.880000000005</v>
      </c>
      <c r="O1687" s="424">
        <f t="shared" si="186"/>
        <v>23999.289999999994</v>
      </c>
      <c r="P1687" s="424">
        <f t="shared" si="187"/>
        <v>19199.43</v>
      </c>
      <c r="Q1687" s="424">
        <f t="shared" si="188"/>
        <v>4799.8599999999933</v>
      </c>
    </row>
    <row r="1688" spans="1:17" ht="16.5" hidden="1" thickTop="1" x14ac:dyDescent="0.25">
      <c r="A1688" s="421" t="s">
        <v>7250</v>
      </c>
      <c r="B1688" s="431" t="s">
        <v>7390</v>
      </c>
      <c r="C1688" s="432" t="s">
        <v>7252</v>
      </c>
      <c r="D1688" s="432" t="s">
        <v>7253</v>
      </c>
      <c r="E1688" s="432" t="s">
        <v>7391</v>
      </c>
      <c r="F1688" s="433" t="s">
        <v>7392</v>
      </c>
      <c r="G1688" s="423" t="s">
        <v>7393</v>
      </c>
      <c r="H1688" s="434" t="s">
        <v>7394</v>
      </c>
      <c r="I1688" s="424">
        <v>41191.917586589327</v>
      </c>
      <c r="J1688" s="425">
        <v>2.2558865000987708E-5</v>
      </c>
      <c r="K1688" s="424">
        <f t="shared" si="182"/>
        <v>305943.24</v>
      </c>
      <c r="L1688" s="424">
        <f t="shared" si="183"/>
        <v>226624.62</v>
      </c>
      <c r="M1688" s="424">
        <f t="shared" si="184"/>
        <v>181299.7</v>
      </c>
      <c r="N1688" s="424">
        <f t="shared" si="185"/>
        <v>45324.919999999984</v>
      </c>
      <c r="O1688" s="424">
        <f t="shared" si="186"/>
        <v>79318.62</v>
      </c>
      <c r="P1688" s="424">
        <f t="shared" si="187"/>
        <v>63454.9</v>
      </c>
      <c r="Q1688" s="424">
        <f t="shared" si="188"/>
        <v>15863.719999999994</v>
      </c>
    </row>
    <row r="1689" spans="1:17" ht="16.5" hidden="1" thickTop="1" x14ac:dyDescent="0.25">
      <c r="A1689" s="421" t="s">
        <v>7395</v>
      </c>
      <c r="B1689" s="421" t="s">
        <v>7396</v>
      </c>
      <c r="C1689" s="422" t="s">
        <v>7397</v>
      </c>
      <c r="D1689" s="422" t="s">
        <v>7398</v>
      </c>
      <c r="E1689" s="422" t="s">
        <v>441</v>
      </c>
      <c r="F1689" s="422" t="s">
        <v>230</v>
      </c>
      <c r="G1689" s="423" t="s">
        <v>7398</v>
      </c>
      <c r="H1689" s="421" t="s">
        <v>7399</v>
      </c>
      <c r="I1689" s="424">
        <v>0</v>
      </c>
      <c r="J1689" s="425">
        <v>0</v>
      </c>
      <c r="K1689" s="424">
        <f t="shared" si="182"/>
        <v>0</v>
      </c>
      <c r="L1689" s="424">
        <f t="shared" si="183"/>
        <v>0</v>
      </c>
      <c r="M1689" s="424">
        <f t="shared" si="184"/>
        <v>0</v>
      </c>
      <c r="N1689" s="424">
        <f t="shared" si="185"/>
        <v>0</v>
      </c>
      <c r="O1689" s="424">
        <f t="shared" si="186"/>
        <v>0</v>
      </c>
      <c r="P1689" s="424">
        <f t="shared" si="187"/>
        <v>0</v>
      </c>
      <c r="Q1689" s="424">
        <f t="shared" si="188"/>
        <v>0</v>
      </c>
    </row>
    <row r="1690" spans="1:17" ht="16.5" hidden="1" thickTop="1" x14ac:dyDescent="0.25">
      <c r="A1690" s="421" t="s">
        <v>7395</v>
      </c>
      <c r="B1690" s="427" t="s">
        <v>7400</v>
      </c>
      <c r="C1690" s="422" t="s">
        <v>7397</v>
      </c>
      <c r="D1690" s="422" t="s">
        <v>7401</v>
      </c>
      <c r="E1690" s="422" t="s">
        <v>441</v>
      </c>
      <c r="F1690" s="422" t="s">
        <v>230</v>
      </c>
      <c r="G1690" s="423" t="s">
        <v>7401</v>
      </c>
      <c r="H1690" s="429" t="s">
        <v>7402</v>
      </c>
      <c r="I1690" s="424">
        <v>81848.027126780085</v>
      </c>
      <c r="J1690" s="425">
        <v>4.4824293277167935E-5</v>
      </c>
      <c r="K1690" s="424">
        <f t="shared" si="182"/>
        <v>607906.89</v>
      </c>
      <c r="L1690" s="424">
        <f t="shared" si="183"/>
        <v>450301.4</v>
      </c>
      <c r="M1690" s="424">
        <f t="shared" si="184"/>
        <v>360241.12</v>
      </c>
      <c r="N1690" s="424">
        <f t="shared" si="185"/>
        <v>90060.280000000028</v>
      </c>
      <c r="O1690" s="424">
        <f t="shared" si="186"/>
        <v>157605.49</v>
      </c>
      <c r="P1690" s="424">
        <f t="shared" si="187"/>
        <v>126084.39</v>
      </c>
      <c r="Q1690" s="424">
        <f t="shared" si="188"/>
        <v>31521.099999999991</v>
      </c>
    </row>
    <row r="1691" spans="1:17" ht="16.5" hidden="1" thickTop="1" x14ac:dyDescent="0.25">
      <c r="A1691" s="421" t="s">
        <v>7403</v>
      </c>
      <c r="B1691" s="421" t="s">
        <v>7404</v>
      </c>
      <c r="C1691" s="422" t="s">
        <v>7405</v>
      </c>
      <c r="D1691" s="422" t="s">
        <v>7406</v>
      </c>
      <c r="E1691" s="422" t="s">
        <v>441</v>
      </c>
      <c r="F1691" s="422" t="s">
        <v>230</v>
      </c>
      <c r="G1691" s="423" t="s">
        <v>7406</v>
      </c>
      <c r="H1691" s="421" t="s">
        <v>7407</v>
      </c>
      <c r="I1691" s="424">
        <v>41969.089836830113</v>
      </c>
      <c r="J1691" s="425">
        <v>2.2984485484395441E-5</v>
      </c>
      <c r="K1691" s="424">
        <f t="shared" si="182"/>
        <v>311715.5</v>
      </c>
      <c r="L1691" s="424">
        <f t="shared" si="183"/>
        <v>230900.37</v>
      </c>
      <c r="M1691" s="424">
        <f t="shared" si="184"/>
        <v>184720.3</v>
      </c>
      <c r="N1691" s="424">
        <f t="shared" si="185"/>
        <v>46180.070000000007</v>
      </c>
      <c r="O1691" s="424">
        <f t="shared" si="186"/>
        <v>80815.13</v>
      </c>
      <c r="P1691" s="424">
        <f t="shared" si="187"/>
        <v>64652.1</v>
      </c>
      <c r="Q1691" s="424">
        <f t="shared" si="188"/>
        <v>16163.030000000006</v>
      </c>
    </row>
    <row r="1692" spans="1:17" ht="16.5" hidden="1" thickTop="1" x14ac:dyDescent="0.25">
      <c r="A1692" s="421" t="s">
        <v>7403</v>
      </c>
      <c r="B1692" s="421" t="s">
        <v>7408</v>
      </c>
      <c r="C1692" s="422" t="s">
        <v>7405</v>
      </c>
      <c r="D1692" s="422" t="s">
        <v>7409</v>
      </c>
      <c r="E1692" s="422" t="s">
        <v>441</v>
      </c>
      <c r="F1692" s="422" t="s">
        <v>230</v>
      </c>
      <c r="G1692" s="423" t="s">
        <v>7409</v>
      </c>
      <c r="H1692" s="421" t="s">
        <v>7410</v>
      </c>
      <c r="I1692" s="424">
        <v>54103.978328752921</v>
      </c>
      <c r="J1692" s="425">
        <v>2.9630189965520381E-5</v>
      </c>
      <c r="K1692" s="424">
        <f t="shared" si="182"/>
        <v>401844.52</v>
      </c>
      <c r="L1692" s="424">
        <f t="shared" si="183"/>
        <v>297662.61</v>
      </c>
      <c r="M1692" s="424">
        <f t="shared" si="184"/>
        <v>238130.09</v>
      </c>
      <c r="N1692" s="424">
        <f t="shared" si="185"/>
        <v>59532.51999999999</v>
      </c>
      <c r="O1692" s="424">
        <f t="shared" si="186"/>
        <v>104181.91000000003</v>
      </c>
      <c r="P1692" s="424">
        <f t="shared" si="187"/>
        <v>83345.53</v>
      </c>
      <c r="Q1692" s="424">
        <f t="shared" si="188"/>
        <v>20836.380000000034</v>
      </c>
    </row>
    <row r="1693" spans="1:17" ht="16.5" hidden="1" thickTop="1" x14ac:dyDescent="0.25">
      <c r="A1693" s="421" t="s">
        <v>7403</v>
      </c>
      <c r="B1693" s="421" t="s">
        <v>7411</v>
      </c>
      <c r="C1693" s="422" t="s">
        <v>7405</v>
      </c>
      <c r="D1693" s="422" t="s">
        <v>7412</v>
      </c>
      <c r="E1693" s="422" t="s">
        <v>441</v>
      </c>
      <c r="F1693" s="422" t="s">
        <v>230</v>
      </c>
      <c r="G1693" s="423" t="s">
        <v>7412</v>
      </c>
      <c r="H1693" s="421" t="s">
        <v>7413</v>
      </c>
      <c r="I1693" s="424">
        <v>0</v>
      </c>
      <c r="J1693" s="425">
        <v>0</v>
      </c>
      <c r="K1693" s="424">
        <f t="shared" si="182"/>
        <v>0</v>
      </c>
      <c r="L1693" s="424">
        <f t="shared" si="183"/>
        <v>0</v>
      </c>
      <c r="M1693" s="424">
        <f t="shared" si="184"/>
        <v>0</v>
      </c>
      <c r="N1693" s="424">
        <f t="shared" si="185"/>
        <v>0</v>
      </c>
      <c r="O1693" s="424">
        <f t="shared" si="186"/>
        <v>0</v>
      </c>
      <c r="P1693" s="424">
        <f t="shared" si="187"/>
        <v>0</v>
      </c>
      <c r="Q1693" s="424">
        <f t="shared" si="188"/>
        <v>0</v>
      </c>
    </row>
    <row r="1694" spans="1:17" ht="16.5" hidden="1" thickTop="1" x14ac:dyDescent="0.25">
      <c r="A1694" s="421" t="s">
        <v>7403</v>
      </c>
      <c r="B1694" s="421" t="s">
        <v>7414</v>
      </c>
      <c r="C1694" s="422" t="s">
        <v>7405</v>
      </c>
      <c r="D1694" s="422" t="s">
        <v>7415</v>
      </c>
      <c r="E1694" s="422" t="s">
        <v>441</v>
      </c>
      <c r="F1694" s="422" t="s">
        <v>230</v>
      </c>
      <c r="G1694" s="423" t="s">
        <v>7415</v>
      </c>
      <c r="H1694" s="421" t="s">
        <v>7416</v>
      </c>
      <c r="I1694" s="424">
        <v>25473.617027168544</v>
      </c>
      <c r="J1694" s="425">
        <v>1.3950695215748956E-5</v>
      </c>
      <c r="K1694" s="424">
        <f t="shared" si="182"/>
        <v>189199.27</v>
      </c>
      <c r="L1694" s="424">
        <f t="shared" si="183"/>
        <v>140147.60999999999</v>
      </c>
      <c r="M1694" s="424">
        <f t="shared" si="184"/>
        <v>112118.09</v>
      </c>
      <c r="N1694" s="424">
        <f t="shared" si="185"/>
        <v>28029.51999999999</v>
      </c>
      <c r="O1694" s="424">
        <f t="shared" si="186"/>
        <v>49051.66</v>
      </c>
      <c r="P1694" s="424">
        <f t="shared" si="187"/>
        <v>39241.33</v>
      </c>
      <c r="Q1694" s="424">
        <f t="shared" si="188"/>
        <v>9810.3300000000017</v>
      </c>
    </row>
    <row r="1695" spans="1:17" ht="16.5" hidden="1" thickTop="1" x14ac:dyDescent="0.25">
      <c r="A1695" s="421" t="s">
        <v>7403</v>
      </c>
      <c r="B1695" s="421" t="s">
        <v>7417</v>
      </c>
      <c r="C1695" s="422" t="s">
        <v>7405</v>
      </c>
      <c r="D1695" s="422" t="s">
        <v>7418</v>
      </c>
      <c r="E1695" s="422" t="s">
        <v>441</v>
      </c>
      <c r="F1695" s="422" t="s">
        <v>230</v>
      </c>
      <c r="G1695" s="423" t="s">
        <v>7418</v>
      </c>
      <c r="H1695" s="421" t="s">
        <v>7419</v>
      </c>
      <c r="I1695" s="424">
        <v>0</v>
      </c>
      <c r="J1695" s="425">
        <v>0</v>
      </c>
      <c r="K1695" s="424">
        <f t="shared" si="182"/>
        <v>0</v>
      </c>
      <c r="L1695" s="424">
        <f t="shared" si="183"/>
        <v>0</v>
      </c>
      <c r="M1695" s="424">
        <f t="shared" si="184"/>
        <v>0</v>
      </c>
      <c r="N1695" s="424">
        <f t="shared" si="185"/>
        <v>0</v>
      </c>
      <c r="O1695" s="424">
        <f t="shared" si="186"/>
        <v>0</v>
      </c>
      <c r="P1695" s="424">
        <f t="shared" si="187"/>
        <v>0</v>
      </c>
      <c r="Q1695" s="424">
        <f t="shared" si="188"/>
        <v>0</v>
      </c>
    </row>
    <row r="1696" spans="1:17" ht="16.5" hidden="1" thickTop="1" x14ac:dyDescent="0.25">
      <c r="A1696" s="421" t="s">
        <v>7403</v>
      </c>
      <c r="B1696" s="421" t="s">
        <v>7420</v>
      </c>
      <c r="C1696" s="422" t="s">
        <v>7405</v>
      </c>
      <c r="D1696" s="422" t="s">
        <v>7421</v>
      </c>
      <c r="E1696" s="422" t="s">
        <v>441</v>
      </c>
      <c r="F1696" s="422" t="s">
        <v>230</v>
      </c>
      <c r="G1696" s="423" t="s">
        <v>7421</v>
      </c>
      <c r="H1696" s="421" t="s">
        <v>7422</v>
      </c>
      <c r="I1696" s="424">
        <v>133647.9540802167</v>
      </c>
      <c r="J1696" s="425">
        <v>7.3192663279540436E-5</v>
      </c>
      <c r="K1696" s="424">
        <f t="shared" si="182"/>
        <v>992638.61</v>
      </c>
      <c r="L1696" s="424">
        <f t="shared" si="183"/>
        <v>735287.86</v>
      </c>
      <c r="M1696" s="424">
        <f t="shared" si="184"/>
        <v>588230.29</v>
      </c>
      <c r="N1696" s="424">
        <f t="shared" si="185"/>
        <v>147057.56999999995</v>
      </c>
      <c r="O1696" s="424">
        <f t="shared" si="186"/>
        <v>257350.75</v>
      </c>
      <c r="P1696" s="424">
        <f t="shared" si="187"/>
        <v>205880.6</v>
      </c>
      <c r="Q1696" s="424">
        <f t="shared" si="188"/>
        <v>51470.149999999994</v>
      </c>
    </row>
    <row r="1697" spans="1:17" ht="16.5" hidden="1" thickTop="1" x14ac:dyDescent="0.25">
      <c r="A1697" s="421" t="s">
        <v>7403</v>
      </c>
      <c r="B1697" s="421" t="s">
        <v>7423</v>
      </c>
      <c r="C1697" s="422" t="s">
        <v>7405</v>
      </c>
      <c r="D1697" s="422" t="s">
        <v>7424</v>
      </c>
      <c r="E1697" s="422" t="s">
        <v>441</v>
      </c>
      <c r="F1697" s="422" t="s">
        <v>230</v>
      </c>
      <c r="G1697" s="423" t="s">
        <v>7424</v>
      </c>
      <c r="H1697" s="421" t="s">
        <v>7425</v>
      </c>
      <c r="I1697" s="424">
        <v>38313.993382388115</v>
      </c>
      <c r="J1697" s="425">
        <v>2.0982762032021126E-5</v>
      </c>
      <c r="K1697" s="424">
        <f t="shared" si="182"/>
        <v>284568.14</v>
      </c>
      <c r="L1697" s="424">
        <f t="shared" si="183"/>
        <v>210791.21</v>
      </c>
      <c r="M1697" s="424">
        <f t="shared" si="184"/>
        <v>168632.97</v>
      </c>
      <c r="N1697" s="424">
        <f t="shared" si="185"/>
        <v>42158.239999999991</v>
      </c>
      <c r="O1697" s="424">
        <f t="shared" si="186"/>
        <v>73776.930000000022</v>
      </c>
      <c r="P1697" s="424">
        <f t="shared" si="187"/>
        <v>59021.54</v>
      </c>
      <c r="Q1697" s="424">
        <f t="shared" si="188"/>
        <v>14755.390000000021</v>
      </c>
    </row>
    <row r="1698" spans="1:17" ht="16.5" hidden="1" thickTop="1" x14ac:dyDescent="0.25">
      <c r="A1698" s="421" t="s">
        <v>7403</v>
      </c>
      <c r="B1698" s="421" t="s">
        <v>7426</v>
      </c>
      <c r="C1698" s="422" t="s">
        <v>7405</v>
      </c>
      <c r="D1698" s="422" t="s">
        <v>7427</v>
      </c>
      <c r="E1698" s="422" t="s">
        <v>441</v>
      </c>
      <c r="F1698" s="422" t="s">
        <v>230</v>
      </c>
      <c r="G1698" s="423" t="s">
        <v>7427</v>
      </c>
      <c r="H1698" s="421" t="s">
        <v>7428</v>
      </c>
      <c r="I1698" s="424">
        <v>0</v>
      </c>
      <c r="J1698" s="425">
        <v>0</v>
      </c>
      <c r="K1698" s="424">
        <f t="shared" si="182"/>
        <v>0</v>
      </c>
      <c r="L1698" s="424">
        <f t="shared" si="183"/>
        <v>0</v>
      </c>
      <c r="M1698" s="424">
        <f t="shared" si="184"/>
        <v>0</v>
      </c>
      <c r="N1698" s="424">
        <f t="shared" si="185"/>
        <v>0</v>
      </c>
      <c r="O1698" s="424">
        <f t="shared" si="186"/>
        <v>0</v>
      </c>
      <c r="P1698" s="424">
        <f t="shared" si="187"/>
        <v>0</v>
      </c>
      <c r="Q1698" s="424">
        <f t="shared" si="188"/>
        <v>0</v>
      </c>
    </row>
    <row r="1699" spans="1:17" ht="16.5" hidden="1" thickTop="1" x14ac:dyDescent="0.25">
      <c r="A1699" s="421" t="s">
        <v>7403</v>
      </c>
      <c r="B1699" s="421" t="s">
        <v>7429</v>
      </c>
      <c r="C1699" s="422" t="s">
        <v>7405</v>
      </c>
      <c r="D1699" s="422" t="s">
        <v>7430</v>
      </c>
      <c r="E1699" s="422" t="s">
        <v>441</v>
      </c>
      <c r="F1699" s="422" t="s">
        <v>230</v>
      </c>
      <c r="G1699" s="423" t="s">
        <v>7430</v>
      </c>
      <c r="H1699" s="421" t="s">
        <v>7431</v>
      </c>
      <c r="I1699" s="424">
        <v>0</v>
      </c>
      <c r="J1699" s="425">
        <v>0</v>
      </c>
      <c r="K1699" s="424">
        <f t="shared" si="182"/>
        <v>0</v>
      </c>
      <c r="L1699" s="424">
        <f t="shared" si="183"/>
        <v>0</v>
      </c>
      <c r="M1699" s="424">
        <f t="shared" si="184"/>
        <v>0</v>
      </c>
      <c r="N1699" s="424">
        <f t="shared" si="185"/>
        <v>0</v>
      </c>
      <c r="O1699" s="424">
        <f t="shared" si="186"/>
        <v>0</v>
      </c>
      <c r="P1699" s="424">
        <f t="shared" si="187"/>
        <v>0</v>
      </c>
      <c r="Q1699" s="424">
        <f t="shared" si="188"/>
        <v>0</v>
      </c>
    </row>
    <row r="1700" spans="1:17" ht="16.5" hidden="1" thickTop="1" x14ac:dyDescent="0.25">
      <c r="A1700" s="421" t="s">
        <v>7403</v>
      </c>
      <c r="B1700" s="421" t="s">
        <v>7432</v>
      </c>
      <c r="C1700" s="422" t="s">
        <v>7405</v>
      </c>
      <c r="D1700" s="422" t="s">
        <v>7433</v>
      </c>
      <c r="E1700" s="422" t="s">
        <v>441</v>
      </c>
      <c r="F1700" s="422" t="s">
        <v>230</v>
      </c>
      <c r="G1700" s="423" t="s">
        <v>7433</v>
      </c>
      <c r="H1700" s="421" t="s">
        <v>7434</v>
      </c>
      <c r="I1700" s="424">
        <v>26355.217105921551</v>
      </c>
      <c r="J1700" s="425">
        <v>1.4433505881691928E-5</v>
      </c>
      <c r="K1700" s="424">
        <f t="shared" si="182"/>
        <v>195747.15</v>
      </c>
      <c r="L1700" s="424">
        <f t="shared" si="183"/>
        <v>144997.89000000001</v>
      </c>
      <c r="M1700" s="424">
        <f t="shared" si="184"/>
        <v>115998.31</v>
      </c>
      <c r="N1700" s="424">
        <f t="shared" si="185"/>
        <v>28999.580000000016</v>
      </c>
      <c r="O1700" s="424">
        <f t="shared" si="186"/>
        <v>50749.25999999998</v>
      </c>
      <c r="P1700" s="424">
        <f t="shared" si="187"/>
        <v>40599.410000000003</v>
      </c>
      <c r="Q1700" s="424">
        <f t="shared" si="188"/>
        <v>10149.849999999977</v>
      </c>
    </row>
    <row r="1701" spans="1:17" ht="16.5" hidden="1" thickTop="1" x14ac:dyDescent="0.25">
      <c r="A1701" s="421" t="s">
        <v>7403</v>
      </c>
      <c r="B1701" s="421" t="s">
        <v>7435</v>
      </c>
      <c r="C1701" s="422" t="s">
        <v>7405</v>
      </c>
      <c r="D1701" s="422" t="s">
        <v>7436</v>
      </c>
      <c r="E1701" s="422" t="s">
        <v>441</v>
      </c>
      <c r="F1701" s="422" t="s">
        <v>230</v>
      </c>
      <c r="G1701" s="423" t="s">
        <v>7436</v>
      </c>
      <c r="H1701" s="421" t="s">
        <v>7437</v>
      </c>
      <c r="I1701" s="424">
        <v>44539.425930791986</v>
      </c>
      <c r="J1701" s="425">
        <v>2.4392136993431511E-5</v>
      </c>
      <c r="K1701" s="424">
        <f t="shared" si="182"/>
        <v>330806.07</v>
      </c>
      <c r="L1701" s="424">
        <f t="shared" si="183"/>
        <v>245041.53</v>
      </c>
      <c r="M1701" s="424">
        <f t="shared" si="184"/>
        <v>196033.22</v>
      </c>
      <c r="N1701" s="424">
        <f t="shared" si="185"/>
        <v>49008.31</v>
      </c>
      <c r="O1701" s="424">
        <f t="shared" si="186"/>
        <v>85764.540000000008</v>
      </c>
      <c r="P1701" s="424">
        <f t="shared" si="187"/>
        <v>68611.63</v>
      </c>
      <c r="Q1701" s="424">
        <f t="shared" si="188"/>
        <v>17152.910000000003</v>
      </c>
    </row>
    <row r="1702" spans="1:17" ht="16.5" hidden="1" thickTop="1" x14ac:dyDescent="0.25">
      <c r="A1702" s="421" t="s">
        <v>7403</v>
      </c>
      <c r="B1702" s="421" t="s">
        <v>7438</v>
      </c>
      <c r="C1702" s="422" t="s">
        <v>7405</v>
      </c>
      <c r="D1702" s="422" t="s">
        <v>7439</v>
      </c>
      <c r="E1702" s="422" t="s">
        <v>441</v>
      </c>
      <c r="F1702" s="422" t="s">
        <v>230</v>
      </c>
      <c r="G1702" s="423" t="s">
        <v>7439</v>
      </c>
      <c r="H1702" s="421" t="s">
        <v>7440</v>
      </c>
      <c r="I1702" s="424">
        <v>24315.331691370873</v>
      </c>
      <c r="J1702" s="425">
        <v>1.3316357120952653E-5</v>
      </c>
      <c r="K1702" s="424">
        <f t="shared" si="182"/>
        <v>180596.38</v>
      </c>
      <c r="L1702" s="424">
        <f t="shared" si="183"/>
        <v>133775.1</v>
      </c>
      <c r="M1702" s="424">
        <f t="shared" si="184"/>
        <v>107020.08</v>
      </c>
      <c r="N1702" s="424">
        <f t="shared" si="185"/>
        <v>26755.020000000004</v>
      </c>
      <c r="O1702" s="424">
        <f t="shared" si="186"/>
        <v>46821.279999999999</v>
      </c>
      <c r="P1702" s="424">
        <f t="shared" si="187"/>
        <v>37457.019999999997</v>
      </c>
      <c r="Q1702" s="424">
        <f t="shared" si="188"/>
        <v>9364.260000000002</v>
      </c>
    </row>
    <row r="1703" spans="1:17" ht="16.5" hidden="1" thickTop="1" x14ac:dyDescent="0.25">
      <c r="A1703" s="421" t="s">
        <v>7403</v>
      </c>
      <c r="B1703" s="421" t="s">
        <v>7441</v>
      </c>
      <c r="C1703" s="422" t="s">
        <v>7405</v>
      </c>
      <c r="D1703" s="422" t="s">
        <v>7442</v>
      </c>
      <c r="E1703" s="422" t="s">
        <v>441</v>
      </c>
      <c r="F1703" s="422" t="s">
        <v>230</v>
      </c>
      <c r="G1703" s="423" t="s">
        <v>7442</v>
      </c>
      <c r="H1703" s="421" t="s">
        <v>7299</v>
      </c>
      <c r="I1703" s="424">
        <v>0</v>
      </c>
      <c r="J1703" s="425">
        <v>0</v>
      </c>
      <c r="K1703" s="424">
        <f t="shared" si="182"/>
        <v>0</v>
      </c>
      <c r="L1703" s="424">
        <f t="shared" si="183"/>
        <v>0</v>
      </c>
      <c r="M1703" s="424">
        <f t="shared" si="184"/>
        <v>0</v>
      </c>
      <c r="N1703" s="424">
        <f t="shared" si="185"/>
        <v>0</v>
      </c>
      <c r="O1703" s="424">
        <f t="shared" si="186"/>
        <v>0</v>
      </c>
      <c r="P1703" s="424">
        <f t="shared" si="187"/>
        <v>0</v>
      </c>
      <c r="Q1703" s="424">
        <f t="shared" si="188"/>
        <v>0</v>
      </c>
    </row>
    <row r="1704" spans="1:17" ht="16.5" hidden="1" thickTop="1" x14ac:dyDescent="0.25">
      <c r="A1704" s="421" t="s">
        <v>7403</v>
      </c>
      <c r="B1704" s="421" t="s">
        <v>7443</v>
      </c>
      <c r="C1704" s="422" t="s">
        <v>7405</v>
      </c>
      <c r="D1704" s="422" t="s">
        <v>7444</v>
      </c>
      <c r="E1704" s="422" t="s">
        <v>441</v>
      </c>
      <c r="F1704" s="422" t="s">
        <v>230</v>
      </c>
      <c r="G1704" s="423" t="s">
        <v>7444</v>
      </c>
      <c r="H1704" s="421" t="s">
        <v>7445</v>
      </c>
      <c r="I1704" s="424">
        <v>20508.657166314562</v>
      </c>
      <c r="J1704" s="425">
        <v>1.1231621528516868E-5</v>
      </c>
      <c r="K1704" s="424">
        <f t="shared" si="182"/>
        <v>152323.21</v>
      </c>
      <c r="L1704" s="424">
        <f t="shared" si="183"/>
        <v>112832.01</v>
      </c>
      <c r="M1704" s="424">
        <f t="shared" si="184"/>
        <v>90265.61</v>
      </c>
      <c r="N1704" s="424">
        <f t="shared" si="185"/>
        <v>22566.399999999994</v>
      </c>
      <c r="O1704" s="424">
        <f t="shared" si="186"/>
        <v>39491.199999999997</v>
      </c>
      <c r="P1704" s="424">
        <f t="shared" si="187"/>
        <v>31592.959999999999</v>
      </c>
      <c r="Q1704" s="424">
        <f t="shared" si="188"/>
        <v>7898.239999999998</v>
      </c>
    </row>
    <row r="1705" spans="1:17" ht="16.5" hidden="1" thickTop="1" x14ac:dyDescent="0.25">
      <c r="A1705" s="421" t="s">
        <v>7403</v>
      </c>
      <c r="B1705" s="421" t="s">
        <v>7446</v>
      </c>
      <c r="C1705" s="422" t="s">
        <v>7405</v>
      </c>
      <c r="D1705" s="422" t="s">
        <v>7447</v>
      </c>
      <c r="E1705" s="422" t="s">
        <v>441</v>
      </c>
      <c r="F1705" s="422" t="s">
        <v>230</v>
      </c>
      <c r="G1705" s="423" t="s">
        <v>7447</v>
      </c>
      <c r="H1705" s="421" t="s">
        <v>7448</v>
      </c>
      <c r="I1705" s="424">
        <v>0</v>
      </c>
      <c r="J1705" s="425">
        <v>0</v>
      </c>
      <c r="K1705" s="424">
        <f t="shared" si="182"/>
        <v>0</v>
      </c>
      <c r="L1705" s="424">
        <f t="shared" si="183"/>
        <v>0</v>
      </c>
      <c r="M1705" s="424">
        <f t="shared" si="184"/>
        <v>0</v>
      </c>
      <c r="N1705" s="424">
        <f t="shared" si="185"/>
        <v>0</v>
      </c>
      <c r="O1705" s="424">
        <f t="shared" si="186"/>
        <v>0</v>
      </c>
      <c r="P1705" s="424">
        <f t="shared" si="187"/>
        <v>0</v>
      </c>
      <c r="Q1705" s="424">
        <f t="shared" si="188"/>
        <v>0</v>
      </c>
    </row>
    <row r="1706" spans="1:17" ht="16.5" hidden="1" thickTop="1" x14ac:dyDescent="0.25">
      <c r="A1706" s="421" t="s">
        <v>7403</v>
      </c>
      <c r="B1706" s="421" t="s">
        <v>7449</v>
      </c>
      <c r="C1706" s="422" t="s">
        <v>7405</v>
      </c>
      <c r="D1706" s="422" t="s">
        <v>7450</v>
      </c>
      <c r="E1706" s="422" t="s">
        <v>441</v>
      </c>
      <c r="F1706" s="422" t="s">
        <v>230</v>
      </c>
      <c r="G1706" s="423" t="s">
        <v>7450</v>
      </c>
      <c r="H1706" s="421" t="s">
        <v>7451</v>
      </c>
      <c r="I1706" s="424">
        <v>51580.531148246497</v>
      </c>
      <c r="J1706" s="425">
        <v>2.8248217296670882E-5</v>
      </c>
      <c r="K1706" s="424">
        <f t="shared" si="182"/>
        <v>383102.21</v>
      </c>
      <c r="L1706" s="424">
        <f t="shared" si="183"/>
        <v>283779.40999999997</v>
      </c>
      <c r="M1706" s="424">
        <f t="shared" si="184"/>
        <v>227023.53</v>
      </c>
      <c r="N1706" s="424">
        <f t="shared" si="185"/>
        <v>56755.879999999976</v>
      </c>
      <c r="O1706" s="424">
        <f t="shared" si="186"/>
        <v>99322.800000000047</v>
      </c>
      <c r="P1706" s="424">
        <f t="shared" si="187"/>
        <v>79458.240000000005</v>
      </c>
      <c r="Q1706" s="424">
        <f t="shared" si="188"/>
        <v>19864.560000000041</v>
      </c>
    </row>
    <row r="1707" spans="1:17" ht="16.5" hidden="1" thickTop="1" x14ac:dyDescent="0.25">
      <c r="A1707" s="421" t="s">
        <v>7403</v>
      </c>
      <c r="B1707" s="421" t="s">
        <v>7452</v>
      </c>
      <c r="C1707" s="422" t="s">
        <v>7405</v>
      </c>
      <c r="D1707" s="422" t="s">
        <v>7453</v>
      </c>
      <c r="E1707" s="422" t="s">
        <v>441</v>
      </c>
      <c r="F1707" s="422" t="s">
        <v>230</v>
      </c>
      <c r="G1707" s="423" t="s">
        <v>7453</v>
      </c>
      <c r="H1707" s="421" t="s">
        <v>7454</v>
      </c>
      <c r="I1707" s="424">
        <v>83797.852736312721</v>
      </c>
      <c r="J1707" s="425">
        <v>4.5892120542272867E-5</v>
      </c>
      <c r="K1707" s="424">
        <f t="shared" si="182"/>
        <v>622388.76</v>
      </c>
      <c r="L1707" s="424">
        <f t="shared" si="183"/>
        <v>461028.71</v>
      </c>
      <c r="M1707" s="424">
        <f t="shared" si="184"/>
        <v>368822.97</v>
      </c>
      <c r="N1707" s="424">
        <f t="shared" si="185"/>
        <v>92205.740000000049</v>
      </c>
      <c r="O1707" s="424">
        <f t="shared" si="186"/>
        <v>161360.04999999999</v>
      </c>
      <c r="P1707" s="424">
        <f t="shared" si="187"/>
        <v>129088.04</v>
      </c>
      <c r="Q1707" s="424">
        <f t="shared" si="188"/>
        <v>32272.009999999995</v>
      </c>
    </row>
    <row r="1708" spans="1:17" ht="16.5" hidden="1" thickTop="1" x14ac:dyDescent="0.25">
      <c r="A1708" s="421" t="s">
        <v>7403</v>
      </c>
      <c r="B1708" s="421" t="s">
        <v>7455</v>
      </c>
      <c r="C1708" s="422" t="s">
        <v>7405</v>
      </c>
      <c r="D1708" s="422" t="s">
        <v>7456</v>
      </c>
      <c r="E1708" s="422" t="s">
        <v>441</v>
      </c>
      <c r="F1708" s="422" t="s">
        <v>230</v>
      </c>
      <c r="G1708" s="423" t="s">
        <v>7456</v>
      </c>
      <c r="H1708" s="421" t="s">
        <v>7457</v>
      </c>
      <c r="I1708" s="424">
        <v>246439.62780461187</v>
      </c>
      <c r="J1708" s="425">
        <v>1.3496332825126462E-4</v>
      </c>
      <c r="K1708" s="424">
        <f t="shared" si="182"/>
        <v>1830372.13</v>
      </c>
      <c r="L1708" s="424">
        <f t="shared" si="183"/>
        <v>1355831.21</v>
      </c>
      <c r="M1708" s="424">
        <f t="shared" si="184"/>
        <v>1084664.97</v>
      </c>
      <c r="N1708" s="424">
        <f t="shared" si="185"/>
        <v>271166.24</v>
      </c>
      <c r="O1708" s="424">
        <f t="shared" si="186"/>
        <v>474540.91999999993</v>
      </c>
      <c r="P1708" s="424">
        <f t="shared" si="187"/>
        <v>379632.74</v>
      </c>
      <c r="Q1708" s="424">
        <f t="shared" si="188"/>
        <v>94908.179999999935</v>
      </c>
    </row>
    <row r="1709" spans="1:17" ht="16.5" hidden="1" thickTop="1" x14ac:dyDescent="0.25">
      <c r="A1709" s="421" t="s">
        <v>7403</v>
      </c>
      <c r="B1709" s="421" t="s">
        <v>7458</v>
      </c>
      <c r="C1709" s="422" t="s">
        <v>7405</v>
      </c>
      <c r="D1709" s="422" t="s">
        <v>7459</v>
      </c>
      <c r="E1709" s="422" t="s">
        <v>441</v>
      </c>
      <c r="F1709" s="422" t="s">
        <v>230</v>
      </c>
      <c r="G1709" s="423" t="s">
        <v>7459</v>
      </c>
      <c r="H1709" s="421" t="s">
        <v>7460</v>
      </c>
      <c r="I1709" s="424">
        <v>0</v>
      </c>
      <c r="J1709" s="425">
        <v>0</v>
      </c>
      <c r="K1709" s="424">
        <f t="shared" si="182"/>
        <v>0</v>
      </c>
      <c r="L1709" s="424">
        <f t="shared" si="183"/>
        <v>0</v>
      </c>
      <c r="M1709" s="424">
        <f t="shared" si="184"/>
        <v>0</v>
      </c>
      <c r="N1709" s="424">
        <f t="shared" si="185"/>
        <v>0</v>
      </c>
      <c r="O1709" s="424">
        <f t="shared" si="186"/>
        <v>0</v>
      </c>
      <c r="P1709" s="424">
        <f t="shared" si="187"/>
        <v>0</v>
      </c>
      <c r="Q1709" s="424">
        <f t="shared" si="188"/>
        <v>0</v>
      </c>
    </row>
    <row r="1710" spans="1:17" ht="16.5" hidden="1" thickTop="1" x14ac:dyDescent="0.25">
      <c r="A1710" s="421" t="s">
        <v>7403</v>
      </c>
      <c r="B1710" s="427" t="s">
        <v>7461</v>
      </c>
      <c r="C1710" s="422" t="s">
        <v>7405</v>
      </c>
      <c r="D1710" s="422" t="s">
        <v>7462</v>
      </c>
      <c r="E1710" s="422" t="s">
        <v>441</v>
      </c>
      <c r="F1710" s="422" t="s">
        <v>230</v>
      </c>
      <c r="G1710" s="423" t="s">
        <v>7462</v>
      </c>
      <c r="H1710" s="429" t="s">
        <v>7463</v>
      </c>
      <c r="I1710" s="424">
        <v>99687.506960313171</v>
      </c>
      <c r="J1710" s="425">
        <v>5.4594132625058254E-5</v>
      </c>
      <c r="K1710" s="424">
        <f t="shared" si="182"/>
        <v>740405.41</v>
      </c>
      <c r="L1710" s="424">
        <f t="shared" si="183"/>
        <v>548448.44999999995</v>
      </c>
      <c r="M1710" s="424">
        <f t="shared" si="184"/>
        <v>438758.76</v>
      </c>
      <c r="N1710" s="424">
        <f t="shared" si="185"/>
        <v>109689.68999999994</v>
      </c>
      <c r="O1710" s="424">
        <f t="shared" si="186"/>
        <v>191956.96000000008</v>
      </c>
      <c r="P1710" s="424">
        <f t="shared" si="187"/>
        <v>153565.57</v>
      </c>
      <c r="Q1710" s="424">
        <f t="shared" si="188"/>
        <v>38391.390000000072</v>
      </c>
    </row>
    <row r="1711" spans="1:17" ht="16.5" hidden="1" thickTop="1" x14ac:dyDescent="0.25">
      <c r="A1711" s="421" t="s">
        <v>7403</v>
      </c>
      <c r="B1711" s="421" t="s">
        <v>7464</v>
      </c>
      <c r="C1711" s="422" t="s">
        <v>7405</v>
      </c>
      <c r="D1711" s="422" t="s">
        <v>7465</v>
      </c>
      <c r="E1711" s="422" t="s">
        <v>441</v>
      </c>
      <c r="F1711" s="422" t="s">
        <v>230</v>
      </c>
      <c r="G1711" s="423" t="s">
        <v>7465</v>
      </c>
      <c r="H1711" s="421" t="s">
        <v>7466</v>
      </c>
      <c r="I1711" s="424">
        <v>132626.1063874625</v>
      </c>
      <c r="J1711" s="425">
        <v>7.2633045628724453E-5</v>
      </c>
      <c r="K1711" s="424">
        <f t="shared" si="182"/>
        <v>985049.08</v>
      </c>
      <c r="L1711" s="424">
        <f t="shared" si="183"/>
        <v>729665.99</v>
      </c>
      <c r="M1711" s="424">
        <f t="shared" si="184"/>
        <v>583732.79</v>
      </c>
      <c r="N1711" s="424">
        <f t="shared" si="185"/>
        <v>145933.19999999995</v>
      </c>
      <c r="O1711" s="424">
        <f t="shared" si="186"/>
        <v>255383.08999999997</v>
      </c>
      <c r="P1711" s="424">
        <f t="shared" si="187"/>
        <v>204306.47</v>
      </c>
      <c r="Q1711" s="424">
        <f t="shared" si="188"/>
        <v>51076.619999999966</v>
      </c>
    </row>
    <row r="1712" spans="1:17" ht="16.5" hidden="1" thickTop="1" x14ac:dyDescent="0.25">
      <c r="A1712" s="421" t="s">
        <v>7403</v>
      </c>
      <c r="B1712" s="421" t="s">
        <v>7467</v>
      </c>
      <c r="C1712" s="422" t="s">
        <v>7405</v>
      </c>
      <c r="D1712" s="422" t="s">
        <v>7468</v>
      </c>
      <c r="E1712" s="422" t="s">
        <v>441</v>
      </c>
      <c r="F1712" s="422" t="s">
        <v>230</v>
      </c>
      <c r="G1712" s="423" t="s">
        <v>7468</v>
      </c>
      <c r="H1712" s="421" t="s">
        <v>7469</v>
      </c>
      <c r="I1712" s="424">
        <v>950.75696458647622</v>
      </c>
      <c r="J1712" s="425">
        <v>5.2068462138887892E-7</v>
      </c>
      <c r="K1712" s="424">
        <f t="shared" si="182"/>
        <v>7061.52</v>
      </c>
      <c r="L1712" s="424">
        <f t="shared" si="183"/>
        <v>5230.76</v>
      </c>
      <c r="M1712" s="424">
        <f t="shared" si="184"/>
        <v>4184.6099999999997</v>
      </c>
      <c r="N1712" s="424">
        <f t="shared" si="185"/>
        <v>1046.1500000000005</v>
      </c>
      <c r="O1712" s="424">
        <f t="shared" si="186"/>
        <v>1830.7600000000002</v>
      </c>
      <c r="P1712" s="424">
        <f t="shared" si="187"/>
        <v>1464.61</v>
      </c>
      <c r="Q1712" s="424">
        <f t="shared" si="188"/>
        <v>366.15000000000032</v>
      </c>
    </row>
    <row r="1713" spans="1:17" ht="16.5" hidden="1" thickTop="1" x14ac:dyDescent="0.25">
      <c r="A1713" s="421" t="s">
        <v>7403</v>
      </c>
      <c r="B1713" s="421" t="s">
        <v>7470</v>
      </c>
      <c r="C1713" s="422" t="s">
        <v>7405</v>
      </c>
      <c r="D1713" s="422" t="s">
        <v>7471</v>
      </c>
      <c r="E1713" s="422" t="s">
        <v>441</v>
      </c>
      <c r="F1713" s="422" t="s">
        <v>230</v>
      </c>
      <c r="G1713" s="423" t="s">
        <v>7471</v>
      </c>
      <c r="H1713" s="421" t="s">
        <v>7472</v>
      </c>
      <c r="I1713" s="424">
        <v>443431.63666849572</v>
      </c>
      <c r="J1713" s="425">
        <v>2.4284653434120194E-4</v>
      </c>
      <c r="K1713" s="424">
        <f t="shared" si="182"/>
        <v>3293483.75</v>
      </c>
      <c r="L1713" s="424">
        <f t="shared" si="183"/>
        <v>2439617.59</v>
      </c>
      <c r="M1713" s="424">
        <f t="shared" si="184"/>
        <v>1951694.07</v>
      </c>
      <c r="N1713" s="424">
        <f t="shared" si="185"/>
        <v>487923.51999999979</v>
      </c>
      <c r="O1713" s="424">
        <f t="shared" si="186"/>
        <v>853866.16000000015</v>
      </c>
      <c r="P1713" s="424">
        <f t="shared" si="187"/>
        <v>683092.93</v>
      </c>
      <c r="Q1713" s="424">
        <f t="shared" si="188"/>
        <v>170773.2300000001</v>
      </c>
    </row>
    <row r="1714" spans="1:17" ht="16.5" hidden="1" thickTop="1" x14ac:dyDescent="0.25">
      <c r="A1714" s="421" t="s">
        <v>7403</v>
      </c>
      <c r="B1714" s="421" t="s">
        <v>7473</v>
      </c>
      <c r="C1714" s="422" t="s">
        <v>7405</v>
      </c>
      <c r="D1714" s="422" t="s">
        <v>7474</v>
      </c>
      <c r="E1714" s="422" t="s">
        <v>441</v>
      </c>
      <c r="F1714" s="422" t="s">
        <v>230</v>
      </c>
      <c r="G1714" s="423" t="s">
        <v>7474</v>
      </c>
      <c r="H1714" s="421" t="s">
        <v>7475</v>
      </c>
      <c r="I1714" s="424">
        <v>170596.81740060551</v>
      </c>
      <c r="J1714" s="425">
        <v>9.3427808143395097E-5</v>
      </c>
      <c r="K1714" s="424">
        <f t="shared" si="182"/>
        <v>1267067.57</v>
      </c>
      <c r="L1714" s="424">
        <f t="shared" si="183"/>
        <v>938568.57</v>
      </c>
      <c r="M1714" s="424">
        <f t="shared" si="184"/>
        <v>750854.86</v>
      </c>
      <c r="N1714" s="424">
        <f t="shared" si="185"/>
        <v>187713.70999999996</v>
      </c>
      <c r="O1714" s="424">
        <f t="shared" si="186"/>
        <v>328499.00000000012</v>
      </c>
      <c r="P1714" s="424">
        <f t="shared" si="187"/>
        <v>262799.2</v>
      </c>
      <c r="Q1714" s="424">
        <f t="shared" si="188"/>
        <v>65699.800000000105</v>
      </c>
    </row>
    <row r="1715" spans="1:17" ht="16.5" hidden="1" thickTop="1" x14ac:dyDescent="0.25">
      <c r="A1715" s="421" t="s">
        <v>7403</v>
      </c>
      <c r="B1715" s="427" t="s">
        <v>7476</v>
      </c>
      <c r="C1715" s="422" t="s">
        <v>7405</v>
      </c>
      <c r="D1715" s="422" t="s">
        <v>7477</v>
      </c>
      <c r="E1715" s="422" t="s">
        <v>441</v>
      </c>
      <c r="F1715" s="422" t="s">
        <v>230</v>
      </c>
      <c r="G1715" s="423" t="s">
        <v>7477</v>
      </c>
      <c r="H1715" s="429" t="s">
        <v>7478</v>
      </c>
      <c r="I1715" s="424">
        <v>125110.16995886315</v>
      </c>
      <c r="J1715" s="425">
        <v>6.8516922729314241E-5</v>
      </c>
      <c r="K1715" s="424">
        <f t="shared" si="182"/>
        <v>929226.23999999999</v>
      </c>
      <c r="L1715" s="424">
        <f t="shared" si="183"/>
        <v>688315.73</v>
      </c>
      <c r="M1715" s="424">
        <f t="shared" si="184"/>
        <v>550652.57999999996</v>
      </c>
      <c r="N1715" s="424">
        <f t="shared" si="185"/>
        <v>137663.15000000002</v>
      </c>
      <c r="O1715" s="424">
        <f t="shared" si="186"/>
        <v>240910.51</v>
      </c>
      <c r="P1715" s="424">
        <f t="shared" si="187"/>
        <v>192728.41</v>
      </c>
      <c r="Q1715" s="424">
        <f t="shared" si="188"/>
        <v>48182.100000000006</v>
      </c>
    </row>
    <row r="1716" spans="1:17" ht="16.5" hidden="1" thickTop="1" x14ac:dyDescent="0.25">
      <c r="A1716" s="421" t="s">
        <v>7403</v>
      </c>
      <c r="B1716" s="421" t="s">
        <v>7479</v>
      </c>
      <c r="C1716" s="422" t="s">
        <v>7405</v>
      </c>
      <c r="D1716" s="422" t="s">
        <v>7480</v>
      </c>
      <c r="E1716" s="422" t="s">
        <v>441</v>
      </c>
      <c r="F1716" s="422" t="s">
        <v>230</v>
      </c>
      <c r="G1716" s="423" t="s">
        <v>7480</v>
      </c>
      <c r="H1716" s="421" t="s">
        <v>7481</v>
      </c>
      <c r="I1716" s="424">
        <v>219104.66353800302</v>
      </c>
      <c r="J1716" s="425">
        <v>1.1999326118893368E-4</v>
      </c>
      <c r="K1716" s="424">
        <f t="shared" si="182"/>
        <v>1627348.14</v>
      </c>
      <c r="L1716" s="424">
        <f t="shared" si="183"/>
        <v>1205443.07</v>
      </c>
      <c r="M1716" s="424">
        <f t="shared" si="184"/>
        <v>964354.46</v>
      </c>
      <c r="N1716" s="424">
        <f t="shared" si="185"/>
        <v>241088.6100000001</v>
      </c>
      <c r="O1716" s="424">
        <f t="shared" si="186"/>
        <v>421905.06999999983</v>
      </c>
      <c r="P1716" s="424">
        <f t="shared" si="187"/>
        <v>337524.06</v>
      </c>
      <c r="Q1716" s="424">
        <f t="shared" si="188"/>
        <v>84381.009999999835</v>
      </c>
    </row>
    <row r="1717" spans="1:17" ht="16.5" hidden="1" thickTop="1" x14ac:dyDescent="0.25">
      <c r="A1717" s="421" t="s">
        <v>7403</v>
      </c>
      <c r="B1717" s="421" t="s">
        <v>7482</v>
      </c>
      <c r="C1717" s="422" t="s">
        <v>7405</v>
      </c>
      <c r="D1717" s="422" t="s">
        <v>7406</v>
      </c>
      <c r="E1717" s="422" t="s">
        <v>7483</v>
      </c>
      <c r="F1717" s="422" t="s">
        <v>7484</v>
      </c>
      <c r="G1717" s="423" t="s">
        <v>7485</v>
      </c>
      <c r="H1717" s="421" t="s">
        <v>7486</v>
      </c>
      <c r="I1717" s="424">
        <v>134161.98364091068</v>
      </c>
      <c r="J1717" s="425">
        <v>7.3474172957788291E-5</v>
      </c>
      <c r="K1717" s="424">
        <f t="shared" si="182"/>
        <v>996456.45</v>
      </c>
      <c r="L1717" s="424">
        <f t="shared" si="183"/>
        <v>738115.89</v>
      </c>
      <c r="M1717" s="424">
        <f t="shared" si="184"/>
        <v>590492.71</v>
      </c>
      <c r="N1717" s="424">
        <f t="shared" si="185"/>
        <v>147623.18000000005</v>
      </c>
      <c r="O1717" s="424">
        <f t="shared" si="186"/>
        <v>258340.55999999994</v>
      </c>
      <c r="P1717" s="424">
        <f t="shared" si="187"/>
        <v>206672.45</v>
      </c>
      <c r="Q1717" s="424">
        <f t="shared" si="188"/>
        <v>51668.109999999928</v>
      </c>
    </row>
    <row r="1718" spans="1:17" ht="16.5" hidden="1" thickTop="1" x14ac:dyDescent="0.25">
      <c r="A1718" s="421" t="s">
        <v>7403</v>
      </c>
      <c r="B1718" s="421" t="s">
        <v>7487</v>
      </c>
      <c r="C1718" s="422" t="s">
        <v>7405</v>
      </c>
      <c r="D1718" s="422" t="s">
        <v>7406</v>
      </c>
      <c r="E1718" s="422" t="s">
        <v>7488</v>
      </c>
      <c r="F1718" s="422" t="s">
        <v>7489</v>
      </c>
      <c r="G1718" s="423" t="s">
        <v>7490</v>
      </c>
      <c r="H1718" s="421" t="s">
        <v>7491</v>
      </c>
      <c r="I1718" s="424">
        <v>42343.140325131739</v>
      </c>
      <c r="J1718" s="425">
        <v>2.3189335245308176E-5</v>
      </c>
      <c r="K1718" s="424">
        <f t="shared" si="182"/>
        <v>314493.67</v>
      </c>
      <c r="L1718" s="424">
        <f t="shared" si="183"/>
        <v>232958.27</v>
      </c>
      <c r="M1718" s="424">
        <f t="shared" si="184"/>
        <v>186366.62</v>
      </c>
      <c r="N1718" s="424">
        <f t="shared" si="185"/>
        <v>46591.649999999994</v>
      </c>
      <c r="O1718" s="424">
        <f t="shared" si="186"/>
        <v>81535.399999999994</v>
      </c>
      <c r="P1718" s="424">
        <f t="shared" si="187"/>
        <v>65228.32</v>
      </c>
      <c r="Q1718" s="424">
        <f t="shared" si="188"/>
        <v>16307.079999999994</v>
      </c>
    </row>
    <row r="1719" spans="1:17" ht="16.5" hidden="1" thickTop="1" x14ac:dyDescent="0.25">
      <c r="A1719" s="421" t="s">
        <v>7492</v>
      </c>
      <c r="B1719" s="421" t="s">
        <v>7493</v>
      </c>
      <c r="C1719" s="422" t="s">
        <v>7494</v>
      </c>
      <c r="D1719" s="422" t="s">
        <v>7495</v>
      </c>
      <c r="E1719" s="422" t="s">
        <v>441</v>
      </c>
      <c r="F1719" s="422" t="s">
        <v>230</v>
      </c>
      <c r="G1719" s="423" t="s">
        <v>7495</v>
      </c>
      <c r="H1719" s="421" t="s">
        <v>7496</v>
      </c>
      <c r="I1719" s="424">
        <v>194455.59872805511</v>
      </c>
      <c r="J1719" s="425">
        <v>1.0649413422356889E-4</v>
      </c>
      <c r="K1719" s="424">
        <f t="shared" si="182"/>
        <v>1444273.03</v>
      </c>
      <c r="L1719" s="424">
        <f t="shared" si="183"/>
        <v>1069831.8700000001</v>
      </c>
      <c r="M1719" s="424">
        <f t="shared" si="184"/>
        <v>855865.5</v>
      </c>
      <c r="N1719" s="424">
        <f t="shared" si="185"/>
        <v>213966.37000000011</v>
      </c>
      <c r="O1719" s="424">
        <f t="shared" si="186"/>
        <v>374441.15999999992</v>
      </c>
      <c r="P1719" s="424">
        <f t="shared" si="187"/>
        <v>299552.93</v>
      </c>
      <c r="Q1719" s="424">
        <f t="shared" si="188"/>
        <v>74888.229999999923</v>
      </c>
    </row>
    <row r="1720" spans="1:17" ht="16.5" hidden="1" thickTop="1" x14ac:dyDescent="0.25">
      <c r="A1720" s="421" t="s">
        <v>7492</v>
      </c>
      <c r="B1720" s="421" t="s">
        <v>7497</v>
      </c>
      <c r="C1720" s="422" t="s">
        <v>7494</v>
      </c>
      <c r="D1720" s="422" t="s">
        <v>7498</v>
      </c>
      <c r="E1720" s="422" t="s">
        <v>441</v>
      </c>
      <c r="F1720" s="422" t="s">
        <v>230</v>
      </c>
      <c r="G1720" s="423" t="s">
        <v>7498</v>
      </c>
      <c r="H1720" s="421" t="s">
        <v>7499</v>
      </c>
      <c r="I1720" s="424">
        <v>144021.50699839875</v>
      </c>
      <c r="J1720" s="425">
        <v>7.8873767573118132E-5</v>
      </c>
      <c r="K1720" s="424">
        <f t="shared" si="182"/>
        <v>1069685.73</v>
      </c>
      <c r="L1720" s="424">
        <f t="shared" si="183"/>
        <v>792359.8</v>
      </c>
      <c r="M1720" s="424">
        <f t="shared" si="184"/>
        <v>633887.84</v>
      </c>
      <c r="N1720" s="424">
        <f t="shared" si="185"/>
        <v>158471.96000000008</v>
      </c>
      <c r="O1720" s="424">
        <f t="shared" si="186"/>
        <v>277325.92999999993</v>
      </c>
      <c r="P1720" s="424">
        <f t="shared" si="187"/>
        <v>221860.74</v>
      </c>
      <c r="Q1720" s="424">
        <f t="shared" si="188"/>
        <v>55465.189999999944</v>
      </c>
    </row>
    <row r="1721" spans="1:17" ht="16.5" hidden="1" thickTop="1" x14ac:dyDescent="0.25">
      <c r="A1721" s="421" t="s">
        <v>7492</v>
      </c>
      <c r="B1721" s="421" t="s">
        <v>7500</v>
      </c>
      <c r="C1721" s="422" t="s">
        <v>7494</v>
      </c>
      <c r="D1721" s="422" t="s">
        <v>7501</v>
      </c>
      <c r="E1721" s="422" t="s">
        <v>441</v>
      </c>
      <c r="F1721" s="422" t="s">
        <v>230</v>
      </c>
      <c r="G1721" s="423" t="s">
        <v>7501</v>
      </c>
      <c r="H1721" s="421" t="s">
        <v>7502</v>
      </c>
      <c r="I1721" s="424">
        <v>730063.65084210923</v>
      </c>
      <c r="J1721" s="425">
        <v>3.9982133162058084E-4</v>
      </c>
      <c r="K1721" s="424">
        <f t="shared" si="182"/>
        <v>5422375.3399999999</v>
      </c>
      <c r="L1721" s="424">
        <f t="shared" si="183"/>
        <v>4016574.33</v>
      </c>
      <c r="M1721" s="424">
        <f t="shared" si="184"/>
        <v>3213259.46</v>
      </c>
      <c r="N1721" s="424">
        <f t="shared" si="185"/>
        <v>803314.87000000011</v>
      </c>
      <c r="O1721" s="424">
        <f t="shared" si="186"/>
        <v>1405801.0099999998</v>
      </c>
      <c r="P1721" s="424">
        <f t="shared" si="187"/>
        <v>1124640.81</v>
      </c>
      <c r="Q1721" s="424">
        <f t="shared" si="188"/>
        <v>281160.19999999972</v>
      </c>
    </row>
    <row r="1722" spans="1:17" ht="16.5" hidden="1" thickTop="1" x14ac:dyDescent="0.25">
      <c r="A1722" s="421" t="s">
        <v>7492</v>
      </c>
      <c r="B1722" s="421" t="s">
        <v>7503</v>
      </c>
      <c r="C1722" s="422" t="s">
        <v>7494</v>
      </c>
      <c r="D1722" s="422" t="s">
        <v>7504</v>
      </c>
      <c r="E1722" s="422" t="s">
        <v>441</v>
      </c>
      <c r="F1722" s="422" t="s">
        <v>230</v>
      </c>
      <c r="G1722" s="423" t="s">
        <v>7504</v>
      </c>
      <c r="H1722" s="421" t="s">
        <v>7505</v>
      </c>
      <c r="I1722" s="424">
        <v>3466998.061423324</v>
      </c>
      <c r="J1722" s="425">
        <v>1.8987108590399258E-3</v>
      </c>
      <c r="K1722" s="424">
        <f t="shared" si="182"/>
        <v>25750309.25</v>
      </c>
      <c r="L1722" s="424">
        <f t="shared" si="183"/>
        <v>19074303.149999999</v>
      </c>
      <c r="M1722" s="424">
        <f t="shared" si="184"/>
        <v>15259442.52</v>
      </c>
      <c r="N1722" s="424">
        <f t="shared" si="185"/>
        <v>3814860.629999999</v>
      </c>
      <c r="O1722" s="424">
        <f t="shared" si="186"/>
        <v>6676006.1000000015</v>
      </c>
      <c r="P1722" s="424">
        <f t="shared" si="187"/>
        <v>5340804.88</v>
      </c>
      <c r="Q1722" s="424">
        <f t="shared" si="188"/>
        <v>1335201.2200000016</v>
      </c>
    </row>
    <row r="1723" spans="1:17" ht="16.5" hidden="1" thickTop="1" x14ac:dyDescent="0.25">
      <c r="A1723" s="421" t="s">
        <v>7492</v>
      </c>
      <c r="B1723" s="421" t="s">
        <v>7506</v>
      </c>
      <c r="C1723" s="422" t="s">
        <v>7494</v>
      </c>
      <c r="D1723" s="422" t="s">
        <v>7507</v>
      </c>
      <c r="E1723" s="422" t="s">
        <v>441</v>
      </c>
      <c r="F1723" s="422" t="s">
        <v>230</v>
      </c>
      <c r="G1723" s="423" t="s">
        <v>7507</v>
      </c>
      <c r="H1723" s="421" t="s">
        <v>7508</v>
      </c>
      <c r="I1723" s="424">
        <v>181798.77028670712</v>
      </c>
      <c r="J1723" s="425">
        <v>9.9562587918427043E-5</v>
      </c>
      <c r="K1723" s="424">
        <f t="shared" si="182"/>
        <v>1350267.43</v>
      </c>
      <c r="L1723" s="424">
        <f t="shared" si="183"/>
        <v>1000198.1</v>
      </c>
      <c r="M1723" s="424">
        <f t="shared" si="184"/>
        <v>800158.48</v>
      </c>
      <c r="N1723" s="424">
        <f t="shared" si="185"/>
        <v>200039.62</v>
      </c>
      <c r="O1723" s="424">
        <f t="shared" si="186"/>
        <v>350069.32999999996</v>
      </c>
      <c r="P1723" s="424">
        <f t="shared" si="187"/>
        <v>280055.46000000002</v>
      </c>
      <c r="Q1723" s="424">
        <f t="shared" si="188"/>
        <v>70013.869999999937</v>
      </c>
    </row>
    <row r="1724" spans="1:17" ht="16.5" hidden="1" thickTop="1" x14ac:dyDescent="0.25">
      <c r="A1724" s="421" t="s">
        <v>7492</v>
      </c>
      <c r="B1724" s="421" t="s">
        <v>7509</v>
      </c>
      <c r="C1724" s="422" t="s">
        <v>7494</v>
      </c>
      <c r="D1724" s="422" t="s">
        <v>7510</v>
      </c>
      <c r="E1724" s="422" t="s">
        <v>441</v>
      </c>
      <c r="F1724" s="422" t="s">
        <v>230</v>
      </c>
      <c r="G1724" s="423" t="s">
        <v>7510</v>
      </c>
      <c r="H1724" s="421" t="s">
        <v>7511</v>
      </c>
      <c r="I1724" s="424">
        <v>1243378.1381222031</v>
      </c>
      <c r="J1724" s="425">
        <v>6.809393979805903E-4</v>
      </c>
      <c r="K1724" s="424">
        <f t="shared" si="182"/>
        <v>9234897.4499999993</v>
      </c>
      <c r="L1724" s="424">
        <f t="shared" si="183"/>
        <v>6840664.7800000003</v>
      </c>
      <c r="M1724" s="424">
        <f t="shared" si="184"/>
        <v>5472531.8200000003</v>
      </c>
      <c r="N1724" s="424">
        <f t="shared" si="185"/>
        <v>1368132.96</v>
      </c>
      <c r="O1724" s="424">
        <f t="shared" si="186"/>
        <v>2394232.669999999</v>
      </c>
      <c r="P1724" s="424">
        <f t="shared" si="187"/>
        <v>1915386.14</v>
      </c>
      <c r="Q1724" s="424">
        <f t="shared" si="188"/>
        <v>478846.5299999991</v>
      </c>
    </row>
    <row r="1725" spans="1:17" ht="16.5" hidden="1" thickTop="1" x14ac:dyDescent="0.25">
      <c r="A1725" s="421" t="s">
        <v>7492</v>
      </c>
      <c r="B1725" s="421" t="s">
        <v>7512</v>
      </c>
      <c r="C1725" s="422" t="s">
        <v>7494</v>
      </c>
      <c r="D1725" s="422" t="s">
        <v>7513</v>
      </c>
      <c r="E1725" s="422" t="s">
        <v>441</v>
      </c>
      <c r="F1725" s="422" t="s">
        <v>230</v>
      </c>
      <c r="G1725" s="423" t="s">
        <v>7513</v>
      </c>
      <c r="H1725" s="421" t="s">
        <v>7514</v>
      </c>
      <c r="I1725" s="424">
        <v>3938511.8965628124</v>
      </c>
      <c r="J1725" s="425">
        <v>2.1569366852751356E-3</v>
      </c>
      <c r="K1725" s="424">
        <f t="shared" si="182"/>
        <v>29252366.890000001</v>
      </c>
      <c r="L1725" s="424">
        <f t="shared" si="183"/>
        <v>21668419.920000002</v>
      </c>
      <c r="M1725" s="424">
        <f t="shared" si="184"/>
        <v>17334735.940000001</v>
      </c>
      <c r="N1725" s="424">
        <f t="shared" si="185"/>
        <v>4333683.9800000004</v>
      </c>
      <c r="O1725" s="424">
        <f t="shared" si="186"/>
        <v>7583946.9699999988</v>
      </c>
      <c r="P1725" s="424">
        <f t="shared" si="187"/>
        <v>6067157.5800000001</v>
      </c>
      <c r="Q1725" s="424">
        <f t="shared" si="188"/>
        <v>1516789.3899999987</v>
      </c>
    </row>
    <row r="1726" spans="1:17" ht="16.5" hidden="1" thickTop="1" x14ac:dyDescent="0.25">
      <c r="A1726" s="421" t="s">
        <v>7492</v>
      </c>
      <c r="B1726" s="421" t="s">
        <v>7515</v>
      </c>
      <c r="C1726" s="422" t="s">
        <v>7494</v>
      </c>
      <c r="D1726" s="422" t="s">
        <v>7513</v>
      </c>
      <c r="E1726" s="422" t="s">
        <v>7516</v>
      </c>
      <c r="F1726" s="422" t="s">
        <v>7517</v>
      </c>
      <c r="G1726" s="423" t="s">
        <v>7518</v>
      </c>
      <c r="H1726" s="421" t="s">
        <v>7519</v>
      </c>
      <c r="I1726" s="424">
        <v>91670.747502290935</v>
      </c>
      <c r="J1726" s="425">
        <v>5.0203732639945802E-5</v>
      </c>
      <c r="K1726" s="424">
        <f t="shared" si="182"/>
        <v>680862.83</v>
      </c>
      <c r="L1726" s="424">
        <f t="shared" si="183"/>
        <v>504342.84</v>
      </c>
      <c r="M1726" s="424">
        <f t="shared" si="184"/>
        <v>403474.27</v>
      </c>
      <c r="N1726" s="424">
        <f t="shared" si="185"/>
        <v>100868.57</v>
      </c>
      <c r="O1726" s="424">
        <f t="shared" si="186"/>
        <v>176519.98999999993</v>
      </c>
      <c r="P1726" s="424">
        <f t="shared" si="187"/>
        <v>141215.99</v>
      </c>
      <c r="Q1726" s="424">
        <f t="shared" si="188"/>
        <v>35303.999999999942</v>
      </c>
    </row>
    <row r="1727" spans="1:17" ht="16.5" hidden="1" thickTop="1" x14ac:dyDescent="0.25">
      <c r="A1727" s="421" t="s">
        <v>7492</v>
      </c>
      <c r="B1727" s="421" t="s">
        <v>7520</v>
      </c>
      <c r="C1727" s="422" t="s">
        <v>7494</v>
      </c>
      <c r="D1727" s="422" t="s">
        <v>7513</v>
      </c>
      <c r="E1727" s="422" t="s">
        <v>7521</v>
      </c>
      <c r="F1727" s="422" t="s">
        <v>7522</v>
      </c>
      <c r="G1727" s="423" t="s">
        <v>7523</v>
      </c>
      <c r="H1727" s="421" t="s">
        <v>7524</v>
      </c>
      <c r="I1727" s="424">
        <v>103707.77443042953</v>
      </c>
      <c r="J1727" s="425">
        <v>5.6795842971161293E-5</v>
      </c>
      <c r="K1727" s="424">
        <f t="shared" si="182"/>
        <v>770265</v>
      </c>
      <c r="L1727" s="424">
        <f t="shared" si="183"/>
        <v>570566.67000000004</v>
      </c>
      <c r="M1727" s="424">
        <f t="shared" si="184"/>
        <v>456453.34</v>
      </c>
      <c r="N1727" s="424">
        <f t="shared" si="185"/>
        <v>114113.33000000002</v>
      </c>
      <c r="O1727" s="424">
        <f t="shared" si="186"/>
        <v>199698.32999999996</v>
      </c>
      <c r="P1727" s="424">
        <f t="shared" si="187"/>
        <v>159758.66</v>
      </c>
      <c r="Q1727" s="424">
        <f t="shared" si="188"/>
        <v>39939.669999999955</v>
      </c>
    </row>
    <row r="1728" spans="1:17" ht="16.5" hidden="1" thickTop="1" x14ac:dyDescent="0.25">
      <c r="A1728" s="421" t="s">
        <v>7492</v>
      </c>
      <c r="B1728" s="421" t="s">
        <v>7525</v>
      </c>
      <c r="C1728" s="422" t="s">
        <v>7494</v>
      </c>
      <c r="D1728" s="422" t="s">
        <v>7501</v>
      </c>
      <c r="E1728" s="422" t="s">
        <v>7526</v>
      </c>
      <c r="F1728" s="422" t="s">
        <v>7527</v>
      </c>
      <c r="G1728" s="423" t="s">
        <v>7528</v>
      </c>
      <c r="H1728" s="421" t="s">
        <v>7529</v>
      </c>
      <c r="I1728" s="424">
        <v>33555.214631340772</v>
      </c>
      <c r="J1728" s="425">
        <v>1.8376603986846843E-5</v>
      </c>
      <c r="K1728" s="424">
        <f t="shared" si="182"/>
        <v>249223.43</v>
      </c>
      <c r="L1728" s="424">
        <f t="shared" si="183"/>
        <v>184609.95</v>
      </c>
      <c r="M1728" s="424">
        <f t="shared" si="184"/>
        <v>147687.96</v>
      </c>
      <c r="N1728" s="424">
        <f t="shared" si="185"/>
        <v>36921.99000000002</v>
      </c>
      <c r="O1728" s="424">
        <f t="shared" si="186"/>
        <v>64613.479999999981</v>
      </c>
      <c r="P1728" s="424">
        <f t="shared" si="187"/>
        <v>51690.78</v>
      </c>
      <c r="Q1728" s="424">
        <f t="shared" si="188"/>
        <v>12922.699999999983</v>
      </c>
    </row>
    <row r="1729" spans="1:22" ht="16.5" hidden="1" thickTop="1" x14ac:dyDescent="0.25">
      <c r="A1729" s="421" t="s">
        <v>7492</v>
      </c>
      <c r="B1729" s="421" t="s">
        <v>7530</v>
      </c>
      <c r="C1729" s="422" t="s">
        <v>7494</v>
      </c>
      <c r="D1729" s="422" t="s">
        <v>7510</v>
      </c>
      <c r="E1729" s="422" t="s">
        <v>7531</v>
      </c>
      <c r="F1729" s="422" t="s">
        <v>7532</v>
      </c>
      <c r="G1729" s="423" t="s">
        <v>7533</v>
      </c>
      <c r="H1729" s="421" t="s">
        <v>7534</v>
      </c>
      <c r="I1729" s="424">
        <v>0</v>
      </c>
      <c r="J1729" s="425">
        <v>0</v>
      </c>
      <c r="K1729" s="424">
        <f t="shared" si="182"/>
        <v>0</v>
      </c>
      <c r="L1729" s="424">
        <f t="shared" si="183"/>
        <v>0</v>
      </c>
      <c r="M1729" s="424">
        <f t="shared" si="184"/>
        <v>0</v>
      </c>
      <c r="N1729" s="424">
        <f t="shared" si="185"/>
        <v>0</v>
      </c>
      <c r="O1729" s="424">
        <f t="shared" si="186"/>
        <v>0</v>
      </c>
      <c r="P1729" s="424">
        <f t="shared" si="187"/>
        <v>0</v>
      </c>
      <c r="Q1729" s="424">
        <f t="shared" si="188"/>
        <v>0</v>
      </c>
    </row>
    <row r="1730" spans="1:22" ht="16.5" hidden="1" thickTop="1" x14ac:dyDescent="0.25">
      <c r="A1730" s="421" t="s">
        <v>7492</v>
      </c>
      <c r="B1730" s="421" t="s">
        <v>7535</v>
      </c>
      <c r="C1730" s="422" t="s">
        <v>7494</v>
      </c>
      <c r="D1730" s="422" t="s">
        <v>7513</v>
      </c>
      <c r="E1730" s="422" t="s">
        <v>7536</v>
      </c>
      <c r="F1730" s="422" t="s">
        <v>7537</v>
      </c>
      <c r="G1730" s="423" t="s">
        <v>7538</v>
      </c>
      <c r="H1730" s="421" t="s">
        <v>7539</v>
      </c>
      <c r="I1730" s="424">
        <v>170265.58211424394</v>
      </c>
      <c r="J1730" s="425">
        <v>9.3246406243546989E-5</v>
      </c>
      <c r="K1730" s="424">
        <f t="shared" si="182"/>
        <v>1264607.3999999999</v>
      </c>
      <c r="L1730" s="424">
        <f t="shared" si="183"/>
        <v>936746.22</v>
      </c>
      <c r="M1730" s="424">
        <f t="shared" si="184"/>
        <v>749396.98</v>
      </c>
      <c r="N1730" s="424">
        <f t="shared" si="185"/>
        <v>187349.24</v>
      </c>
      <c r="O1730" s="424">
        <f t="shared" si="186"/>
        <v>327861.17999999993</v>
      </c>
      <c r="P1730" s="424">
        <f t="shared" si="187"/>
        <v>262288.94</v>
      </c>
      <c r="Q1730" s="424">
        <f t="shared" si="188"/>
        <v>65572.239999999932</v>
      </c>
    </row>
    <row r="1731" spans="1:22" ht="16.5" hidden="1" thickTop="1" x14ac:dyDescent="0.25">
      <c r="A1731" s="421" t="s">
        <v>7492</v>
      </c>
      <c r="B1731" s="421" t="s">
        <v>7540</v>
      </c>
      <c r="C1731" s="422" t="s">
        <v>7494</v>
      </c>
      <c r="D1731" s="422" t="s">
        <v>7513</v>
      </c>
      <c r="E1731" s="422" t="s">
        <v>7541</v>
      </c>
      <c r="F1731" s="422" t="s">
        <v>7542</v>
      </c>
      <c r="G1731" s="423" t="s">
        <v>7543</v>
      </c>
      <c r="H1731" s="421" t="s">
        <v>7544</v>
      </c>
      <c r="I1731" s="424">
        <v>56712.196259040211</v>
      </c>
      <c r="J1731" s="425">
        <v>3.105858756460818E-5</v>
      </c>
      <c r="K1731" s="424">
        <f t="shared" si="182"/>
        <v>421216.44</v>
      </c>
      <c r="L1731" s="424">
        <f t="shared" si="183"/>
        <v>312012.18</v>
      </c>
      <c r="M1731" s="424">
        <f t="shared" si="184"/>
        <v>249609.74</v>
      </c>
      <c r="N1731" s="424">
        <f t="shared" si="185"/>
        <v>62402.44</v>
      </c>
      <c r="O1731" s="424">
        <f t="shared" si="186"/>
        <v>109204.26000000001</v>
      </c>
      <c r="P1731" s="424">
        <f t="shared" si="187"/>
        <v>87363.41</v>
      </c>
      <c r="Q1731" s="424">
        <f t="shared" si="188"/>
        <v>21840.850000000006</v>
      </c>
    </row>
    <row r="1732" spans="1:22" ht="16.5" hidden="1" thickTop="1" x14ac:dyDescent="0.25">
      <c r="A1732" s="421" t="s">
        <v>7492</v>
      </c>
      <c r="B1732" s="431" t="s">
        <v>7545</v>
      </c>
      <c r="C1732" s="432" t="s">
        <v>7494</v>
      </c>
      <c r="D1732" s="432" t="s">
        <v>7495</v>
      </c>
      <c r="E1732" s="432" t="s">
        <v>7546</v>
      </c>
      <c r="F1732" s="433" t="s">
        <v>7547</v>
      </c>
      <c r="G1732" s="423" t="s">
        <v>7548</v>
      </c>
      <c r="H1732" s="434" t="s">
        <v>7549</v>
      </c>
      <c r="I1732" s="424">
        <v>110535.6127545186</v>
      </c>
      <c r="J1732" s="425">
        <v>6.0535127083825223E-5</v>
      </c>
      <c r="K1732" s="424">
        <f t="shared" si="182"/>
        <v>820977.16</v>
      </c>
      <c r="L1732" s="424">
        <f t="shared" si="183"/>
        <v>608131.23</v>
      </c>
      <c r="M1732" s="424">
        <f t="shared" si="184"/>
        <v>486504.98</v>
      </c>
      <c r="N1732" s="424">
        <f t="shared" si="185"/>
        <v>121626.25</v>
      </c>
      <c r="O1732" s="424">
        <f t="shared" si="186"/>
        <v>212845.93000000005</v>
      </c>
      <c r="P1732" s="424">
        <f t="shared" si="187"/>
        <v>170276.74</v>
      </c>
      <c r="Q1732" s="424">
        <f t="shared" si="188"/>
        <v>42569.190000000061</v>
      </c>
    </row>
    <row r="1733" spans="1:22" ht="16.5" hidden="1" thickTop="1" x14ac:dyDescent="0.25">
      <c r="A1733" s="421" t="s">
        <v>7492</v>
      </c>
      <c r="B1733" s="431" t="s">
        <v>7550</v>
      </c>
      <c r="C1733" s="432" t="s">
        <v>7494</v>
      </c>
      <c r="D1733" s="432" t="s">
        <v>7513</v>
      </c>
      <c r="E1733" s="432" t="s">
        <v>7551</v>
      </c>
      <c r="F1733" s="433" t="s">
        <v>7552</v>
      </c>
      <c r="G1733" s="423" t="s">
        <v>7553</v>
      </c>
      <c r="H1733" s="434" t="s">
        <v>7554</v>
      </c>
      <c r="I1733" s="424">
        <v>21635.185660546231</v>
      </c>
      <c r="J1733" s="425">
        <v>1.1848567903196251E-5</v>
      </c>
      <c r="K1733" s="424">
        <f t="shared" si="182"/>
        <v>160690.23000000001</v>
      </c>
      <c r="L1733" s="424">
        <f t="shared" si="183"/>
        <v>119029.8</v>
      </c>
      <c r="M1733" s="424">
        <f t="shared" si="184"/>
        <v>95223.84</v>
      </c>
      <c r="N1733" s="424">
        <f t="shared" si="185"/>
        <v>23805.960000000006</v>
      </c>
      <c r="O1733" s="424">
        <f t="shared" si="186"/>
        <v>41660.430000000008</v>
      </c>
      <c r="P1733" s="424">
        <f t="shared" si="187"/>
        <v>33328.339999999997</v>
      </c>
      <c r="Q1733" s="424">
        <f t="shared" si="188"/>
        <v>8332.0900000000111</v>
      </c>
    </row>
    <row r="1734" spans="1:22" ht="16.5" thickTop="1" x14ac:dyDescent="0.25">
      <c r="A1734" s="421" t="s">
        <v>7555</v>
      </c>
      <c r="B1734" s="421" t="s">
        <v>7556</v>
      </c>
      <c r="C1734" s="422" t="s">
        <v>7557</v>
      </c>
      <c r="D1734" s="422" t="s">
        <v>7558</v>
      </c>
      <c r="E1734" s="422" t="s">
        <v>441</v>
      </c>
      <c r="F1734" s="422" t="s">
        <v>230</v>
      </c>
      <c r="G1734" s="423" t="s">
        <v>7558</v>
      </c>
      <c r="H1734" s="421" t="s">
        <v>7559</v>
      </c>
      <c r="I1734" s="424">
        <v>295033.8778947395</v>
      </c>
      <c r="J1734" s="425">
        <v>1.6157610065505094E-4</v>
      </c>
      <c r="K1734" s="424">
        <f t="shared" si="182"/>
        <v>2191294.4500000002</v>
      </c>
      <c r="L1734" s="424">
        <f t="shared" si="183"/>
        <v>1623181.07</v>
      </c>
      <c r="M1734" s="424">
        <f t="shared" si="184"/>
        <v>1298544.8600000001</v>
      </c>
      <c r="N1734" s="424">
        <f t="shared" si="185"/>
        <v>324636.20999999996</v>
      </c>
      <c r="O1734" s="424">
        <f t="shared" si="186"/>
        <v>568113.38000000012</v>
      </c>
      <c r="P1734" s="424">
        <f t="shared" si="187"/>
        <v>454490.7</v>
      </c>
      <c r="Q1734" s="424">
        <f t="shared" si="188"/>
        <v>113622.68000000011</v>
      </c>
      <c r="S1734" s="9">
        <f>+Table1[[#This Row],[Future Authority 
80% of Funding
for Allowable 
Uses of ESSER III
Resource 3213]]+Table1[[#This Row],[Current Authority 
80% of Funding
for Allowable 
Uses of ESSER III
Resource 3213]]</f>
        <v>1753035.56</v>
      </c>
      <c r="T1734" s="9">
        <f>+Table1[[#This Row],[Future Authority 
20% of Funding
to Address
Learning Loss1
Resource 3214]]+Table1[[#This Row],[Current Authority 20% of Funding
to Address
Learning Loss1
Resource 3214]]</f>
        <v>438258.89000000007</v>
      </c>
      <c r="U1734" s="9">
        <f>+S1734+T1734</f>
        <v>2191294.4500000002</v>
      </c>
      <c r="V1734" s="3" t="str">
        <f>IF(U1734=K1734,"allocation match ","error not matching")</f>
        <v xml:space="preserve">allocation match </v>
      </c>
    </row>
    <row r="1735" spans="1:22" ht="15.75" x14ac:dyDescent="0.25">
      <c r="A1735" s="421" t="s">
        <v>7555</v>
      </c>
      <c r="B1735" s="421" t="s">
        <v>7560</v>
      </c>
      <c r="C1735" s="422" t="s">
        <v>7557</v>
      </c>
      <c r="D1735" s="422" t="s">
        <v>7561</v>
      </c>
      <c r="E1735" s="422" t="s">
        <v>441</v>
      </c>
      <c r="F1735" s="422" t="s">
        <v>230</v>
      </c>
      <c r="G1735" s="423" t="s">
        <v>7561</v>
      </c>
      <c r="H1735" s="421" t="s">
        <v>82</v>
      </c>
      <c r="I1735" s="424">
        <v>0</v>
      </c>
      <c r="J1735" s="425">
        <v>0</v>
      </c>
      <c r="K1735" s="424">
        <f t="shared" si="182"/>
        <v>0</v>
      </c>
      <c r="L1735" s="424">
        <f t="shared" si="183"/>
        <v>0</v>
      </c>
      <c r="M1735" s="424">
        <f t="shared" si="184"/>
        <v>0</v>
      </c>
      <c r="N1735" s="424">
        <f t="shared" si="185"/>
        <v>0</v>
      </c>
      <c r="O1735" s="424">
        <f t="shared" si="186"/>
        <v>0</v>
      </c>
      <c r="P1735" s="424">
        <f t="shared" si="187"/>
        <v>0</v>
      </c>
      <c r="Q1735" s="424">
        <f t="shared" si="188"/>
        <v>0</v>
      </c>
      <c r="S1735" s="9">
        <f>+Table1[[#This Row],[Future Authority 
80% of Funding
for Allowable 
Uses of ESSER III
Resource 3213]]+Table1[[#This Row],[Current Authority 
80% of Funding
for Allowable 
Uses of ESSER III
Resource 3213]]</f>
        <v>0</v>
      </c>
      <c r="T1735" s="9">
        <f>+Table1[[#This Row],[Future Authority 
20% of Funding
to Address
Learning Loss1
Resource 3214]]+Table1[[#This Row],[Current Authority 20% of Funding
to Address
Learning Loss1
Resource 3214]]</f>
        <v>0</v>
      </c>
      <c r="U1735" s="9">
        <f t="shared" ref="U1735:U1798" si="189">+S1735+T1735</f>
        <v>0</v>
      </c>
      <c r="V1735" s="3" t="str">
        <f t="shared" ref="V1735:V1798" si="190">IF(U1735=K1735,"allocation match ","error not matching")</f>
        <v xml:space="preserve">allocation match </v>
      </c>
    </row>
    <row r="1736" spans="1:22" ht="15.75" x14ac:dyDescent="0.25">
      <c r="A1736" s="421" t="s">
        <v>7555</v>
      </c>
      <c r="B1736" s="421" t="s">
        <v>7562</v>
      </c>
      <c r="C1736" s="422" t="s">
        <v>7557</v>
      </c>
      <c r="D1736" s="422" t="s">
        <v>7563</v>
      </c>
      <c r="E1736" s="422" t="s">
        <v>441</v>
      </c>
      <c r="F1736" s="422" t="s">
        <v>230</v>
      </c>
      <c r="G1736" s="423" t="s">
        <v>7563</v>
      </c>
      <c r="H1736" s="421" t="s">
        <v>83</v>
      </c>
      <c r="I1736" s="424">
        <v>145974.44806380724</v>
      </c>
      <c r="J1736" s="425">
        <v>7.9943301026054009E-5</v>
      </c>
      <c r="K1736" s="424">
        <f t="shared" si="182"/>
        <v>1084190.74</v>
      </c>
      <c r="L1736" s="424">
        <f t="shared" si="183"/>
        <v>803104.25</v>
      </c>
      <c r="M1736" s="424">
        <f t="shared" si="184"/>
        <v>642483.4</v>
      </c>
      <c r="N1736" s="424">
        <f t="shared" si="185"/>
        <v>160620.84999999998</v>
      </c>
      <c r="O1736" s="424">
        <f t="shared" si="186"/>
        <v>281086.49</v>
      </c>
      <c r="P1736" s="424">
        <f t="shared" si="187"/>
        <v>224869.19</v>
      </c>
      <c r="Q1736" s="424">
        <f t="shared" si="188"/>
        <v>56217.299999999988</v>
      </c>
      <c r="S1736" s="9">
        <f>+Table1[[#This Row],[Future Authority 
80% of Funding
for Allowable 
Uses of ESSER III
Resource 3213]]+Table1[[#This Row],[Current Authority 
80% of Funding
for Allowable 
Uses of ESSER III
Resource 3213]]</f>
        <v>867352.59000000008</v>
      </c>
      <c r="T1736" s="9">
        <f>+Table1[[#This Row],[Future Authority 
20% of Funding
to Address
Learning Loss1
Resource 3214]]+Table1[[#This Row],[Current Authority 20% of Funding
to Address
Learning Loss1
Resource 3214]]</f>
        <v>216838.14999999997</v>
      </c>
      <c r="U1736" s="9">
        <f t="shared" si="189"/>
        <v>1084190.74</v>
      </c>
      <c r="V1736" s="3" t="str">
        <f t="shared" si="190"/>
        <v xml:space="preserve">allocation match </v>
      </c>
    </row>
    <row r="1737" spans="1:22" ht="15.75" x14ac:dyDescent="0.25">
      <c r="A1737" s="421" t="s">
        <v>7555</v>
      </c>
      <c r="B1737" s="421" t="s">
        <v>7564</v>
      </c>
      <c r="C1737" s="422" t="s">
        <v>7557</v>
      </c>
      <c r="D1737" s="422" t="s">
        <v>7565</v>
      </c>
      <c r="E1737" s="422" t="s">
        <v>441</v>
      </c>
      <c r="F1737" s="422" t="s">
        <v>230</v>
      </c>
      <c r="G1737" s="423" t="s">
        <v>7565</v>
      </c>
      <c r="H1737" s="421" t="s">
        <v>84</v>
      </c>
      <c r="I1737" s="424">
        <v>500061.99291646725</v>
      </c>
      <c r="J1737" s="425">
        <v>2.7386030200254885E-4</v>
      </c>
      <c r="K1737" s="424">
        <f t="shared" ref="K1737:K1800" si="191">ROUND(J1737*13561996091,2)</f>
        <v>3714092.35</v>
      </c>
      <c r="L1737" s="424">
        <f t="shared" ref="L1737:L1800" si="192">ROUND(K1737*(10045923031/13561996091),2)</f>
        <v>2751179.52</v>
      </c>
      <c r="M1737" s="424">
        <f t="shared" ref="M1737:M1800" si="193">ROUND(L1737*0.8,2)</f>
        <v>2200943.62</v>
      </c>
      <c r="N1737" s="424">
        <f t="shared" ref="N1737:N1800" si="194">L1737-M1737</f>
        <v>550235.89999999991</v>
      </c>
      <c r="O1737" s="424">
        <f t="shared" ref="O1737:O1800" si="195">K1737-L1737</f>
        <v>962912.83000000007</v>
      </c>
      <c r="P1737" s="424">
        <f t="shared" ref="P1737:P1800" si="196">ROUND(O1737*0.8,2)</f>
        <v>770330.26</v>
      </c>
      <c r="Q1737" s="424">
        <f t="shared" ref="Q1737:Q1800" si="197">O1737-P1737</f>
        <v>192582.57000000007</v>
      </c>
      <c r="S1737" s="9">
        <f>+Table1[[#This Row],[Future Authority 
80% of Funding
for Allowable 
Uses of ESSER III
Resource 3213]]+Table1[[#This Row],[Current Authority 
80% of Funding
for Allowable 
Uses of ESSER III
Resource 3213]]</f>
        <v>2971273.88</v>
      </c>
      <c r="T1737" s="9">
        <f>+Table1[[#This Row],[Future Authority 
20% of Funding
to Address
Learning Loss1
Resource 3214]]+Table1[[#This Row],[Current Authority 20% of Funding
to Address
Learning Loss1
Resource 3214]]</f>
        <v>742818.47</v>
      </c>
      <c r="U1737" s="9">
        <f t="shared" si="189"/>
        <v>3714092.3499999996</v>
      </c>
      <c r="V1737" s="3" t="str">
        <f t="shared" si="190"/>
        <v xml:space="preserve">allocation match </v>
      </c>
    </row>
    <row r="1738" spans="1:22" ht="15.75" x14ac:dyDescent="0.25">
      <c r="A1738" s="421" t="s">
        <v>7555</v>
      </c>
      <c r="B1738" s="426" t="s">
        <v>7566</v>
      </c>
      <c r="C1738" s="422" t="s">
        <v>7557</v>
      </c>
      <c r="D1738" s="422" t="s">
        <v>7567</v>
      </c>
      <c r="E1738" s="422" t="s">
        <v>441</v>
      </c>
      <c r="F1738" s="422" t="s">
        <v>230</v>
      </c>
      <c r="G1738" s="423" t="s">
        <v>7567</v>
      </c>
      <c r="H1738" s="421" t="s">
        <v>85</v>
      </c>
      <c r="I1738" s="424">
        <v>65033.459853882996</v>
      </c>
      <c r="J1738" s="425">
        <v>3.5615750063272882E-5</v>
      </c>
      <c r="K1738" s="424">
        <f t="shared" si="191"/>
        <v>483020.66</v>
      </c>
      <c r="L1738" s="424">
        <f t="shared" si="192"/>
        <v>357793.08</v>
      </c>
      <c r="M1738" s="424">
        <f t="shared" si="193"/>
        <v>286234.46000000002</v>
      </c>
      <c r="N1738" s="424">
        <f t="shared" si="194"/>
        <v>71558.62</v>
      </c>
      <c r="O1738" s="424">
        <f t="shared" si="195"/>
        <v>125227.57999999996</v>
      </c>
      <c r="P1738" s="424">
        <f t="shared" si="196"/>
        <v>100182.06</v>
      </c>
      <c r="Q1738" s="424">
        <f t="shared" si="197"/>
        <v>25045.51999999996</v>
      </c>
      <c r="S1738" s="9">
        <f>+Table1[[#This Row],[Future Authority 
80% of Funding
for Allowable 
Uses of ESSER III
Resource 3213]]+Table1[[#This Row],[Current Authority 
80% of Funding
for Allowable 
Uses of ESSER III
Resource 3213]]</f>
        <v>386416.52</v>
      </c>
      <c r="T1738" s="9">
        <f>+Table1[[#This Row],[Future Authority 
20% of Funding
to Address
Learning Loss1
Resource 3214]]+Table1[[#This Row],[Current Authority 20% of Funding
to Address
Learning Loss1
Resource 3214]]</f>
        <v>96604.139999999956</v>
      </c>
      <c r="U1738" s="9">
        <f t="shared" si="189"/>
        <v>483020.66</v>
      </c>
      <c r="V1738" s="3" t="str">
        <f t="shared" si="190"/>
        <v xml:space="preserve">allocation match </v>
      </c>
    </row>
    <row r="1739" spans="1:22" ht="15.75" x14ac:dyDescent="0.25">
      <c r="A1739" s="421" t="s">
        <v>7555</v>
      </c>
      <c r="B1739" s="427" t="s">
        <v>7568</v>
      </c>
      <c r="C1739" s="422" t="s">
        <v>7557</v>
      </c>
      <c r="D1739" s="422" t="s">
        <v>7569</v>
      </c>
      <c r="E1739" s="422" t="s">
        <v>441</v>
      </c>
      <c r="F1739" s="422" t="s">
        <v>230</v>
      </c>
      <c r="G1739" s="423" t="s">
        <v>7569</v>
      </c>
      <c r="H1739" s="429" t="s">
        <v>86</v>
      </c>
      <c r="I1739" s="424">
        <v>36208.785852951034</v>
      </c>
      <c r="J1739" s="425">
        <v>1.9829839438509835E-5</v>
      </c>
      <c r="K1739" s="424">
        <f t="shared" si="191"/>
        <v>268932.2</v>
      </c>
      <c r="L1739" s="424">
        <f t="shared" si="192"/>
        <v>199209.04</v>
      </c>
      <c r="M1739" s="424">
        <f t="shared" si="193"/>
        <v>159367.23000000001</v>
      </c>
      <c r="N1739" s="424">
        <f t="shared" si="194"/>
        <v>39841.81</v>
      </c>
      <c r="O1739" s="424">
        <f t="shared" si="195"/>
        <v>69723.16</v>
      </c>
      <c r="P1739" s="424">
        <f t="shared" si="196"/>
        <v>55778.53</v>
      </c>
      <c r="Q1739" s="424">
        <f t="shared" si="197"/>
        <v>13944.630000000005</v>
      </c>
      <c r="S1739" s="9">
        <f>+Table1[[#This Row],[Future Authority 
80% of Funding
for Allowable 
Uses of ESSER III
Resource 3213]]+Table1[[#This Row],[Current Authority 
80% of Funding
for Allowable 
Uses of ESSER III
Resource 3213]]</f>
        <v>215145.76</v>
      </c>
      <c r="T1739" s="9">
        <f>+Table1[[#This Row],[Future Authority 
20% of Funding
to Address
Learning Loss1
Resource 3214]]+Table1[[#This Row],[Current Authority 20% of Funding
to Address
Learning Loss1
Resource 3214]]</f>
        <v>53786.44</v>
      </c>
      <c r="U1739" s="9">
        <f t="shared" si="189"/>
        <v>268932.2</v>
      </c>
      <c r="V1739" s="3" t="str">
        <f t="shared" si="190"/>
        <v xml:space="preserve">allocation match </v>
      </c>
    </row>
    <row r="1740" spans="1:22" ht="15.75" x14ac:dyDescent="0.25">
      <c r="A1740" s="421" t="s">
        <v>7555</v>
      </c>
      <c r="B1740" s="421" t="s">
        <v>7570</v>
      </c>
      <c r="C1740" s="422" t="s">
        <v>7557</v>
      </c>
      <c r="D1740" s="422" t="s">
        <v>7571</v>
      </c>
      <c r="E1740" s="422" t="s">
        <v>441</v>
      </c>
      <c r="F1740" s="422" t="s">
        <v>230</v>
      </c>
      <c r="G1740" s="423" t="s">
        <v>7571</v>
      </c>
      <c r="H1740" s="421" t="s">
        <v>88</v>
      </c>
      <c r="I1740" s="424">
        <v>164939.93441202209</v>
      </c>
      <c r="J1740" s="425">
        <v>9.0329800885112388E-5</v>
      </c>
      <c r="K1740" s="424">
        <f t="shared" si="191"/>
        <v>1225052.4099999999</v>
      </c>
      <c r="L1740" s="424">
        <f t="shared" si="192"/>
        <v>907446.23</v>
      </c>
      <c r="M1740" s="424">
        <f t="shared" si="193"/>
        <v>725956.98</v>
      </c>
      <c r="N1740" s="424">
        <f t="shared" si="194"/>
        <v>181489.25</v>
      </c>
      <c r="O1740" s="424">
        <f t="shared" si="195"/>
        <v>317606.17999999993</v>
      </c>
      <c r="P1740" s="424">
        <f t="shared" si="196"/>
        <v>254084.94</v>
      </c>
      <c r="Q1740" s="424">
        <f t="shared" si="197"/>
        <v>63521.239999999932</v>
      </c>
      <c r="S1740" s="9">
        <f>+Table1[[#This Row],[Future Authority 
80% of Funding
for Allowable 
Uses of ESSER III
Resource 3213]]+Table1[[#This Row],[Current Authority 
80% of Funding
for Allowable 
Uses of ESSER III
Resource 3213]]</f>
        <v>980041.91999999993</v>
      </c>
      <c r="T1740" s="9">
        <f>+Table1[[#This Row],[Future Authority 
20% of Funding
to Address
Learning Loss1
Resource 3214]]+Table1[[#This Row],[Current Authority 20% of Funding
to Address
Learning Loss1
Resource 3214]]</f>
        <v>245010.48999999993</v>
      </c>
      <c r="U1740" s="9">
        <f t="shared" si="189"/>
        <v>1225052.4099999999</v>
      </c>
      <c r="V1740" s="3" t="str">
        <f t="shared" si="190"/>
        <v xml:space="preserve">allocation match </v>
      </c>
    </row>
    <row r="1741" spans="1:22" ht="15.75" x14ac:dyDescent="0.25">
      <c r="A1741" s="421" t="s">
        <v>7555</v>
      </c>
      <c r="B1741" s="421" t="s">
        <v>7572</v>
      </c>
      <c r="C1741" s="422" t="s">
        <v>7557</v>
      </c>
      <c r="D1741" s="422" t="s">
        <v>7573</v>
      </c>
      <c r="E1741" s="422" t="s">
        <v>441</v>
      </c>
      <c r="F1741" s="422" t="s">
        <v>230</v>
      </c>
      <c r="G1741" s="423" t="s">
        <v>7573</v>
      </c>
      <c r="H1741" s="421" t="s">
        <v>89</v>
      </c>
      <c r="I1741" s="424">
        <v>0</v>
      </c>
      <c r="J1741" s="425">
        <v>0</v>
      </c>
      <c r="K1741" s="424">
        <f t="shared" si="191"/>
        <v>0</v>
      </c>
      <c r="L1741" s="424">
        <f t="shared" si="192"/>
        <v>0</v>
      </c>
      <c r="M1741" s="424">
        <f t="shared" si="193"/>
        <v>0</v>
      </c>
      <c r="N1741" s="424">
        <f t="shared" si="194"/>
        <v>0</v>
      </c>
      <c r="O1741" s="424">
        <f t="shared" si="195"/>
        <v>0</v>
      </c>
      <c r="P1741" s="424">
        <f t="shared" si="196"/>
        <v>0</v>
      </c>
      <c r="Q1741" s="424">
        <f t="shared" si="197"/>
        <v>0</v>
      </c>
      <c r="S1741" s="9">
        <f>+Table1[[#This Row],[Future Authority 
80% of Funding
for Allowable 
Uses of ESSER III
Resource 3213]]+Table1[[#This Row],[Current Authority 
80% of Funding
for Allowable 
Uses of ESSER III
Resource 3213]]</f>
        <v>0</v>
      </c>
      <c r="T1741" s="9">
        <f>+Table1[[#This Row],[Future Authority 
20% of Funding
to Address
Learning Loss1
Resource 3214]]+Table1[[#This Row],[Current Authority 20% of Funding
to Address
Learning Loss1
Resource 3214]]</f>
        <v>0</v>
      </c>
      <c r="U1741" s="9">
        <f t="shared" si="189"/>
        <v>0</v>
      </c>
      <c r="V1741" s="3" t="str">
        <f t="shared" si="190"/>
        <v xml:space="preserve">allocation match </v>
      </c>
    </row>
    <row r="1742" spans="1:22" ht="15.75" x14ac:dyDescent="0.25">
      <c r="A1742" s="421" t="s">
        <v>7555</v>
      </c>
      <c r="B1742" s="421" t="s">
        <v>7574</v>
      </c>
      <c r="C1742" s="422" t="s">
        <v>7557</v>
      </c>
      <c r="D1742" s="422" t="s">
        <v>7575</v>
      </c>
      <c r="E1742" s="422" t="s">
        <v>441</v>
      </c>
      <c r="F1742" s="422" t="s">
        <v>230</v>
      </c>
      <c r="G1742" s="423" t="s">
        <v>7575</v>
      </c>
      <c r="H1742" s="421" t="s">
        <v>91</v>
      </c>
      <c r="I1742" s="424">
        <v>43374.862308650139</v>
      </c>
      <c r="J1742" s="425">
        <v>2.3754360578149692E-5</v>
      </c>
      <c r="K1742" s="424">
        <f t="shared" si="191"/>
        <v>322156.55</v>
      </c>
      <c r="L1742" s="424">
        <f t="shared" si="192"/>
        <v>238634.48</v>
      </c>
      <c r="M1742" s="424">
        <f t="shared" si="193"/>
        <v>190907.58</v>
      </c>
      <c r="N1742" s="424">
        <f t="shared" si="194"/>
        <v>47726.900000000023</v>
      </c>
      <c r="O1742" s="424">
        <f t="shared" si="195"/>
        <v>83522.069999999978</v>
      </c>
      <c r="P1742" s="424">
        <f t="shared" si="196"/>
        <v>66817.66</v>
      </c>
      <c r="Q1742" s="424">
        <f t="shared" si="197"/>
        <v>16704.409999999974</v>
      </c>
      <c r="S1742" s="9">
        <f>+Table1[[#This Row],[Future Authority 
80% of Funding
for Allowable 
Uses of ESSER III
Resource 3213]]+Table1[[#This Row],[Current Authority 
80% of Funding
for Allowable 
Uses of ESSER III
Resource 3213]]</f>
        <v>257725.24</v>
      </c>
      <c r="T1742" s="9">
        <f>+Table1[[#This Row],[Future Authority 
20% of Funding
to Address
Learning Loss1
Resource 3214]]+Table1[[#This Row],[Current Authority 20% of Funding
to Address
Learning Loss1
Resource 3214]]</f>
        <v>64431.31</v>
      </c>
      <c r="U1742" s="9">
        <f t="shared" si="189"/>
        <v>322156.55</v>
      </c>
      <c r="V1742" s="3" t="str">
        <f t="shared" si="190"/>
        <v xml:space="preserve">allocation match </v>
      </c>
    </row>
    <row r="1743" spans="1:22" ht="15.75" x14ac:dyDescent="0.25">
      <c r="A1743" s="421" t="s">
        <v>7555</v>
      </c>
      <c r="B1743" s="421" t="s">
        <v>7576</v>
      </c>
      <c r="C1743" s="422" t="s">
        <v>7557</v>
      </c>
      <c r="D1743" s="422" t="s">
        <v>7577</v>
      </c>
      <c r="E1743" s="422" t="s">
        <v>441</v>
      </c>
      <c r="F1743" s="422" t="s">
        <v>230</v>
      </c>
      <c r="G1743" s="423" t="s">
        <v>7577</v>
      </c>
      <c r="H1743" s="421" t="s">
        <v>93</v>
      </c>
      <c r="I1743" s="424">
        <v>14193.266955568346</v>
      </c>
      <c r="J1743" s="425">
        <v>7.7729810101845561E-6</v>
      </c>
      <c r="K1743" s="424">
        <f t="shared" si="191"/>
        <v>105417.14</v>
      </c>
      <c r="L1743" s="424">
        <f t="shared" si="192"/>
        <v>78086.77</v>
      </c>
      <c r="M1743" s="424">
        <f t="shared" si="193"/>
        <v>62469.42</v>
      </c>
      <c r="N1743" s="424">
        <f t="shared" si="194"/>
        <v>15617.350000000006</v>
      </c>
      <c r="O1743" s="424">
        <f t="shared" si="195"/>
        <v>27330.369999999995</v>
      </c>
      <c r="P1743" s="424">
        <f t="shared" si="196"/>
        <v>21864.3</v>
      </c>
      <c r="Q1743" s="424">
        <f t="shared" si="197"/>
        <v>5466.0699999999961</v>
      </c>
      <c r="S1743" s="9">
        <f>+Table1[[#This Row],[Future Authority 
80% of Funding
for Allowable 
Uses of ESSER III
Resource 3213]]+Table1[[#This Row],[Current Authority 
80% of Funding
for Allowable 
Uses of ESSER III
Resource 3213]]</f>
        <v>84333.72</v>
      </c>
      <c r="T1743" s="9">
        <f>+Table1[[#This Row],[Future Authority 
20% of Funding
to Address
Learning Loss1
Resource 3214]]+Table1[[#This Row],[Current Authority 20% of Funding
to Address
Learning Loss1
Resource 3214]]</f>
        <v>21083.420000000002</v>
      </c>
      <c r="U1743" s="9">
        <f t="shared" si="189"/>
        <v>105417.14</v>
      </c>
      <c r="V1743" s="3" t="str">
        <f t="shared" si="190"/>
        <v xml:space="preserve">allocation match </v>
      </c>
    </row>
    <row r="1744" spans="1:22" ht="15.75" x14ac:dyDescent="0.25">
      <c r="A1744" s="421" t="s">
        <v>7555</v>
      </c>
      <c r="B1744" s="421" t="s">
        <v>7578</v>
      </c>
      <c r="C1744" s="422" t="s">
        <v>7557</v>
      </c>
      <c r="D1744" s="422" t="s">
        <v>7579</v>
      </c>
      <c r="E1744" s="422" t="s">
        <v>441</v>
      </c>
      <c r="F1744" s="422" t="s">
        <v>230</v>
      </c>
      <c r="G1744" s="423" t="s">
        <v>7579</v>
      </c>
      <c r="H1744" s="421" t="s">
        <v>94</v>
      </c>
      <c r="I1744" s="424">
        <v>22620.33386222017</v>
      </c>
      <c r="J1744" s="425">
        <v>1.2388086978529697E-5</v>
      </c>
      <c r="K1744" s="424">
        <f t="shared" si="191"/>
        <v>168007.19</v>
      </c>
      <c r="L1744" s="424">
        <f t="shared" si="192"/>
        <v>124449.77</v>
      </c>
      <c r="M1744" s="424">
        <f t="shared" si="193"/>
        <v>99559.82</v>
      </c>
      <c r="N1744" s="424">
        <f t="shared" si="194"/>
        <v>24889.949999999997</v>
      </c>
      <c r="O1744" s="424">
        <f t="shared" si="195"/>
        <v>43557.42</v>
      </c>
      <c r="P1744" s="424">
        <f t="shared" si="196"/>
        <v>34845.94</v>
      </c>
      <c r="Q1744" s="424">
        <f t="shared" si="197"/>
        <v>8711.4799999999959</v>
      </c>
      <c r="S1744" s="9">
        <f>+Table1[[#This Row],[Future Authority 
80% of Funding
for Allowable 
Uses of ESSER III
Resource 3213]]+Table1[[#This Row],[Current Authority 
80% of Funding
for Allowable 
Uses of ESSER III
Resource 3213]]</f>
        <v>134405.76000000001</v>
      </c>
      <c r="T1744" s="9">
        <f>+Table1[[#This Row],[Future Authority 
20% of Funding
to Address
Learning Loss1
Resource 3214]]+Table1[[#This Row],[Current Authority 20% of Funding
to Address
Learning Loss1
Resource 3214]]</f>
        <v>33601.429999999993</v>
      </c>
      <c r="U1744" s="9">
        <f t="shared" si="189"/>
        <v>168007.19</v>
      </c>
      <c r="V1744" s="3" t="str">
        <f t="shared" si="190"/>
        <v xml:space="preserve">allocation match </v>
      </c>
    </row>
    <row r="1745" spans="1:22" ht="15.75" x14ac:dyDescent="0.25">
      <c r="A1745" s="421" t="s">
        <v>7555</v>
      </c>
      <c r="B1745" s="421" t="s">
        <v>7580</v>
      </c>
      <c r="C1745" s="422" t="s">
        <v>7557</v>
      </c>
      <c r="D1745" s="422" t="s">
        <v>7581</v>
      </c>
      <c r="E1745" s="422" t="s">
        <v>441</v>
      </c>
      <c r="F1745" s="422" t="s">
        <v>230</v>
      </c>
      <c r="G1745" s="423" t="s">
        <v>7581</v>
      </c>
      <c r="H1745" s="421" t="s">
        <v>95</v>
      </c>
      <c r="I1745" s="424">
        <v>42413.125991662811</v>
      </c>
      <c r="J1745" s="425">
        <v>2.322766308474318E-5</v>
      </c>
      <c r="K1745" s="424">
        <f t="shared" si="191"/>
        <v>315013.48</v>
      </c>
      <c r="L1745" s="424">
        <f t="shared" si="192"/>
        <v>233343.32</v>
      </c>
      <c r="M1745" s="424">
        <f t="shared" si="193"/>
        <v>186674.66</v>
      </c>
      <c r="N1745" s="424">
        <f t="shared" si="194"/>
        <v>46668.66</v>
      </c>
      <c r="O1745" s="424">
        <f t="shared" si="195"/>
        <v>81670.159999999974</v>
      </c>
      <c r="P1745" s="424">
        <f t="shared" si="196"/>
        <v>65336.13</v>
      </c>
      <c r="Q1745" s="424">
        <f t="shared" si="197"/>
        <v>16334.029999999977</v>
      </c>
      <c r="S1745" s="9">
        <f>+Table1[[#This Row],[Future Authority 
80% of Funding
for Allowable 
Uses of ESSER III
Resource 3213]]+Table1[[#This Row],[Current Authority 
80% of Funding
for Allowable 
Uses of ESSER III
Resource 3213]]</f>
        <v>252010.79</v>
      </c>
      <c r="T1745" s="9">
        <f>+Table1[[#This Row],[Future Authority 
20% of Funding
to Address
Learning Loss1
Resource 3214]]+Table1[[#This Row],[Current Authority 20% of Funding
to Address
Learning Loss1
Resource 3214]]</f>
        <v>63002.689999999981</v>
      </c>
      <c r="U1745" s="9">
        <f t="shared" si="189"/>
        <v>315013.48</v>
      </c>
      <c r="V1745" s="3" t="str">
        <f t="shared" si="190"/>
        <v xml:space="preserve">allocation match </v>
      </c>
    </row>
    <row r="1746" spans="1:22" ht="15.75" x14ac:dyDescent="0.25">
      <c r="A1746" s="421" t="s">
        <v>7555</v>
      </c>
      <c r="B1746" s="421" t="s">
        <v>7582</v>
      </c>
      <c r="C1746" s="422" t="s">
        <v>7557</v>
      </c>
      <c r="D1746" s="422" t="s">
        <v>7583</v>
      </c>
      <c r="E1746" s="422" t="s">
        <v>441</v>
      </c>
      <c r="F1746" s="422" t="s">
        <v>230</v>
      </c>
      <c r="G1746" s="423" t="s">
        <v>7583</v>
      </c>
      <c r="H1746" s="421" t="s">
        <v>98</v>
      </c>
      <c r="I1746" s="424">
        <v>99030.462238044842</v>
      </c>
      <c r="J1746" s="425">
        <v>5.4234300307028752E-5</v>
      </c>
      <c r="K1746" s="424">
        <f t="shared" si="191"/>
        <v>735525.37</v>
      </c>
      <c r="L1746" s="424">
        <f t="shared" si="192"/>
        <v>544833.61</v>
      </c>
      <c r="M1746" s="424">
        <f t="shared" si="193"/>
        <v>435866.89</v>
      </c>
      <c r="N1746" s="424">
        <f t="shared" si="194"/>
        <v>108966.71999999997</v>
      </c>
      <c r="O1746" s="424">
        <f t="shared" si="195"/>
        <v>190691.76</v>
      </c>
      <c r="P1746" s="424">
        <f t="shared" si="196"/>
        <v>152553.41</v>
      </c>
      <c r="Q1746" s="424">
        <f t="shared" si="197"/>
        <v>38138.350000000006</v>
      </c>
      <c r="S1746" s="9">
        <f>+Table1[[#This Row],[Future Authority 
80% of Funding
for Allowable 
Uses of ESSER III
Resource 3213]]+Table1[[#This Row],[Current Authority 
80% of Funding
for Allowable 
Uses of ESSER III
Resource 3213]]</f>
        <v>588420.30000000005</v>
      </c>
      <c r="T1746" s="9">
        <f>+Table1[[#This Row],[Future Authority 
20% of Funding
to Address
Learning Loss1
Resource 3214]]+Table1[[#This Row],[Current Authority 20% of Funding
to Address
Learning Loss1
Resource 3214]]</f>
        <v>147105.06999999998</v>
      </c>
      <c r="U1746" s="9">
        <f t="shared" si="189"/>
        <v>735525.37</v>
      </c>
      <c r="V1746" s="3" t="str">
        <f t="shared" si="190"/>
        <v xml:space="preserve">allocation match </v>
      </c>
    </row>
    <row r="1747" spans="1:22" ht="15.75" x14ac:dyDescent="0.25">
      <c r="A1747" s="421" t="s">
        <v>7555</v>
      </c>
      <c r="B1747" s="421" t="s">
        <v>7584</v>
      </c>
      <c r="C1747" s="422" t="s">
        <v>7557</v>
      </c>
      <c r="D1747" s="422" t="s">
        <v>7585</v>
      </c>
      <c r="E1747" s="422" t="s">
        <v>441</v>
      </c>
      <c r="F1747" s="422" t="s">
        <v>230</v>
      </c>
      <c r="G1747" s="423" t="s">
        <v>7585</v>
      </c>
      <c r="H1747" s="421" t="s">
        <v>101</v>
      </c>
      <c r="I1747" s="424">
        <v>31265.043854231048</v>
      </c>
      <c r="J1747" s="425">
        <v>1.7122385770823675E-5</v>
      </c>
      <c r="K1747" s="424">
        <f t="shared" si="191"/>
        <v>232213.73</v>
      </c>
      <c r="L1747" s="424">
        <f t="shared" si="192"/>
        <v>172010.17</v>
      </c>
      <c r="M1747" s="424">
        <f t="shared" si="193"/>
        <v>137608.14000000001</v>
      </c>
      <c r="N1747" s="424">
        <f t="shared" si="194"/>
        <v>34402.03</v>
      </c>
      <c r="O1747" s="424">
        <f t="shared" si="195"/>
        <v>60203.56</v>
      </c>
      <c r="P1747" s="424">
        <f t="shared" si="196"/>
        <v>48162.85</v>
      </c>
      <c r="Q1747" s="424">
        <f t="shared" si="197"/>
        <v>12040.71</v>
      </c>
      <c r="S1747" s="9">
        <f>+Table1[[#This Row],[Future Authority 
80% of Funding
for Allowable 
Uses of ESSER III
Resource 3213]]+Table1[[#This Row],[Current Authority 
80% of Funding
for Allowable 
Uses of ESSER III
Resource 3213]]</f>
        <v>185770.99000000002</v>
      </c>
      <c r="T1747" s="9">
        <f>+Table1[[#This Row],[Future Authority 
20% of Funding
to Address
Learning Loss1
Resource 3214]]+Table1[[#This Row],[Current Authority 20% of Funding
to Address
Learning Loss1
Resource 3214]]</f>
        <v>46442.74</v>
      </c>
      <c r="U1747" s="9">
        <f t="shared" si="189"/>
        <v>232213.73</v>
      </c>
      <c r="V1747" s="3" t="str">
        <f t="shared" si="190"/>
        <v xml:space="preserve">allocation match </v>
      </c>
    </row>
    <row r="1748" spans="1:22" ht="15.75" x14ac:dyDescent="0.25">
      <c r="A1748" s="421" t="s">
        <v>7555</v>
      </c>
      <c r="B1748" s="421" t="s">
        <v>7586</v>
      </c>
      <c r="C1748" s="422" t="s">
        <v>7557</v>
      </c>
      <c r="D1748" s="422" t="s">
        <v>7587</v>
      </c>
      <c r="E1748" s="422" t="s">
        <v>441</v>
      </c>
      <c r="F1748" s="422" t="s">
        <v>230</v>
      </c>
      <c r="G1748" s="423" t="s">
        <v>7587</v>
      </c>
      <c r="H1748" s="421" t="s">
        <v>104</v>
      </c>
      <c r="I1748" s="424">
        <v>14645.341652905858</v>
      </c>
      <c r="J1748" s="425">
        <v>8.0205609400618572E-6</v>
      </c>
      <c r="K1748" s="424">
        <f t="shared" si="191"/>
        <v>108774.82</v>
      </c>
      <c r="L1748" s="424">
        <f t="shared" si="192"/>
        <v>80573.94</v>
      </c>
      <c r="M1748" s="424">
        <f t="shared" si="193"/>
        <v>64459.15</v>
      </c>
      <c r="N1748" s="424">
        <f t="shared" si="194"/>
        <v>16114.79</v>
      </c>
      <c r="O1748" s="424">
        <f t="shared" si="195"/>
        <v>28200.880000000005</v>
      </c>
      <c r="P1748" s="424">
        <f t="shared" si="196"/>
        <v>22560.7</v>
      </c>
      <c r="Q1748" s="424">
        <f t="shared" si="197"/>
        <v>5640.1800000000039</v>
      </c>
      <c r="S1748" s="9">
        <f>+Table1[[#This Row],[Future Authority 
80% of Funding
for Allowable 
Uses of ESSER III
Resource 3213]]+Table1[[#This Row],[Current Authority 
80% of Funding
for Allowable 
Uses of ESSER III
Resource 3213]]</f>
        <v>87019.85</v>
      </c>
      <c r="T1748" s="9">
        <f>+Table1[[#This Row],[Future Authority 
20% of Funding
to Address
Learning Loss1
Resource 3214]]+Table1[[#This Row],[Current Authority 20% of Funding
to Address
Learning Loss1
Resource 3214]]</f>
        <v>21754.970000000005</v>
      </c>
      <c r="U1748" s="9">
        <f t="shared" si="189"/>
        <v>108774.82</v>
      </c>
      <c r="V1748" s="3" t="str">
        <f t="shared" si="190"/>
        <v xml:space="preserve">allocation match </v>
      </c>
    </row>
    <row r="1749" spans="1:22" ht="15.75" x14ac:dyDescent="0.25">
      <c r="A1749" s="421" t="s">
        <v>7555</v>
      </c>
      <c r="B1749" s="421" t="s">
        <v>7588</v>
      </c>
      <c r="C1749" s="422" t="s">
        <v>7557</v>
      </c>
      <c r="D1749" s="422" t="s">
        <v>7589</v>
      </c>
      <c r="E1749" s="422" t="s">
        <v>441</v>
      </c>
      <c r="F1749" s="422" t="s">
        <v>230</v>
      </c>
      <c r="G1749" s="423" t="s">
        <v>7589</v>
      </c>
      <c r="H1749" s="421" t="s">
        <v>105</v>
      </c>
      <c r="I1749" s="424">
        <v>0</v>
      </c>
      <c r="J1749" s="425">
        <v>0</v>
      </c>
      <c r="K1749" s="424">
        <f t="shared" si="191"/>
        <v>0</v>
      </c>
      <c r="L1749" s="424">
        <f t="shared" si="192"/>
        <v>0</v>
      </c>
      <c r="M1749" s="424">
        <f t="shared" si="193"/>
        <v>0</v>
      </c>
      <c r="N1749" s="424">
        <f t="shared" si="194"/>
        <v>0</v>
      </c>
      <c r="O1749" s="424">
        <f t="shared" si="195"/>
        <v>0</v>
      </c>
      <c r="P1749" s="424">
        <f t="shared" si="196"/>
        <v>0</v>
      </c>
      <c r="Q1749" s="424">
        <f t="shared" si="197"/>
        <v>0</v>
      </c>
      <c r="S1749" s="9">
        <f>+Table1[[#This Row],[Future Authority 
80% of Funding
for Allowable 
Uses of ESSER III
Resource 3213]]+Table1[[#This Row],[Current Authority 
80% of Funding
for Allowable 
Uses of ESSER III
Resource 3213]]</f>
        <v>0</v>
      </c>
      <c r="T1749" s="9">
        <f>+Table1[[#This Row],[Future Authority 
20% of Funding
to Address
Learning Loss1
Resource 3214]]+Table1[[#This Row],[Current Authority 20% of Funding
to Address
Learning Loss1
Resource 3214]]</f>
        <v>0</v>
      </c>
      <c r="U1749" s="9">
        <f t="shared" si="189"/>
        <v>0</v>
      </c>
      <c r="V1749" s="3" t="str">
        <f t="shared" si="190"/>
        <v xml:space="preserve">allocation match </v>
      </c>
    </row>
    <row r="1750" spans="1:22" ht="15.75" x14ac:dyDescent="0.25">
      <c r="A1750" s="421" t="s">
        <v>7555</v>
      </c>
      <c r="B1750" s="421" t="s">
        <v>7590</v>
      </c>
      <c r="C1750" s="422" t="s">
        <v>7557</v>
      </c>
      <c r="D1750" s="422" t="s">
        <v>7591</v>
      </c>
      <c r="E1750" s="422" t="s">
        <v>441</v>
      </c>
      <c r="F1750" s="422" t="s">
        <v>230</v>
      </c>
      <c r="G1750" s="423" t="s">
        <v>7591</v>
      </c>
      <c r="H1750" s="421" t="s">
        <v>106</v>
      </c>
      <c r="I1750" s="424">
        <v>0</v>
      </c>
      <c r="J1750" s="425">
        <v>0</v>
      </c>
      <c r="K1750" s="424">
        <f t="shared" si="191"/>
        <v>0</v>
      </c>
      <c r="L1750" s="424">
        <f t="shared" si="192"/>
        <v>0</v>
      </c>
      <c r="M1750" s="424">
        <f t="shared" si="193"/>
        <v>0</v>
      </c>
      <c r="N1750" s="424">
        <f t="shared" si="194"/>
        <v>0</v>
      </c>
      <c r="O1750" s="424">
        <f t="shared" si="195"/>
        <v>0</v>
      </c>
      <c r="P1750" s="424">
        <f t="shared" si="196"/>
        <v>0</v>
      </c>
      <c r="Q1750" s="424">
        <f t="shared" si="197"/>
        <v>0</v>
      </c>
      <c r="S1750" s="9">
        <f>+Table1[[#This Row],[Future Authority 
80% of Funding
for Allowable 
Uses of ESSER III
Resource 3213]]+Table1[[#This Row],[Current Authority 
80% of Funding
for Allowable 
Uses of ESSER III
Resource 3213]]</f>
        <v>0</v>
      </c>
      <c r="T1750" s="9">
        <f>+Table1[[#This Row],[Future Authority 
20% of Funding
to Address
Learning Loss1
Resource 3214]]+Table1[[#This Row],[Current Authority 20% of Funding
to Address
Learning Loss1
Resource 3214]]</f>
        <v>0</v>
      </c>
      <c r="U1750" s="9">
        <f t="shared" si="189"/>
        <v>0</v>
      </c>
      <c r="V1750" s="3" t="str">
        <f t="shared" si="190"/>
        <v xml:space="preserve">allocation match </v>
      </c>
    </row>
    <row r="1751" spans="1:22" ht="15.75" x14ac:dyDescent="0.25">
      <c r="A1751" s="421" t="s">
        <v>7555</v>
      </c>
      <c r="B1751" s="421" t="s">
        <v>7592</v>
      </c>
      <c r="C1751" s="422" t="s">
        <v>7557</v>
      </c>
      <c r="D1751" s="422" t="s">
        <v>7593</v>
      </c>
      <c r="E1751" s="422" t="s">
        <v>441</v>
      </c>
      <c r="F1751" s="422" t="s">
        <v>230</v>
      </c>
      <c r="G1751" s="423" t="s">
        <v>7593</v>
      </c>
      <c r="H1751" s="421" t="s">
        <v>111</v>
      </c>
      <c r="I1751" s="424">
        <v>182936.37211697709</v>
      </c>
      <c r="J1751" s="425">
        <v>1.0018559863551714E-4</v>
      </c>
      <c r="K1751" s="424">
        <f t="shared" si="191"/>
        <v>1358716.7</v>
      </c>
      <c r="L1751" s="424">
        <f t="shared" si="192"/>
        <v>1006456.81</v>
      </c>
      <c r="M1751" s="424">
        <f t="shared" si="193"/>
        <v>805165.45</v>
      </c>
      <c r="N1751" s="424">
        <f t="shared" si="194"/>
        <v>201291.3600000001</v>
      </c>
      <c r="O1751" s="424">
        <f t="shared" si="195"/>
        <v>352259.8899999999</v>
      </c>
      <c r="P1751" s="424">
        <f t="shared" si="196"/>
        <v>281807.90999999997</v>
      </c>
      <c r="Q1751" s="424">
        <f t="shared" si="197"/>
        <v>70451.979999999923</v>
      </c>
      <c r="S1751" s="9">
        <f>+Table1[[#This Row],[Future Authority 
80% of Funding
for Allowable 
Uses of ESSER III
Resource 3213]]+Table1[[#This Row],[Current Authority 
80% of Funding
for Allowable 
Uses of ESSER III
Resource 3213]]</f>
        <v>1086973.3599999999</v>
      </c>
      <c r="T1751" s="9">
        <f>+Table1[[#This Row],[Future Authority 
20% of Funding
to Address
Learning Loss1
Resource 3214]]+Table1[[#This Row],[Current Authority 20% of Funding
to Address
Learning Loss1
Resource 3214]]</f>
        <v>271743.34000000003</v>
      </c>
      <c r="U1751" s="9">
        <f t="shared" si="189"/>
        <v>1358716.7</v>
      </c>
      <c r="V1751" s="3" t="str">
        <f t="shared" si="190"/>
        <v xml:space="preserve">allocation match </v>
      </c>
    </row>
    <row r="1752" spans="1:22" ht="15.75" x14ac:dyDescent="0.25">
      <c r="A1752" s="421" t="s">
        <v>7555</v>
      </c>
      <c r="B1752" s="421" t="s">
        <v>7594</v>
      </c>
      <c r="C1752" s="422" t="s">
        <v>7557</v>
      </c>
      <c r="D1752" s="422" t="s">
        <v>7595</v>
      </c>
      <c r="E1752" s="422" t="s">
        <v>441</v>
      </c>
      <c r="F1752" s="422" t="s">
        <v>230</v>
      </c>
      <c r="G1752" s="423" t="s">
        <v>7595</v>
      </c>
      <c r="H1752" s="421" t="s">
        <v>115</v>
      </c>
      <c r="I1752" s="424">
        <v>17302.577583999162</v>
      </c>
      <c r="J1752" s="425">
        <v>9.4758033797783196E-6</v>
      </c>
      <c r="K1752" s="424">
        <f t="shared" si="191"/>
        <v>128510.81</v>
      </c>
      <c r="L1752" s="424">
        <f t="shared" si="192"/>
        <v>95193.19</v>
      </c>
      <c r="M1752" s="424">
        <f t="shared" si="193"/>
        <v>76154.55</v>
      </c>
      <c r="N1752" s="424">
        <f t="shared" si="194"/>
        <v>19038.64</v>
      </c>
      <c r="O1752" s="424">
        <f t="shared" si="195"/>
        <v>33317.619999999995</v>
      </c>
      <c r="P1752" s="424">
        <f t="shared" si="196"/>
        <v>26654.1</v>
      </c>
      <c r="Q1752" s="424">
        <f t="shared" si="197"/>
        <v>6663.5199999999968</v>
      </c>
      <c r="S1752" s="9">
        <f>+Table1[[#This Row],[Future Authority 
80% of Funding
for Allowable 
Uses of ESSER III
Resource 3213]]+Table1[[#This Row],[Current Authority 
80% of Funding
for Allowable 
Uses of ESSER III
Resource 3213]]</f>
        <v>102808.65</v>
      </c>
      <c r="T1752" s="9">
        <f>+Table1[[#This Row],[Future Authority 
20% of Funding
to Address
Learning Loss1
Resource 3214]]+Table1[[#This Row],[Current Authority 20% of Funding
to Address
Learning Loss1
Resource 3214]]</f>
        <v>25702.159999999996</v>
      </c>
      <c r="U1752" s="9">
        <f t="shared" si="189"/>
        <v>128510.81</v>
      </c>
      <c r="V1752" s="3" t="str">
        <f t="shared" si="190"/>
        <v xml:space="preserve">allocation match </v>
      </c>
    </row>
    <row r="1753" spans="1:22" ht="15.75" x14ac:dyDescent="0.25">
      <c r="A1753" s="421" t="s">
        <v>7555</v>
      </c>
      <c r="B1753" s="421" t="s">
        <v>7596</v>
      </c>
      <c r="C1753" s="422" t="s">
        <v>7557</v>
      </c>
      <c r="D1753" s="422" t="s">
        <v>7597</v>
      </c>
      <c r="E1753" s="422" t="s">
        <v>441</v>
      </c>
      <c r="F1753" s="422" t="s">
        <v>230</v>
      </c>
      <c r="G1753" s="423" t="s">
        <v>7597</v>
      </c>
      <c r="H1753" s="421" t="s">
        <v>116</v>
      </c>
      <c r="I1753" s="424">
        <v>0</v>
      </c>
      <c r="J1753" s="425">
        <v>0</v>
      </c>
      <c r="K1753" s="424">
        <f t="shared" si="191"/>
        <v>0</v>
      </c>
      <c r="L1753" s="424">
        <f t="shared" si="192"/>
        <v>0</v>
      </c>
      <c r="M1753" s="424">
        <f t="shared" si="193"/>
        <v>0</v>
      </c>
      <c r="N1753" s="424">
        <f t="shared" si="194"/>
        <v>0</v>
      </c>
      <c r="O1753" s="424">
        <f t="shared" si="195"/>
        <v>0</v>
      </c>
      <c r="P1753" s="424">
        <f t="shared" si="196"/>
        <v>0</v>
      </c>
      <c r="Q1753" s="424">
        <f t="shared" si="197"/>
        <v>0</v>
      </c>
      <c r="S1753" s="9">
        <f>+Table1[[#This Row],[Future Authority 
80% of Funding
for Allowable 
Uses of ESSER III
Resource 3213]]+Table1[[#This Row],[Current Authority 
80% of Funding
for Allowable 
Uses of ESSER III
Resource 3213]]</f>
        <v>0</v>
      </c>
      <c r="T1753" s="9">
        <f>+Table1[[#This Row],[Future Authority 
20% of Funding
to Address
Learning Loss1
Resource 3214]]+Table1[[#This Row],[Current Authority 20% of Funding
to Address
Learning Loss1
Resource 3214]]</f>
        <v>0</v>
      </c>
      <c r="U1753" s="9">
        <f t="shared" si="189"/>
        <v>0</v>
      </c>
      <c r="V1753" s="3" t="str">
        <f t="shared" si="190"/>
        <v xml:space="preserve">allocation match </v>
      </c>
    </row>
    <row r="1754" spans="1:22" ht="15.75" x14ac:dyDescent="0.25">
      <c r="A1754" s="421" t="s">
        <v>7555</v>
      </c>
      <c r="B1754" s="421" t="s">
        <v>7598</v>
      </c>
      <c r="C1754" s="422" t="s">
        <v>7557</v>
      </c>
      <c r="D1754" s="422" t="s">
        <v>7599</v>
      </c>
      <c r="E1754" s="422" t="s">
        <v>441</v>
      </c>
      <c r="F1754" s="422" t="s">
        <v>230</v>
      </c>
      <c r="G1754" s="423" t="s">
        <v>7599</v>
      </c>
      <c r="H1754" s="421" t="s">
        <v>117</v>
      </c>
      <c r="I1754" s="424">
        <v>28275.417327775216</v>
      </c>
      <c r="J1754" s="425">
        <v>1.5485108723162124E-5</v>
      </c>
      <c r="K1754" s="424">
        <f t="shared" si="191"/>
        <v>210008.98</v>
      </c>
      <c r="L1754" s="424">
        <f t="shared" si="192"/>
        <v>155562.21</v>
      </c>
      <c r="M1754" s="424">
        <f t="shared" si="193"/>
        <v>124449.77</v>
      </c>
      <c r="N1754" s="424">
        <f t="shared" si="194"/>
        <v>31112.439999999988</v>
      </c>
      <c r="O1754" s="424">
        <f t="shared" si="195"/>
        <v>54446.770000000019</v>
      </c>
      <c r="P1754" s="424">
        <f t="shared" si="196"/>
        <v>43557.42</v>
      </c>
      <c r="Q1754" s="424">
        <f t="shared" si="197"/>
        <v>10889.35000000002</v>
      </c>
      <c r="S1754" s="9">
        <f>+Table1[[#This Row],[Future Authority 
80% of Funding
for Allowable 
Uses of ESSER III
Resource 3213]]+Table1[[#This Row],[Current Authority 
80% of Funding
for Allowable 
Uses of ESSER III
Resource 3213]]</f>
        <v>168007.19</v>
      </c>
      <c r="T1754" s="9">
        <f>+Table1[[#This Row],[Future Authority 
20% of Funding
to Address
Learning Loss1
Resource 3214]]+Table1[[#This Row],[Current Authority 20% of Funding
to Address
Learning Loss1
Resource 3214]]</f>
        <v>42001.790000000008</v>
      </c>
      <c r="U1754" s="9">
        <f t="shared" si="189"/>
        <v>210008.98</v>
      </c>
      <c r="V1754" s="3" t="str">
        <f t="shared" si="190"/>
        <v xml:space="preserve">allocation match </v>
      </c>
    </row>
    <row r="1755" spans="1:22" ht="15.75" x14ac:dyDescent="0.25">
      <c r="A1755" s="421" t="s">
        <v>7555</v>
      </c>
      <c r="B1755" s="421" t="s">
        <v>7600</v>
      </c>
      <c r="C1755" s="422" t="s">
        <v>7557</v>
      </c>
      <c r="D1755" s="422" t="s">
        <v>7601</v>
      </c>
      <c r="E1755" s="422" t="s">
        <v>441</v>
      </c>
      <c r="F1755" s="422" t="s">
        <v>230</v>
      </c>
      <c r="G1755" s="423" t="s">
        <v>7601</v>
      </c>
      <c r="H1755" s="421" t="s">
        <v>120</v>
      </c>
      <c r="I1755" s="424">
        <v>232800.93599868254</v>
      </c>
      <c r="J1755" s="425">
        <v>1.2749406182070144E-4</v>
      </c>
      <c r="K1755" s="424">
        <f t="shared" si="191"/>
        <v>1729073.97</v>
      </c>
      <c r="L1755" s="424">
        <f t="shared" si="192"/>
        <v>1280795.53</v>
      </c>
      <c r="M1755" s="424">
        <f t="shared" si="193"/>
        <v>1024636.42</v>
      </c>
      <c r="N1755" s="424">
        <f t="shared" si="194"/>
        <v>256159.11</v>
      </c>
      <c r="O1755" s="424">
        <f t="shared" si="195"/>
        <v>448278.43999999994</v>
      </c>
      <c r="P1755" s="424">
        <f t="shared" si="196"/>
        <v>358622.75</v>
      </c>
      <c r="Q1755" s="424">
        <f t="shared" si="197"/>
        <v>89655.689999999944</v>
      </c>
      <c r="S1755" s="9">
        <f>+Table1[[#This Row],[Future Authority 
80% of Funding
for Allowable 
Uses of ESSER III
Resource 3213]]+Table1[[#This Row],[Current Authority 
80% of Funding
for Allowable 
Uses of ESSER III
Resource 3213]]</f>
        <v>1383259.17</v>
      </c>
      <c r="T1755" s="9">
        <f>+Table1[[#This Row],[Future Authority 
20% of Funding
to Address
Learning Loss1
Resource 3214]]+Table1[[#This Row],[Current Authority 20% of Funding
to Address
Learning Loss1
Resource 3214]]</f>
        <v>345814.79999999993</v>
      </c>
      <c r="U1755" s="9">
        <f t="shared" si="189"/>
        <v>1729073.9699999997</v>
      </c>
      <c r="V1755" s="3" t="str">
        <f t="shared" si="190"/>
        <v xml:space="preserve">allocation match </v>
      </c>
    </row>
    <row r="1756" spans="1:22" ht="15.75" x14ac:dyDescent="0.25">
      <c r="A1756" s="421" t="s">
        <v>7555</v>
      </c>
      <c r="B1756" s="421" t="s">
        <v>7602</v>
      </c>
      <c r="C1756" s="422" t="s">
        <v>7557</v>
      </c>
      <c r="D1756" s="422" t="s">
        <v>7603</v>
      </c>
      <c r="E1756" s="422" t="s">
        <v>441</v>
      </c>
      <c r="F1756" s="422" t="s">
        <v>230</v>
      </c>
      <c r="G1756" s="423" t="s">
        <v>7603</v>
      </c>
      <c r="H1756" s="421" t="s">
        <v>126</v>
      </c>
      <c r="I1756" s="424">
        <v>210033.28509064848</v>
      </c>
      <c r="J1756" s="425">
        <v>1.1502529626385904E-4</v>
      </c>
      <c r="K1756" s="424">
        <f t="shared" si="191"/>
        <v>1559972.62</v>
      </c>
      <c r="L1756" s="424">
        <f t="shared" si="192"/>
        <v>1155535.27</v>
      </c>
      <c r="M1756" s="424">
        <f t="shared" si="193"/>
        <v>924428.22</v>
      </c>
      <c r="N1756" s="424">
        <f t="shared" si="194"/>
        <v>231107.05000000005</v>
      </c>
      <c r="O1756" s="424">
        <f t="shared" si="195"/>
        <v>404437.35000000009</v>
      </c>
      <c r="P1756" s="424">
        <f t="shared" si="196"/>
        <v>323549.88</v>
      </c>
      <c r="Q1756" s="424">
        <f t="shared" si="197"/>
        <v>80887.470000000088</v>
      </c>
      <c r="S1756" s="9">
        <f>+Table1[[#This Row],[Future Authority 
80% of Funding
for Allowable 
Uses of ESSER III
Resource 3213]]+Table1[[#This Row],[Current Authority 
80% of Funding
for Allowable 
Uses of ESSER III
Resource 3213]]</f>
        <v>1247978.1000000001</v>
      </c>
      <c r="T1756" s="9">
        <f>+Table1[[#This Row],[Future Authority 
20% of Funding
to Address
Learning Loss1
Resource 3214]]+Table1[[#This Row],[Current Authority 20% of Funding
to Address
Learning Loss1
Resource 3214]]</f>
        <v>311994.52000000014</v>
      </c>
      <c r="U1756" s="9">
        <f t="shared" si="189"/>
        <v>1559972.62</v>
      </c>
      <c r="V1756" s="3" t="str">
        <f t="shared" si="190"/>
        <v xml:space="preserve">allocation match </v>
      </c>
    </row>
    <row r="1757" spans="1:22" ht="15.75" x14ac:dyDescent="0.25">
      <c r="A1757" s="421" t="s">
        <v>7555</v>
      </c>
      <c r="B1757" s="421" t="s">
        <v>7604</v>
      </c>
      <c r="C1757" s="422" t="s">
        <v>7557</v>
      </c>
      <c r="D1757" s="422" t="s">
        <v>7605</v>
      </c>
      <c r="E1757" s="422" t="s">
        <v>441</v>
      </c>
      <c r="F1757" s="422" t="s">
        <v>230</v>
      </c>
      <c r="G1757" s="423" t="s">
        <v>7605</v>
      </c>
      <c r="H1757" s="421" t="s">
        <v>130</v>
      </c>
      <c r="I1757" s="424">
        <v>356270.25832996762</v>
      </c>
      <c r="J1757" s="425">
        <v>1.9511236991184269E-4</v>
      </c>
      <c r="K1757" s="424">
        <f t="shared" si="191"/>
        <v>2646113.2000000002</v>
      </c>
      <c r="L1757" s="424">
        <f t="shared" si="192"/>
        <v>1960083.85</v>
      </c>
      <c r="M1757" s="424">
        <f t="shared" si="193"/>
        <v>1568067.08</v>
      </c>
      <c r="N1757" s="424">
        <f t="shared" si="194"/>
        <v>392016.77</v>
      </c>
      <c r="O1757" s="424">
        <f t="shared" si="195"/>
        <v>686029.35000000009</v>
      </c>
      <c r="P1757" s="424">
        <f t="shared" si="196"/>
        <v>548823.48</v>
      </c>
      <c r="Q1757" s="424">
        <f t="shared" si="197"/>
        <v>137205.87000000011</v>
      </c>
      <c r="S1757" s="9">
        <f>+Table1[[#This Row],[Future Authority 
80% of Funding
for Allowable 
Uses of ESSER III
Resource 3213]]+Table1[[#This Row],[Current Authority 
80% of Funding
for Allowable 
Uses of ESSER III
Resource 3213]]</f>
        <v>2116890.56</v>
      </c>
      <c r="T1757" s="9">
        <f>+Table1[[#This Row],[Future Authority 
20% of Funding
to Address
Learning Loss1
Resource 3214]]+Table1[[#This Row],[Current Authority 20% of Funding
to Address
Learning Loss1
Resource 3214]]</f>
        <v>529222.64000000013</v>
      </c>
      <c r="U1757" s="9">
        <f t="shared" si="189"/>
        <v>2646113.2000000002</v>
      </c>
      <c r="V1757" s="3" t="str">
        <f t="shared" si="190"/>
        <v xml:space="preserve">allocation match </v>
      </c>
    </row>
    <row r="1758" spans="1:22" ht="15.75" x14ac:dyDescent="0.25">
      <c r="A1758" s="421" t="s">
        <v>7555</v>
      </c>
      <c r="B1758" s="421" t="s">
        <v>7606</v>
      </c>
      <c r="C1758" s="422" t="s">
        <v>7557</v>
      </c>
      <c r="D1758" s="422" t="s">
        <v>7607</v>
      </c>
      <c r="E1758" s="422" t="s">
        <v>441</v>
      </c>
      <c r="F1758" s="422" t="s">
        <v>230</v>
      </c>
      <c r="G1758" s="423" t="s">
        <v>7607</v>
      </c>
      <c r="H1758" s="421" t="s">
        <v>134</v>
      </c>
      <c r="I1758" s="424">
        <v>97191.442578306305</v>
      </c>
      <c r="J1758" s="425">
        <v>5.3227156219818051E-5</v>
      </c>
      <c r="K1758" s="424">
        <f t="shared" si="191"/>
        <v>721866.48</v>
      </c>
      <c r="L1758" s="424">
        <f t="shared" si="192"/>
        <v>534715.91</v>
      </c>
      <c r="M1758" s="424">
        <f t="shared" si="193"/>
        <v>427772.73</v>
      </c>
      <c r="N1758" s="424">
        <f t="shared" si="194"/>
        <v>106943.18000000005</v>
      </c>
      <c r="O1758" s="424">
        <f t="shared" si="195"/>
        <v>187150.56999999995</v>
      </c>
      <c r="P1758" s="424">
        <f t="shared" si="196"/>
        <v>149720.46</v>
      </c>
      <c r="Q1758" s="424">
        <f t="shared" si="197"/>
        <v>37430.109999999957</v>
      </c>
      <c r="S1758" s="9">
        <f>+Table1[[#This Row],[Future Authority 
80% of Funding
for Allowable 
Uses of ESSER III
Resource 3213]]+Table1[[#This Row],[Current Authority 
80% of Funding
for Allowable 
Uses of ESSER III
Resource 3213]]</f>
        <v>577493.18999999994</v>
      </c>
      <c r="T1758" s="9">
        <f>+Table1[[#This Row],[Future Authority 
20% of Funding
to Address
Learning Loss1
Resource 3214]]+Table1[[#This Row],[Current Authority 20% of Funding
to Address
Learning Loss1
Resource 3214]]</f>
        <v>144373.29</v>
      </c>
      <c r="U1758" s="9">
        <f t="shared" si="189"/>
        <v>721866.48</v>
      </c>
      <c r="V1758" s="3" t="str">
        <f t="shared" si="190"/>
        <v xml:space="preserve">allocation match </v>
      </c>
    </row>
    <row r="1759" spans="1:22" ht="15.75" x14ac:dyDescent="0.25">
      <c r="A1759" s="421" t="s">
        <v>7555</v>
      </c>
      <c r="B1759" s="421" t="s">
        <v>7608</v>
      </c>
      <c r="C1759" s="422" t="s">
        <v>7557</v>
      </c>
      <c r="D1759" s="422" t="s">
        <v>7609</v>
      </c>
      <c r="E1759" s="422" t="s">
        <v>441</v>
      </c>
      <c r="F1759" s="422" t="s">
        <v>230</v>
      </c>
      <c r="G1759" s="423" t="s">
        <v>7609</v>
      </c>
      <c r="H1759" s="421" t="s">
        <v>139</v>
      </c>
      <c r="I1759" s="424">
        <v>0</v>
      </c>
      <c r="J1759" s="425">
        <v>0</v>
      </c>
      <c r="K1759" s="424">
        <f t="shared" si="191"/>
        <v>0</v>
      </c>
      <c r="L1759" s="424">
        <f t="shared" si="192"/>
        <v>0</v>
      </c>
      <c r="M1759" s="424">
        <f t="shared" si="193"/>
        <v>0</v>
      </c>
      <c r="N1759" s="424">
        <f t="shared" si="194"/>
        <v>0</v>
      </c>
      <c r="O1759" s="424">
        <f t="shared" si="195"/>
        <v>0</v>
      </c>
      <c r="P1759" s="424">
        <f t="shared" si="196"/>
        <v>0</v>
      </c>
      <c r="Q1759" s="424">
        <f t="shared" si="197"/>
        <v>0</v>
      </c>
      <c r="S1759" s="9">
        <f>+Table1[[#This Row],[Future Authority 
80% of Funding
for Allowable 
Uses of ESSER III
Resource 3213]]+Table1[[#This Row],[Current Authority 
80% of Funding
for Allowable 
Uses of ESSER III
Resource 3213]]</f>
        <v>0</v>
      </c>
      <c r="T1759" s="9">
        <f>+Table1[[#This Row],[Future Authority 
20% of Funding
to Address
Learning Loss1
Resource 3214]]+Table1[[#This Row],[Current Authority 20% of Funding
to Address
Learning Loss1
Resource 3214]]</f>
        <v>0</v>
      </c>
      <c r="U1759" s="9">
        <f t="shared" si="189"/>
        <v>0</v>
      </c>
      <c r="V1759" s="3" t="str">
        <f t="shared" si="190"/>
        <v xml:space="preserve">allocation match </v>
      </c>
    </row>
    <row r="1760" spans="1:22" ht="15.75" x14ac:dyDescent="0.25">
      <c r="A1760" s="421" t="s">
        <v>7555</v>
      </c>
      <c r="B1760" s="421" t="s">
        <v>7610</v>
      </c>
      <c r="C1760" s="422" t="s">
        <v>7557</v>
      </c>
      <c r="D1760" s="422" t="s">
        <v>7611</v>
      </c>
      <c r="E1760" s="422" t="s">
        <v>441</v>
      </c>
      <c r="F1760" s="422" t="s">
        <v>230</v>
      </c>
      <c r="G1760" s="423" t="s">
        <v>7611</v>
      </c>
      <c r="H1760" s="421" t="s">
        <v>140</v>
      </c>
      <c r="I1760" s="424">
        <v>226455.00635817135</v>
      </c>
      <c r="J1760" s="425">
        <v>1.240186963011155E-4</v>
      </c>
      <c r="K1760" s="424">
        <f t="shared" si="191"/>
        <v>1681941.07</v>
      </c>
      <c r="L1760" s="424">
        <f t="shared" si="192"/>
        <v>1245882.27</v>
      </c>
      <c r="M1760" s="424">
        <f t="shared" si="193"/>
        <v>996705.82</v>
      </c>
      <c r="N1760" s="424">
        <f t="shared" si="194"/>
        <v>249176.45000000007</v>
      </c>
      <c r="O1760" s="424">
        <f t="shared" si="195"/>
        <v>436058.80000000005</v>
      </c>
      <c r="P1760" s="424">
        <f t="shared" si="196"/>
        <v>348847.04</v>
      </c>
      <c r="Q1760" s="424">
        <f t="shared" si="197"/>
        <v>87211.760000000068</v>
      </c>
      <c r="S1760" s="9">
        <f>+Table1[[#This Row],[Future Authority 
80% of Funding
for Allowable 
Uses of ESSER III
Resource 3213]]+Table1[[#This Row],[Current Authority 
80% of Funding
for Allowable 
Uses of ESSER III
Resource 3213]]</f>
        <v>1345552.8599999999</v>
      </c>
      <c r="T1760" s="9">
        <f>+Table1[[#This Row],[Future Authority 
20% of Funding
to Address
Learning Loss1
Resource 3214]]+Table1[[#This Row],[Current Authority 20% of Funding
to Address
Learning Loss1
Resource 3214]]</f>
        <v>336388.21000000014</v>
      </c>
      <c r="U1760" s="9">
        <f t="shared" si="189"/>
        <v>1681941.07</v>
      </c>
      <c r="V1760" s="3" t="str">
        <f t="shared" si="190"/>
        <v xml:space="preserve">allocation match </v>
      </c>
    </row>
    <row r="1761" spans="1:22" ht="15.75" x14ac:dyDescent="0.25">
      <c r="A1761" s="421" t="s">
        <v>7555</v>
      </c>
      <c r="B1761" s="421" t="s">
        <v>7612</v>
      </c>
      <c r="C1761" s="422" t="s">
        <v>7557</v>
      </c>
      <c r="D1761" s="422" t="s">
        <v>7613</v>
      </c>
      <c r="E1761" s="422" t="s">
        <v>441</v>
      </c>
      <c r="F1761" s="422" t="s">
        <v>230</v>
      </c>
      <c r="G1761" s="423" t="s">
        <v>7613</v>
      </c>
      <c r="H1761" s="421" t="s">
        <v>146</v>
      </c>
      <c r="I1761" s="424">
        <v>280974.13056962623</v>
      </c>
      <c r="J1761" s="425">
        <v>1.5387624203136576E-4</v>
      </c>
      <c r="K1761" s="424">
        <f t="shared" si="191"/>
        <v>2086868.99</v>
      </c>
      <c r="L1761" s="424">
        <f t="shared" si="192"/>
        <v>1545828.88</v>
      </c>
      <c r="M1761" s="424">
        <f t="shared" si="193"/>
        <v>1236663.1000000001</v>
      </c>
      <c r="N1761" s="424">
        <f t="shared" si="194"/>
        <v>309165.7799999998</v>
      </c>
      <c r="O1761" s="424">
        <f t="shared" si="195"/>
        <v>541040.1100000001</v>
      </c>
      <c r="P1761" s="424">
        <f t="shared" si="196"/>
        <v>432832.09</v>
      </c>
      <c r="Q1761" s="424">
        <f t="shared" si="197"/>
        <v>108208.02000000008</v>
      </c>
      <c r="S1761" s="9">
        <f>+Table1[[#This Row],[Future Authority 
80% of Funding
for Allowable 
Uses of ESSER III
Resource 3213]]+Table1[[#This Row],[Current Authority 
80% of Funding
for Allowable 
Uses of ESSER III
Resource 3213]]</f>
        <v>1669495.1900000002</v>
      </c>
      <c r="T1761" s="9">
        <f>+Table1[[#This Row],[Future Authority 
20% of Funding
to Address
Learning Loss1
Resource 3214]]+Table1[[#This Row],[Current Authority 20% of Funding
to Address
Learning Loss1
Resource 3214]]</f>
        <v>417373.79999999987</v>
      </c>
      <c r="U1761" s="9">
        <f t="shared" si="189"/>
        <v>2086868.99</v>
      </c>
      <c r="V1761" s="3" t="str">
        <f t="shared" si="190"/>
        <v xml:space="preserve">allocation match </v>
      </c>
    </row>
    <row r="1762" spans="1:22" ht="15.75" x14ac:dyDescent="0.25">
      <c r="A1762" s="421" t="s">
        <v>7555</v>
      </c>
      <c r="B1762" s="421" t="s">
        <v>7614</v>
      </c>
      <c r="C1762" s="422" t="s">
        <v>7557</v>
      </c>
      <c r="D1762" s="422" t="s">
        <v>7615</v>
      </c>
      <c r="E1762" s="422" t="s">
        <v>441</v>
      </c>
      <c r="F1762" s="422" t="s">
        <v>230</v>
      </c>
      <c r="G1762" s="423" t="s">
        <v>7615</v>
      </c>
      <c r="H1762" s="421" t="s">
        <v>148</v>
      </c>
      <c r="I1762" s="424">
        <v>1227807.0455244414</v>
      </c>
      <c r="J1762" s="425">
        <v>6.7241184703343204E-4</v>
      </c>
      <c r="K1762" s="424">
        <f t="shared" si="191"/>
        <v>9119246.8399999999</v>
      </c>
      <c r="L1762" s="424">
        <f t="shared" si="192"/>
        <v>6754997.6600000001</v>
      </c>
      <c r="M1762" s="424">
        <f t="shared" si="193"/>
        <v>5403998.1299999999</v>
      </c>
      <c r="N1762" s="424">
        <f t="shared" si="194"/>
        <v>1350999.5300000003</v>
      </c>
      <c r="O1762" s="424">
        <f t="shared" si="195"/>
        <v>2364249.1799999997</v>
      </c>
      <c r="P1762" s="424">
        <f t="shared" si="196"/>
        <v>1891399.34</v>
      </c>
      <c r="Q1762" s="424">
        <f t="shared" si="197"/>
        <v>472849.83999999962</v>
      </c>
      <c r="S1762" s="9">
        <f>+Table1[[#This Row],[Future Authority 
80% of Funding
for Allowable 
Uses of ESSER III
Resource 3213]]+Table1[[#This Row],[Current Authority 
80% of Funding
for Allowable 
Uses of ESSER III
Resource 3213]]</f>
        <v>7295397.4699999997</v>
      </c>
      <c r="T1762" s="9">
        <f>+Table1[[#This Row],[Future Authority 
20% of Funding
to Address
Learning Loss1
Resource 3214]]+Table1[[#This Row],[Current Authority 20% of Funding
to Address
Learning Loss1
Resource 3214]]</f>
        <v>1823849.3699999999</v>
      </c>
      <c r="U1762" s="9">
        <f t="shared" si="189"/>
        <v>9119246.8399999999</v>
      </c>
      <c r="V1762" s="3" t="str">
        <f t="shared" si="190"/>
        <v xml:space="preserve">allocation match </v>
      </c>
    </row>
    <row r="1763" spans="1:22" ht="15.75" x14ac:dyDescent="0.25">
      <c r="A1763" s="421" t="s">
        <v>7555</v>
      </c>
      <c r="B1763" s="421" t="s">
        <v>7616</v>
      </c>
      <c r="C1763" s="422" t="s">
        <v>7557</v>
      </c>
      <c r="D1763" s="422" t="s">
        <v>7617</v>
      </c>
      <c r="E1763" s="422" t="s">
        <v>441</v>
      </c>
      <c r="F1763" s="422" t="s">
        <v>230</v>
      </c>
      <c r="G1763" s="423" t="s">
        <v>7617</v>
      </c>
      <c r="H1763" s="421" t="s">
        <v>153</v>
      </c>
      <c r="I1763" s="424">
        <v>1768960.1921221358</v>
      </c>
      <c r="J1763" s="425">
        <v>9.6877583041184937E-4</v>
      </c>
      <c r="K1763" s="424">
        <f t="shared" si="191"/>
        <v>13138534.029999999</v>
      </c>
      <c r="L1763" s="424">
        <f t="shared" si="192"/>
        <v>9732247.4299999997</v>
      </c>
      <c r="M1763" s="424">
        <f t="shared" si="193"/>
        <v>7785797.9400000004</v>
      </c>
      <c r="N1763" s="424">
        <f t="shared" si="194"/>
        <v>1946449.4899999993</v>
      </c>
      <c r="O1763" s="424">
        <f t="shared" si="195"/>
        <v>3406286.5999999996</v>
      </c>
      <c r="P1763" s="424">
        <f t="shared" si="196"/>
        <v>2725029.28</v>
      </c>
      <c r="Q1763" s="424">
        <f t="shared" si="197"/>
        <v>681257.31999999983</v>
      </c>
      <c r="S1763" s="9">
        <f>+Table1[[#This Row],[Future Authority 
80% of Funding
for Allowable 
Uses of ESSER III
Resource 3213]]+Table1[[#This Row],[Current Authority 
80% of Funding
for Allowable 
Uses of ESSER III
Resource 3213]]</f>
        <v>10510827.220000001</v>
      </c>
      <c r="T1763" s="9">
        <f>+Table1[[#This Row],[Future Authority 
20% of Funding
to Address
Learning Loss1
Resource 3214]]+Table1[[#This Row],[Current Authority 20% of Funding
to Address
Learning Loss1
Resource 3214]]</f>
        <v>2627706.8099999991</v>
      </c>
      <c r="U1763" s="9">
        <f t="shared" si="189"/>
        <v>13138534.029999999</v>
      </c>
      <c r="V1763" s="3" t="str">
        <f t="shared" si="190"/>
        <v xml:space="preserve">allocation match </v>
      </c>
    </row>
    <row r="1764" spans="1:22" ht="15.75" x14ac:dyDescent="0.25">
      <c r="A1764" s="421" t="s">
        <v>7555</v>
      </c>
      <c r="B1764" s="421" t="s">
        <v>7618</v>
      </c>
      <c r="C1764" s="422" t="s">
        <v>7557</v>
      </c>
      <c r="D1764" s="422" t="s">
        <v>7619</v>
      </c>
      <c r="E1764" s="422" t="s">
        <v>441</v>
      </c>
      <c r="F1764" s="422" t="s">
        <v>230</v>
      </c>
      <c r="G1764" s="423" t="s">
        <v>7619</v>
      </c>
      <c r="H1764" s="421" t="s">
        <v>155</v>
      </c>
      <c r="I1764" s="424">
        <v>112590.66256160391</v>
      </c>
      <c r="J1764" s="425">
        <v>6.1660580665122839E-5</v>
      </c>
      <c r="K1764" s="424">
        <f t="shared" si="191"/>
        <v>836240.55</v>
      </c>
      <c r="L1764" s="424">
        <f t="shared" si="192"/>
        <v>619437.43999999994</v>
      </c>
      <c r="M1764" s="424">
        <f t="shared" si="193"/>
        <v>495549.95</v>
      </c>
      <c r="N1764" s="424">
        <f t="shared" si="194"/>
        <v>123887.48999999993</v>
      </c>
      <c r="O1764" s="424">
        <f t="shared" si="195"/>
        <v>216803.1100000001</v>
      </c>
      <c r="P1764" s="424">
        <f t="shared" si="196"/>
        <v>173442.49</v>
      </c>
      <c r="Q1764" s="424">
        <f t="shared" si="197"/>
        <v>43360.620000000112</v>
      </c>
      <c r="S1764" s="9">
        <f>+Table1[[#This Row],[Future Authority 
80% of Funding
for Allowable 
Uses of ESSER III
Resource 3213]]+Table1[[#This Row],[Current Authority 
80% of Funding
for Allowable 
Uses of ESSER III
Resource 3213]]</f>
        <v>668992.43999999994</v>
      </c>
      <c r="T1764" s="9">
        <f>+Table1[[#This Row],[Future Authority 
20% of Funding
to Address
Learning Loss1
Resource 3214]]+Table1[[#This Row],[Current Authority 20% of Funding
to Address
Learning Loss1
Resource 3214]]</f>
        <v>167248.11000000004</v>
      </c>
      <c r="U1764" s="9">
        <f t="shared" si="189"/>
        <v>836240.55</v>
      </c>
      <c r="V1764" s="3" t="str">
        <f t="shared" si="190"/>
        <v xml:space="preserve">allocation match </v>
      </c>
    </row>
    <row r="1765" spans="1:22" ht="15.75" x14ac:dyDescent="0.25">
      <c r="A1765" s="421" t="s">
        <v>7555</v>
      </c>
      <c r="B1765" s="421" t="s">
        <v>7620</v>
      </c>
      <c r="C1765" s="422" t="s">
        <v>7557</v>
      </c>
      <c r="D1765" s="422" t="s">
        <v>7621</v>
      </c>
      <c r="E1765" s="422" t="s">
        <v>441</v>
      </c>
      <c r="F1765" s="422" t="s">
        <v>230</v>
      </c>
      <c r="G1765" s="423" t="s">
        <v>7621</v>
      </c>
      <c r="H1765" s="421" t="s">
        <v>158</v>
      </c>
      <c r="I1765" s="424">
        <v>652924.8347256009</v>
      </c>
      <c r="J1765" s="425">
        <v>3.5757605048137832E-4</v>
      </c>
      <c r="K1765" s="424">
        <f t="shared" si="191"/>
        <v>4849445</v>
      </c>
      <c r="L1765" s="424">
        <f t="shared" si="192"/>
        <v>3592181.48</v>
      </c>
      <c r="M1765" s="424">
        <f t="shared" si="193"/>
        <v>2873745.18</v>
      </c>
      <c r="N1765" s="424">
        <f t="shared" si="194"/>
        <v>718436.29999999981</v>
      </c>
      <c r="O1765" s="424">
        <f t="shared" si="195"/>
        <v>1257263.52</v>
      </c>
      <c r="P1765" s="424">
        <f t="shared" si="196"/>
        <v>1005810.82</v>
      </c>
      <c r="Q1765" s="424">
        <f t="shared" si="197"/>
        <v>251452.70000000007</v>
      </c>
      <c r="S1765" s="9">
        <f>+Table1[[#This Row],[Future Authority 
80% of Funding
for Allowable 
Uses of ESSER III
Resource 3213]]+Table1[[#This Row],[Current Authority 
80% of Funding
for Allowable 
Uses of ESSER III
Resource 3213]]</f>
        <v>3879556</v>
      </c>
      <c r="T1765" s="9">
        <f>+Table1[[#This Row],[Future Authority 
20% of Funding
to Address
Learning Loss1
Resource 3214]]+Table1[[#This Row],[Current Authority 20% of Funding
to Address
Learning Loss1
Resource 3214]]</f>
        <v>969888.99999999988</v>
      </c>
      <c r="U1765" s="9">
        <f t="shared" si="189"/>
        <v>4849445</v>
      </c>
      <c r="V1765" s="3" t="str">
        <f t="shared" si="190"/>
        <v xml:space="preserve">allocation match </v>
      </c>
    </row>
    <row r="1766" spans="1:22" ht="15.75" x14ac:dyDescent="0.25">
      <c r="A1766" s="421" t="s">
        <v>7555</v>
      </c>
      <c r="B1766" s="421" t="s">
        <v>7622</v>
      </c>
      <c r="C1766" s="422" t="s">
        <v>7557</v>
      </c>
      <c r="D1766" s="422" t="s">
        <v>7623</v>
      </c>
      <c r="E1766" s="422" t="s">
        <v>441</v>
      </c>
      <c r="F1766" s="422" t="s">
        <v>230</v>
      </c>
      <c r="G1766" s="423" t="s">
        <v>7623</v>
      </c>
      <c r="H1766" s="421" t="s">
        <v>161</v>
      </c>
      <c r="I1766" s="424">
        <v>49010.723368143699</v>
      </c>
      <c r="J1766" s="425">
        <v>2.6840855120147676E-5</v>
      </c>
      <c r="K1766" s="424">
        <f t="shared" si="191"/>
        <v>364015.57</v>
      </c>
      <c r="L1766" s="424">
        <f t="shared" si="192"/>
        <v>269641.15999999997</v>
      </c>
      <c r="M1766" s="424">
        <f t="shared" si="193"/>
        <v>215712.93</v>
      </c>
      <c r="N1766" s="424">
        <f t="shared" si="194"/>
        <v>53928.229999999981</v>
      </c>
      <c r="O1766" s="424">
        <f t="shared" si="195"/>
        <v>94374.410000000033</v>
      </c>
      <c r="P1766" s="424">
        <f t="shared" si="196"/>
        <v>75499.53</v>
      </c>
      <c r="Q1766" s="424">
        <f t="shared" si="197"/>
        <v>18874.880000000034</v>
      </c>
      <c r="S1766" s="9">
        <f>+Table1[[#This Row],[Future Authority 
80% of Funding
for Allowable 
Uses of ESSER III
Resource 3213]]+Table1[[#This Row],[Current Authority 
80% of Funding
for Allowable 
Uses of ESSER III
Resource 3213]]</f>
        <v>291212.45999999996</v>
      </c>
      <c r="T1766" s="9">
        <f>+Table1[[#This Row],[Future Authority 
20% of Funding
to Address
Learning Loss1
Resource 3214]]+Table1[[#This Row],[Current Authority 20% of Funding
to Address
Learning Loss1
Resource 3214]]</f>
        <v>72803.110000000015</v>
      </c>
      <c r="U1766" s="9">
        <f t="shared" si="189"/>
        <v>364015.56999999995</v>
      </c>
      <c r="V1766" s="3" t="str">
        <f t="shared" si="190"/>
        <v xml:space="preserve">allocation match </v>
      </c>
    </row>
    <row r="1767" spans="1:22" ht="15.75" x14ac:dyDescent="0.25">
      <c r="A1767" s="421" t="s">
        <v>7555</v>
      </c>
      <c r="B1767" s="421" t="s">
        <v>7624</v>
      </c>
      <c r="C1767" s="422" t="s">
        <v>7557</v>
      </c>
      <c r="D1767" s="422" t="s">
        <v>7625</v>
      </c>
      <c r="E1767" s="422" t="s">
        <v>441</v>
      </c>
      <c r="F1767" s="422" t="s">
        <v>230</v>
      </c>
      <c r="G1767" s="423" t="s">
        <v>7625</v>
      </c>
      <c r="H1767" s="421" t="s">
        <v>165</v>
      </c>
      <c r="I1767" s="424">
        <v>13997.660984226963</v>
      </c>
      <c r="J1767" s="425">
        <v>7.6658568712900382E-6</v>
      </c>
      <c r="K1767" s="424">
        <f t="shared" si="191"/>
        <v>103964.32</v>
      </c>
      <c r="L1767" s="424">
        <f t="shared" si="192"/>
        <v>77010.61</v>
      </c>
      <c r="M1767" s="424">
        <f t="shared" si="193"/>
        <v>61608.49</v>
      </c>
      <c r="N1767" s="424">
        <f t="shared" si="194"/>
        <v>15402.120000000003</v>
      </c>
      <c r="O1767" s="424">
        <f t="shared" si="195"/>
        <v>26953.710000000006</v>
      </c>
      <c r="P1767" s="424">
        <f t="shared" si="196"/>
        <v>21562.97</v>
      </c>
      <c r="Q1767" s="424">
        <f t="shared" si="197"/>
        <v>5390.7400000000052</v>
      </c>
      <c r="S1767" s="9">
        <f>+Table1[[#This Row],[Future Authority 
80% of Funding
for Allowable 
Uses of ESSER III
Resource 3213]]+Table1[[#This Row],[Current Authority 
80% of Funding
for Allowable 
Uses of ESSER III
Resource 3213]]</f>
        <v>83171.459999999992</v>
      </c>
      <c r="T1767" s="9">
        <f>+Table1[[#This Row],[Future Authority 
20% of Funding
to Address
Learning Loss1
Resource 3214]]+Table1[[#This Row],[Current Authority 20% of Funding
to Address
Learning Loss1
Resource 3214]]</f>
        <v>20792.860000000008</v>
      </c>
      <c r="U1767" s="9">
        <f t="shared" si="189"/>
        <v>103964.32</v>
      </c>
      <c r="V1767" s="3" t="str">
        <f t="shared" si="190"/>
        <v xml:space="preserve">allocation match </v>
      </c>
    </row>
    <row r="1768" spans="1:22" ht="15.75" x14ac:dyDescent="0.25">
      <c r="A1768" s="421" t="s">
        <v>7555</v>
      </c>
      <c r="B1768" s="421" t="s">
        <v>7626</v>
      </c>
      <c r="C1768" s="422" t="s">
        <v>7557</v>
      </c>
      <c r="D1768" s="422" t="s">
        <v>7627</v>
      </c>
      <c r="E1768" s="422" t="s">
        <v>441</v>
      </c>
      <c r="F1768" s="422" t="s">
        <v>230</v>
      </c>
      <c r="G1768" s="423" t="s">
        <v>7627</v>
      </c>
      <c r="H1768" s="421" t="s">
        <v>166</v>
      </c>
      <c r="I1768" s="424">
        <v>64090.945942957151</v>
      </c>
      <c r="J1768" s="425">
        <v>3.5099579772500812E-5</v>
      </c>
      <c r="K1768" s="424">
        <f t="shared" si="191"/>
        <v>476020.36</v>
      </c>
      <c r="L1768" s="424">
        <f t="shared" si="192"/>
        <v>352607.67</v>
      </c>
      <c r="M1768" s="424">
        <f t="shared" si="193"/>
        <v>282086.14</v>
      </c>
      <c r="N1768" s="424">
        <f t="shared" si="194"/>
        <v>70521.52999999997</v>
      </c>
      <c r="O1768" s="424">
        <f t="shared" si="195"/>
        <v>123412.69</v>
      </c>
      <c r="P1768" s="424">
        <f t="shared" si="196"/>
        <v>98730.15</v>
      </c>
      <c r="Q1768" s="424">
        <f t="shared" si="197"/>
        <v>24682.540000000008</v>
      </c>
      <c r="S1768" s="9">
        <f>+Table1[[#This Row],[Future Authority 
80% of Funding
for Allowable 
Uses of ESSER III
Resource 3213]]+Table1[[#This Row],[Current Authority 
80% of Funding
for Allowable 
Uses of ESSER III
Resource 3213]]</f>
        <v>380816.29000000004</v>
      </c>
      <c r="T1768" s="9">
        <f>+Table1[[#This Row],[Future Authority 
20% of Funding
to Address
Learning Loss1
Resource 3214]]+Table1[[#This Row],[Current Authority 20% of Funding
to Address
Learning Loss1
Resource 3214]]</f>
        <v>95204.069999999978</v>
      </c>
      <c r="U1768" s="9">
        <f t="shared" si="189"/>
        <v>476020.36</v>
      </c>
      <c r="V1768" s="3" t="str">
        <f t="shared" si="190"/>
        <v xml:space="preserve">allocation match </v>
      </c>
    </row>
    <row r="1769" spans="1:22" ht="15.75" x14ac:dyDescent="0.25">
      <c r="A1769" s="421" t="s">
        <v>7555</v>
      </c>
      <c r="B1769" s="421" t="s">
        <v>7628</v>
      </c>
      <c r="C1769" s="422" t="s">
        <v>7557</v>
      </c>
      <c r="D1769" s="422" t="s">
        <v>7629</v>
      </c>
      <c r="E1769" s="422" t="s">
        <v>441</v>
      </c>
      <c r="F1769" s="422" t="s">
        <v>230</v>
      </c>
      <c r="G1769" s="423" t="s">
        <v>7629</v>
      </c>
      <c r="H1769" s="421" t="s">
        <v>167</v>
      </c>
      <c r="I1769" s="424">
        <v>0</v>
      </c>
      <c r="J1769" s="425">
        <v>0</v>
      </c>
      <c r="K1769" s="424">
        <f t="shared" si="191"/>
        <v>0</v>
      </c>
      <c r="L1769" s="424">
        <f t="shared" si="192"/>
        <v>0</v>
      </c>
      <c r="M1769" s="424">
        <f t="shared" si="193"/>
        <v>0</v>
      </c>
      <c r="N1769" s="424">
        <f t="shared" si="194"/>
        <v>0</v>
      </c>
      <c r="O1769" s="424">
        <f t="shared" si="195"/>
        <v>0</v>
      </c>
      <c r="P1769" s="424">
        <f t="shared" si="196"/>
        <v>0</v>
      </c>
      <c r="Q1769" s="424">
        <f t="shared" si="197"/>
        <v>0</v>
      </c>
      <c r="S1769" s="9">
        <f>+Table1[[#This Row],[Future Authority 
80% of Funding
for Allowable 
Uses of ESSER III
Resource 3213]]+Table1[[#This Row],[Current Authority 
80% of Funding
for Allowable 
Uses of ESSER III
Resource 3213]]</f>
        <v>0</v>
      </c>
      <c r="T1769" s="9">
        <f>+Table1[[#This Row],[Future Authority 
20% of Funding
to Address
Learning Loss1
Resource 3214]]+Table1[[#This Row],[Current Authority 20% of Funding
to Address
Learning Loss1
Resource 3214]]</f>
        <v>0</v>
      </c>
      <c r="U1769" s="9">
        <f t="shared" si="189"/>
        <v>0</v>
      </c>
      <c r="V1769" s="3" t="str">
        <f t="shared" si="190"/>
        <v xml:space="preserve">allocation match </v>
      </c>
    </row>
    <row r="1770" spans="1:22" ht="15.75" x14ac:dyDescent="0.25">
      <c r="A1770" s="421" t="s">
        <v>7555</v>
      </c>
      <c r="B1770" s="421" t="s">
        <v>7630</v>
      </c>
      <c r="C1770" s="422" t="s">
        <v>7557</v>
      </c>
      <c r="D1770" s="422" t="s">
        <v>7631</v>
      </c>
      <c r="E1770" s="422" t="s">
        <v>441</v>
      </c>
      <c r="F1770" s="422" t="s">
        <v>230</v>
      </c>
      <c r="G1770" s="423" t="s">
        <v>7631</v>
      </c>
      <c r="H1770" s="421" t="s">
        <v>168</v>
      </c>
      <c r="I1770" s="424">
        <v>40019.690069672266</v>
      </c>
      <c r="J1770" s="425">
        <v>2.1916891433018044E-5</v>
      </c>
      <c r="K1770" s="424">
        <f t="shared" si="191"/>
        <v>297236.8</v>
      </c>
      <c r="L1770" s="424">
        <f t="shared" si="192"/>
        <v>220175.41</v>
      </c>
      <c r="M1770" s="424">
        <f t="shared" si="193"/>
        <v>176140.33</v>
      </c>
      <c r="N1770" s="424">
        <f t="shared" si="194"/>
        <v>44035.080000000016</v>
      </c>
      <c r="O1770" s="424">
        <f t="shared" si="195"/>
        <v>77061.389999999985</v>
      </c>
      <c r="P1770" s="424">
        <f t="shared" si="196"/>
        <v>61649.11</v>
      </c>
      <c r="Q1770" s="424">
        <f t="shared" si="197"/>
        <v>15412.279999999984</v>
      </c>
      <c r="S1770" s="9">
        <f>+Table1[[#This Row],[Future Authority 
80% of Funding
for Allowable 
Uses of ESSER III
Resource 3213]]+Table1[[#This Row],[Current Authority 
80% of Funding
for Allowable 
Uses of ESSER III
Resource 3213]]</f>
        <v>237789.44</v>
      </c>
      <c r="T1770" s="9">
        <f>+Table1[[#This Row],[Future Authority 
20% of Funding
to Address
Learning Loss1
Resource 3214]]+Table1[[#This Row],[Current Authority 20% of Funding
to Address
Learning Loss1
Resource 3214]]</f>
        <v>59447.360000000001</v>
      </c>
      <c r="U1770" s="9">
        <f t="shared" si="189"/>
        <v>297236.8</v>
      </c>
      <c r="V1770" s="3" t="str">
        <f t="shared" si="190"/>
        <v xml:space="preserve">allocation match </v>
      </c>
    </row>
    <row r="1771" spans="1:22" ht="15.75" x14ac:dyDescent="0.25">
      <c r="A1771" s="421" t="s">
        <v>7555</v>
      </c>
      <c r="B1771" s="421" t="s">
        <v>7632</v>
      </c>
      <c r="C1771" s="422" t="s">
        <v>7557</v>
      </c>
      <c r="D1771" s="422" t="s">
        <v>7633</v>
      </c>
      <c r="E1771" s="422" t="s">
        <v>441</v>
      </c>
      <c r="F1771" s="422" t="s">
        <v>230</v>
      </c>
      <c r="G1771" s="423" t="s">
        <v>7633</v>
      </c>
      <c r="H1771" s="421" t="s">
        <v>169</v>
      </c>
      <c r="I1771" s="424">
        <v>267563.35108289152</v>
      </c>
      <c r="J1771" s="425">
        <v>1.4653179239841745E-4</v>
      </c>
      <c r="K1771" s="424">
        <f t="shared" si="191"/>
        <v>1987263.6</v>
      </c>
      <c r="L1771" s="424">
        <f t="shared" si="192"/>
        <v>1472047.11</v>
      </c>
      <c r="M1771" s="424">
        <f t="shared" si="193"/>
        <v>1177637.69</v>
      </c>
      <c r="N1771" s="424">
        <f t="shared" si="194"/>
        <v>294409.42000000016</v>
      </c>
      <c r="O1771" s="424">
        <f t="shared" si="195"/>
        <v>515216.49</v>
      </c>
      <c r="P1771" s="424">
        <f t="shared" si="196"/>
        <v>412173.19</v>
      </c>
      <c r="Q1771" s="424">
        <f t="shared" si="197"/>
        <v>103043.29999999999</v>
      </c>
      <c r="S1771" s="9">
        <f>+Table1[[#This Row],[Future Authority 
80% of Funding
for Allowable 
Uses of ESSER III
Resource 3213]]+Table1[[#This Row],[Current Authority 
80% of Funding
for Allowable 
Uses of ESSER III
Resource 3213]]</f>
        <v>1589810.88</v>
      </c>
      <c r="T1771" s="9">
        <f>+Table1[[#This Row],[Future Authority 
20% of Funding
to Address
Learning Loss1
Resource 3214]]+Table1[[#This Row],[Current Authority 20% of Funding
to Address
Learning Loss1
Resource 3214]]</f>
        <v>397452.72000000015</v>
      </c>
      <c r="U1771" s="9">
        <f t="shared" si="189"/>
        <v>1987263.6</v>
      </c>
      <c r="V1771" s="3" t="str">
        <f t="shared" si="190"/>
        <v xml:space="preserve">allocation match </v>
      </c>
    </row>
    <row r="1772" spans="1:22" ht="15.75" x14ac:dyDescent="0.25">
      <c r="A1772" s="421" t="s">
        <v>7555</v>
      </c>
      <c r="B1772" s="421" t="s">
        <v>7634</v>
      </c>
      <c r="C1772" s="422" t="s">
        <v>7557</v>
      </c>
      <c r="D1772" s="422" t="s">
        <v>7635</v>
      </c>
      <c r="E1772" s="422" t="s">
        <v>441</v>
      </c>
      <c r="F1772" s="422" t="s">
        <v>230</v>
      </c>
      <c r="G1772" s="423" t="s">
        <v>7635</v>
      </c>
      <c r="H1772" s="421" t="s">
        <v>171</v>
      </c>
      <c r="I1772" s="424">
        <v>677322.41217869672</v>
      </c>
      <c r="J1772" s="425">
        <v>3.7093744971603584E-4</v>
      </c>
      <c r="K1772" s="424">
        <f t="shared" si="191"/>
        <v>5030652.24</v>
      </c>
      <c r="L1772" s="424">
        <f t="shared" si="192"/>
        <v>3726409.07</v>
      </c>
      <c r="M1772" s="424">
        <f t="shared" si="193"/>
        <v>2981127.26</v>
      </c>
      <c r="N1772" s="424">
        <f t="shared" si="194"/>
        <v>745281.81</v>
      </c>
      <c r="O1772" s="424">
        <f t="shared" si="195"/>
        <v>1304243.1700000004</v>
      </c>
      <c r="P1772" s="424">
        <f t="shared" si="196"/>
        <v>1043394.54</v>
      </c>
      <c r="Q1772" s="424">
        <f t="shared" si="197"/>
        <v>260848.63000000035</v>
      </c>
      <c r="S1772" s="9">
        <f>+Table1[[#This Row],[Future Authority 
80% of Funding
for Allowable 
Uses of ESSER III
Resource 3213]]+Table1[[#This Row],[Current Authority 
80% of Funding
for Allowable 
Uses of ESSER III
Resource 3213]]</f>
        <v>4024521.8</v>
      </c>
      <c r="T1772" s="9">
        <f>+Table1[[#This Row],[Future Authority 
20% of Funding
to Address
Learning Loss1
Resource 3214]]+Table1[[#This Row],[Current Authority 20% of Funding
to Address
Learning Loss1
Resource 3214]]</f>
        <v>1006130.4400000004</v>
      </c>
      <c r="U1772" s="9">
        <f t="shared" si="189"/>
        <v>5030652.24</v>
      </c>
      <c r="V1772" s="3" t="str">
        <f t="shared" si="190"/>
        <v xml:space="preserve">allocation match </v>
      </c>
    </row>
    <row r="1773" spans="1:22" ht="15.75" x14ac:dyDescent="0.25">
      <c r="A1773" s="421" t="s">
        <v>7555</v>
      </c>
      <c r="B1773" s="421" t="s">
        <v>7636</v>
      </c>
      <c r="C1773" s="422" t="s">
        <v>7557</v>
      </c>
      <c r="D1773" s="422" t="s">
        <v>7637</v>
      </c>
      <c r="E1773" s="422" t="s">
        <v>441</v>
      </c>
      <c r="F1773" s="422" t="s">
        <v>230</v>
      </c>
      <c r="G1773" s="423" t="s">
        <v>7637</v>
      </c>
      <c r="H1773" s="421" t="s">
        <v>173</v>
      </c>
      <c r="I1773" s="424">
        <v>352500.2026862643</v>
      </c>
      <c r="J1773" s="425">
        <v>1.9304768874875444E-4</v>
      </c>
      <c r="K1773" s="424">
        <f t="shared" si="191"/>
        <v>2618112</v>
      </c>
      <c r="L1773" s="424">
        <f t="shared" si="192"/>
        <v>1939342.22</v>
      </c>
      <c r="M1773" s="424">
        <f t="shared" si="193"/>
        <v>1551473.78</v>
      </c>
      <c r="N1773" s="424">
        <f t="shared" si="194"/>
        <v>387868.43999999994</v>
      </c>
      <c r="O1773" s="424">
        <f t="shared" si="195"/>
        <v>678769.78</v>
      </c>
      <c r="P1773" s="424">
        <f t="shared" si="196"/>
        <v>543015.81999999995</v>
      </c>
      <c r="Q1773" s="424">
        <f t="shared" si="197"/>
        <v>135753.96000000008</v>
      </c>
      <c r="S1773" s="9">
        <f>+Table1[[#This Row],[Future Authority 
80% of Funding
for Allowable 
Uses of ESSER III
Resource 3213]]+Table1[[#This Row],[Current Authority 
80% of Funding
for Allowable 
Uses of ESSER III
Resource 3213]]</f>
        <v>2094489.6000000001</v>
      </c>
      <c r="T1773" s="9">
        <f>+Table1[[#This Row],[Future Authority 
20% of Funding
to Address
Learning Loss1
Resource 3214]]+Table1[[#This Row],[Current Authority 20% of Funding
to Address
Learning Loss1
Resource 3214]]</f>
        <v>523622.40000000002</v>
      </c>
      <c r="U1773" s="9">
        <f t="shared" si="189"/>
        <v>2618112</v>
      </c>
      <c r="V1773" s="3" t="str">
        <f t="shared" si="190"/>
        <v xml:space="preserve">allocation match </v>
      </c>
    </row>
    <row r="1774" spans="1:22" ht="15.75" x14ac:dyDescent="0.25">
      <c r="A1774" s="421" t="s">
        <v>7555</v>
      </c>
      <c r="B1774" s="421" t="s">
        <v>7638</v>
      </c>
      <c r="C1774" s="422" t="s">
        <v>7557</v>
      </c>
      <c r="D1774" s="422" t="s">
        <v>7639</v>
      </c>
      <c r="E1774" s="422" t="s">
        <v>441</v>
      </c>
      <c r="F1774" s="422" t="s">
        <v>230</v>
      </c>
      <c r="G1774" s="423" t="s">
        <v>7639</v>
      </c>
      <c r="H1774" s="421" t="s">
        <v>176</v>
      </c>
      <c r="I1774" s="424">
        <v>228409.38955981538</v>
      </c>
      <c r="J1774" s="425">
        <v>1.2508901954385863E-4</v>
      </c>
      <c r="K1774" s="424">
        <f t="shared" si="191"/>
        <v>1696456.79</v>
      </c>
      <c r="L1774" s="424">
        <f t="shared" si="192"/>
        <v>1256634.6599999999</v>
      </c>
      <c r="M1774" s="424">
        <f t="shared" si="193"/>
        <v>1005307.73</v>
      </c>
      <c r="N1774" s="424">
        <f t="shared" si="194"/>
        <v>251326.92999999993</v>
      </c>
      <c r="O1774" s="424">
        <f t="shared" si="195"/>
        <v>439822.13000000012</v>
      </c>
      <c r="P1774" s="424">
        <f t="shared" si="196"/>
        <v>351857.7</v>
      </c>
      <c r="Q1774" s="424">
        <f t="shared" si="197"/>
        <v>87964.430000000109</v>
      </c>
      <c r="S1774" s="9">
        <f>+Table1[[#This Row],[Future Authority 
80% of Funding
for Allowable 
Uses of ESSER III
Resource 3213]]+Table1[[#This Row],[Current Authority 
80% of Funding
for Allowable 
Uses of ESSER III
Resource 3213]]</f>
        <v>1357165.43</v>
      </c>
      <c r="T1774" s="9">
        <f>+Table1[[#This Row],[Future Authority 
20% of Funding
to Address
Learning Loss1
Resource 3214]]+Table1[[#This Row],[Current Authority 20% of Funding
to Address
Learning Loss1
Resource 3214]]</f>
        <v>339291.36000000004</v>
      </c>
      <c r="U1774" s="9">
        <f t="shared" si="189"/>
        <v>1696456.79</v>
      </c>
      <c r="V1774" s="3" t="str">
        <f t="shared" si="190"/>
        <v xml:space="preserve">allocation match </v>
      </c>
    </row>
    <row r="1775" spans="1:22" ht="15.75" x14ac:dyDescent="0.25">
      <c r="A1775" s="421" t="s">
        <v>7555</v>
      </c>
      <c r="B1775" s="421" t="s">
        <v>7640</v>
      </c>
      <c r="C1775" s="422" t="s">
        <v>7557</v>
      </c>
      <c r="D1775" s="422" t="s">
        <v>7621</v>
      </c>
      <c r="E1775" s="422" t="s">
        <v>7641</v>
      </c>
      <c r="F1775" s="422" t="s">
        <v>7642</v>
      </c>
      <c r="G1775" s="423" t="s">
        <v>7643</v>
      </c>
      <c r="H1775" s="421" t="s">
        <v>160</v>
      </c>
      <c r="I1775" s="424">
        <v>36836.68366326837</v>
      </c>
      <c r="J1775" s="425">
        <v>2.0173709371430271E-5</v>
      </c>
      <c r="K1775" s="424">
        <f t="shared" si="191"/>
        <v>273595.77</v>
      </c>
      <c r="L1775" s="424">
        <f t="shared" si="192"/>
        <v>202663.53</v>
      </c>
      <c r="M1775" s="424">
        <f t="shared" si="193"/>
        <v>162130.82</v>
      </c>
      <c r="N1775" s="424">
        <f t="shared" si="194"/>
        <v>40532.709999999992</v>
      </c>
      <c r="O1775" s="424">
        <f t="shared" si="195"/>
        <v>70932.24000000002</v>
      </c>
      <c r="P1775" s="424">
        <f t="shared" si="196"/>
        <v>56745.79</v>
      </c>
      <c r="Q1775" s="424">
        <f t="shared" si="197"/>
        <v>14186.450000000019</v>
      </c>
      <c r="S1775" s="9">
        <f>+Table1[[#This Row],[Future Authority 
80% of Funding
for Allowable 
Uses of ESSER III
Resource 3213]]+Table1[[#This Row],[Current Authority 
80% of Funding
for Allowable 
Uses of ESSER III
Resource 3213]]</f>
        <v>218876.61000000002</v>
      </c>
      <c r="T1775" s="9">
        <f>+Table1[[#This Row],[Future Authority 
20% of Funding
to Address
Learning Loss1
Resource 3214]]+Table1[[#This Row],[Current Authority 20% of Funding
to Address
Learning Loss1
Resource 3214]]</f>
        <v>54719.160000000011</v>
      </c>
      <c r="U1775" s="9">
        <f t="shared" si="189"/>
        <v>273595.77</v>
      </c>
      <c r="V1775" s="3" t="str">
        <f t="shared" si="190"/>
        <v xml:space="preserve">allocation match </v>
      </c>
    </row>
    <row r="1776" spans="1:22" ht="15.75" x14ac:dyDescent="0.25">
      <c r="A1776" s="421" t="s">
        <v>7555</v>
      </c>
      <c r="B1776" s="427" t="s">
        <v>7644</v>
      </c>
      <c r="C1776" s="422" t="s">
        <v>7557</v>
      </c>
      <c r="D1776" s="422" t="s">
        <v>7619</v>
      </c>
      <c r="E1776" s="422" t="s">
        <v>7645</v>
      </c>
      <c r="F1776" s="428" t="s">
        <v>7646</v>
      </c>
      <c r="G1776" s="423" t="s">
        <v>7647</v>
      </c>
      <c r="H1776" s="429" t="s">
        <v>157</v>
      </c>
      <c r="I1776" s="424">
        <v>23009.29003291938</v>
      </c>
      <c r="J1776" s="425">
        <v>1.2601099876694973E-5</v>
      </c>
      <c r="K1776" s="424">
        <f t="shared" si="191"/>
        <v>170896.07</v>
      </c>
      <c r="L1776" s="424">
        <f t="shared" si="192"/>
        <v>126589.68</v>
      </c>
      <c r="M1776" s="424">
        <f t="shared" si="193"/>
        <v>101271.74</v>
      </c>
      <c r="N1776" s="424">
        <f t="shared" si="194"/>
        <v>25317.939999999988</v>
      </c>
      <c r="O1776" s="424">
        <f t="shared" si="195"/>
        <v>44306.390000000014</v>
      </c>
      <c r="P1776" s="424">
        <f t="shared" si="196"/>
        <v>35445.11</v>
      </c>
      <c r="Q1776" s="424">
        <f t="shared" si="197"/>
        <v>8861.2800000000134</v>
      </c>
      <c r="S1776" s="9">
        <f>+Table1[[#This Row],[Future Authority 
80% of Funding
for Allowable 
Uses of ESSER III
Resource 3213]]+Table1[[#This Row],[Current Authority 
80% of Funding
for Allowable 
Uses of ESSER III
Resource 3213]]</f>
        <v>136716.85</v>
      </c>
      <c r="T1776" s="9">
        <f>+Table1[[#This Row],[Future Authority 
20% of Funding
to Address
Learning Loss1
Resource 3214]]+Table1[[#This Row],[Current Authority 20% of Funding
to Address
Learning Loss1
Resource 3214]]</f>
        <v>34179.22</v>
      </c>
      <c r="U1776" s="9">
        <f t="shared" si="189"/>
        <v>170896.07</v>
      </c>
      <c r="V1776" s="3" t="str">
        <f t="shared" si="190"/>
        <v xml:space="preserve">allocation match </v>
      </c>
    </row>
    <row r="1777" spans="1:22" ht="15.75" x14ac:dyDescent="0.25">
      <c r="A1777" s="421" t="s">
        <v>7555</v>
      </c>
      <c r="B1777" s="421" t="s">
        <v>7648</v>
      </c>
      <c r="C1777" s="422" t="s">
        <v>7557</v>
      </c>
      <c r="D1777" s="422" t="s">
        <v>7607</v>
      </c>
      <c r="E1777" s="422" t="s">
        <v>7649</v>
      </c>
      <c r="F1777" s="422" t="s">
        <v>7650</v>
      </c>
      <c r="G1777" s="423" t="s">
        <v>7651</v>
      </c>
      <c r="H1777" s="421" t="s">
        <v>138</v>
      </c>
      <c r="I1777" s="424">
        <v>34128.082584781463</v>
      </c>
      <c r="J1777" s="425">
        <v>1.8690336669912511E-5</v>
      </c>
      <c r="K1777" s="424">
        <f t="shared" si="191"/>
        <v>253478.27</v>
      </c>
      <c r="L1777" s="424">
        <f t="shared" si="192"/>
        <v>187761.68</v>
      </c>
      <c r="M1777" s="424">
        <f t="shared" si="193"/>
        <v>150209.34</v>
      </c>
      <c r="N1777" s="424">
        <f t="shared" si="194"/>
        <v>37552.339999999997</v>
      </c>
      <c r="O1777" s="424">
        <f t="shared" si="195"/>
        <v>65716.59</v>
      </c>
      <c r="P1777" s="424">
        <f t="shared" si="196"/>
        <v>52573.27</v>
      </c>
      <c r="Q1777" s="424">
        <f t="shared" si="197"/>
        <v>13143.32</v>
      </c>
      <c r="S1777" s="9">
        <f>+Table1[[#This Row],[Future Authority 
80% of Funding
for Allowable 
Uses of ESSER III
Resource 3213]]+Table1[[#This Row],[Current Authority 
80% of Funding
for Allowable 
Uses of ESSER III
Resource 3213]]</f>
        <v>202782.61</v>
      </c>
      <c r="T1777" s="9">
        <f>+Table1[[#This Row],[Future Authority 
20% of Funding
to Address
Learning Loss1
Resource 3214]]+Table1[[#This Row],[Current Authority 20% of Funding
to Address
Learning Loss1
Resource 3214]]</f>
        <v>50695.659999999996</v>
      </c>
      <c r="U1777" s="9">
        <f t="shared" si="189"/>
        <v>253478.27</v>
      </c>
      <c r="V1777" s="3" t="str">
        <f t="shared" si="190"/>
        <v xml:space="preserve">allocation match </v>
      </c>
    </row>
    <row r="1778" spans="1:22" ht="15.75" x14ac:dyDescent="0.25">
      <c r="A1778" s="421" t="s">
        <v>7555</v>
      </c>
      <c r="B1778" s="421" t="s">
        <v>7652</v>
      </c>
      <c r="C1778" s="422" t="s">
        <v>7557</v>
      </c>
      <c r="D1778" s="422" t="s">
        <v>7615</v>
      </c>
      <c r="E1778" s="422" t="s">
        <v>7653</v>
      </c>
      <c r="F1778" s="422" t="s">
        <v>7654</v>
      </c>
      <c r="G1778" s="423" t="s">
        <v>7655</v>
      </c>
      <c r="H1778" s="421" t="s">
        <v>152</v>
      </c>
      <c r="I1778" s="424">
        <v>42245.37435231507</v>
      </c>
      <c r="J1778" s="425">
        <v>2.3135793446050464E-5</v>
      </c>
      <c r="K1778" s="424">
        <f t="shared" si="191"/>
        <v>313767.53999999998</v>
      </c>
      <c r="L1778" s="424">
        <f t="shared" si="192"/>
        <v>232420.4</v>
      </c>
      <c r="M1778" s="424">
        <f t="shared" si="193"/>
        <v>185936.32</v>
      </c>
      <c r="N1778" s="424">
        <f t="shared" si="194"/>
        <v>46484.079999999987</v>
      </c>
      <c r="O1778" s="424">
        <f t="shared" si="195"/>
        <v>81347.139999999985</v>
      </c>
      <c r="P1778" s="424">
        <f t="shared" si="196"/>
        <v>65077.71</v>
      </c>
      <c r="Q1778" s="424">
        <f t="shared" si="197"/>
        <v>16269.429999999986</v>
      </c>
      <c r="S1778" s="9">
        <f>+Table1[[#This Row],[Future Authority 
80% of Funding
for Allowable 
Uses of ESSER III
Resource 3213]]+Table1[[#This Row],[Current Authority 
80% of Funding
for Allowable 
Uses of ESSER III
Resource 3213]]</f>
        <v>251014.03</v>
      </c>
      <c r="T1778" s="9">
        <f>+Table1[[#This Row],[Future Authority 
20% of Funding
to Address
Learning Loss1
Resource 3214]]+Table1[[#This Row],[Current Authority 20% of Funding
to Address
Learning Loss1
Resource 3214]]</f>
        <v>62753.509999999973</v>
      </c>
      <c r="U1778" s="9">
        <f t="shared" si="189"/>
        <v>313767.53999999998</v>
      </c>
      <c r="V1778" s="3" t="str">
        <f t="shared" si="190"/>
        <v xml:space="preserve">allocation match </v>
      </c>
    </row>
    <row r="1779" spans="1:22" ht="15.75" x14ac:dyDescent="0.25">
      <c r="A1779" s="421" t="s">
        <v>7555</v>
      </c>
      <c r="B1779" s="421" t="s">
        <v>7656</v>
      </c>
      <c r="C1779" s="422" t="s">
        <v>7557</v>
      </c>
      <c r="D1779" s="422" t="s">
        <v>7603</v>
      </c>
      <c r="E1779" s="422" t="s">
        <v>7657</v>
      </c>
      <c r="F1779" s="422" t="s">
        <v>7658</v>
      </c>
      <c r="G1779" s="423" t="s">
        <v>7659</v>
      </c>
      <c r="H1779" s="421" t="s">
        <v>129</v>
      </c>
      <c r="I1779" s="424">
        <v>16298.247106651232</v>
      </c>
      <c r="J1779" s="425">
        <v>8.925779079325609E-6</v>
      </c>
      <c r="K1779" s="424">
        <f t="shared" si="191"/>
        <v>121051.38</v>
      </c>
      <c r="L1779" s="424">
        <f t="shared" si="192"/>
        <v>89667.69</v>
      </c>
      <c r="M1779" s="424">
        <f t="shared" si="193"/>
        <v>71734.149999999994</v>
      </c>
      <c r="N1779" s="424">
        <f t="shared" si="194"/>
        <v>17933.540000000008</v>
      </c>
      <c r="O1779" s="424">
        <f t="shared" si="195"/>
        <v>31383.690000000002</v>
      </c>
      <c r="P1779" s="424">
        <f t="shared" si="196"/>
        <v>25106.95</v>
      </c>
      <c r="Q1779" s="424">
        <f t="shared" si="197"/>
        <v>6276.7400000000016</v>
      </c>
      <c r="S1779" s="9">
        <f>+Table1[[#This Row],[Future Authority 
80% of Funding
for Allowable 
Uses of ESSER III
Resource 3213]]+Table1[[#This Row],[Current Authority 
80% of Funding
for Allowable 
Uses of ESSER III
Resource 3213]]</f>
        <v>96841.099999999991</v>
      </c>
      <c r="T1779" s="9">
        <f>+Table1[[#This Row],[Future Authority 
20% of Funding
to Address
Learning Loss1
Resource 3214]]+Table1[[#This Row],[Current Authority 20% of Funding
to Address
Learning Loss1
Resource 3214]]</f>
        <v>24210.28000000001</v>
      </c>
      <c r="U1779" s="9">
        <f t="shared" si="189"/>
        <v>121051.38</v>
      </c>
      <c r="V1779" s="3" t="str">
        <f t="shared" si="190"/>
        <v xml:space="preserve">allocation match </v>
      </c>
    </row>
    <row r="1780" spans="1:22" ht="15.75" x14ac:dyDescent="0.25">
      <c r="A1780" s="421" t="s">
        <v>7555</v>
      </c>
      <c r="B1780" s="421" t="s">
        <v>7660</v>
      </c>
      <c r="C1780" s="422" t="s">
        <v>7557</v>
      </c>
      <c r="D1780" s="422" t="s">
        <v>7585</v>
      </c>
      <c r="E1780" s="422" t="s">
        <v>7661</v>
      </c>
      <c r="F1780" s="422" t="s">
        <v>7662</v>
      </c>
      <c r="G1780" s="423" t="s">
        <v>7663</v>
      </c>
      <c r="H1780" s="421" t="s">
        <v>103</v>
      </c>
      <c r="I1780" s="424">
        <v>44934.683936609101</v>
      </c>
      <c r="J1780" s="425">
        <v>2.460860110863189E-5</v>
      </c>
      <c r="K1780" s="424">
        <f t="shared" si="191"/>
        <v>333741.75</v>
      </c>
      <c r="L1780" s="424">
        <f t="shared" si="192"/>
        <v>247216.11</v>
      </c>
      <c r="M1780" s="424">
        <f t="shared" si="193"/>
        <v>197772.89</v>
      </c>
      <c r="N1780" s="424">
        <f t="shared" si="194"/>
        <v>49443.219999999972</v>
      </c>
      <c r="O1780" s="424">
        <f t="shared" si="195"/>
        <v>86525.640000000014</v>
      </c>
      <c r="P1780" s="424">
        <f t="shared" si="196"/>
        <v>69220.509999999995</v>
      </c>
      <c r="Q1780" s="424">
        <f t="shared" si="197"/>
        <v>17305.130000000019</v>
      </c>
      <c r="S1780" s="9">
        <f>+Table1[[#This Row],[Future Authority 
80% of Funding
for Allowable 
Uses of ESSER III
Resource 3213]]+Table1[[#This Row],[Current Authority 
80% of Funding
for Allowable 
Uses of ESSER III
Resource 3213]]</f>
        <v>266993.40000000002</v>
      </c>
      <c r="T1780" s="9">
        <f>+Table1[[#This Row],[Future Authority 
20% of Funding
to Address
Learning Loss1
Resource 3214]]+Table1[[#This Row],[Current Authority 20% of Funding
to Address
Learning Loss1
Resource 3214]]</f>
        <v>66748.349999999991</v>
      </c>
      <c r="U1780" s="9">
        <f t="shared" si="189"/>
        <v>333741.75</v>
      </c>
      <c r="V1780" s="3" t="str">
        <f t="shared" si="190"/>
        <v xml:space="preserve">allocation match </v>
      </c>
    </row>
    <row r="1781" spans="1:22" ht="15.75" x14ac:dyDescent="0.25">
      <c r="A1781" s="421" t="s">
        <v>7555</v>
      </c>
      <c r="B1781" s="421" t="s">
        <v>7664</v>
      </c>
      <c r="C1781" s="422" t="s">
        <v>7557</v>
      </c>
      <c r="D1781" s="422" t="s">
        <v>7607</v>
      </c>
      <c r="E1781" s="422" t="s">
        <v>7665</v>
      </c>
      <c r="F1781" s="422" t="s">
        <v>7666</v>
      </c>
      <c r="G1781" s="423" t="s">
        <v>7667</v>
      </c>
      <c r="H1781" s="421" t="s">
        <v>135</v>
      </c>
      <c r="I1781" s="424">
        <v>19556.395277470143</v>
      </c>
      <c r="J1781" s="425">
        <v>1.0710112731290575E-5</v>
      </c>
      <c r="K1781" s="424">
        <f t="shared" si="191"/>
        <v>145250.51</v>
      </c>
      <c r="L1781" s="424">
        <f t="shared" si="192"/>
        <v>107592.97</v>
      </c>
      <c r="M1781" s="424">
        <f t="shared" si="193"/>
        <v>86074.38</v>
      </c>
      <c r="N1781" s="424">
        <f t="shared" si="194"/>
        <v>21518.589999999997</v>
      </c>
      <c r="O1781" s="424">
        <f t="shared" si="195"/>
        <v>37657.540000000008</v>
      </c>
      <c r="P1781" s="424">
        <f t="shared" si="196"/>
        <v>30126.03</v>
      </c>
      <c r="Q1781" s="424">
        <f t="shared" si="197"/>
        <v>7531.5100000000093</v>
      </c>
      <c r="S1781" s="9">
        <f>+Table1[[#This Row],[Future Authority 
80% of Funding
for Allowable 
Uses of ESSER III
Resource 3213]]+Table1[[#This Row],[Current Authority 
80% of Funding
for Allowable 
Uses of ESSER III
Resource 3213]]</f>
        <v>116200.41</v>
      </c>
      <c r="T1781" s="9">
        <f>+Table1[[#This Row],[Future Authority 
20% of Funding
to Address
Learning Loss1
Resource 3214]]+Table1[[#This Row],[Current Authority 20% of Funding
to Address
Learning Loss1
Resource 3214]]</f>
        <v>29050.100000000006</v>
      </c>
      <c r="U1781" s="9">
        <f t="shared" si="189"/>
        <v>145250.51</v>
      </c>
      <c r="V1781" s="3" t="str">
        <f t="shared" si="190"/>
        <v xml:space="preserve">allocation match </v>
      </c>
    </row>
    <row r="1782" spans="1:22" ht="15.75" x14ac:dyDescent="0.25">
      <c r="A1782" s="421" t="s">
        <v>7555</v>
      </c>
      <c r="B1782" s="421" t="s">
        <v>7668</v>
      </c>
      <c r="C1782" s="422" t="s">
        <v>7557</v>
      </c>
      <c r="D1782" s="422" t="s">
        <v>7613</v>
      </c>
      <c r="E1782" s="422" t="s">
        <v>7669</v>
      </c>
      <c r="F1782" s="422" t="s">
        <v>7670</v>
      </c>
      <c r="G1782" s="423" t="s">
        <v>7671</v>
      </c>
      <c r="H1782" s="421" t="s">
        <v>147</v>
      </c>
      <c r="I1782" s="424">
        <v>566270.85611265595</v>
      </c>
      <c r="J1782" s="425">
        <v>3.101197648831492E-4</v>
      </c>
      <c r="K1782" s="424">
        <f t="shared" si="191"/>
        <v>4205843.04</v>
      </c>
      <c r="L1782" s="424">
        <f t="shared" si="192"/>
        <v>3115439.29</v>
      </c>
      <c r="M1782" s="424">
        <f t="shared" si="193"/>
        <v>2492351.4300000002</v>
      </c>
      <c r="N1782" s="424">
        <f t="shared" si="194"/>
        <v>623087.85999999987</v>
      </c>
      <c r="O1782" s="424">
        <f t="shared" si="195"/>
        <v>1090403.75</v>
      </c>
      <c r="P1782" s="424">
        <f t="shared" si="196"/>
        <v>872323</v>
      </c>
      <c r="Q1782" s="424">
        <f t="shared" si="197"/>
        <v>218080.75</v>
      </c>
      <c r="S1782" s="9">
        <f>+Table1[[#This Row],[Future Authority 
80% of Funding
for Allowable 
Uses of ESSER III
Resource 3213]]+Table1[[#This Row],[Current Authority 
80% of Funding
for Allowable 
Uses of ESSER III
Resource 3213]]</f>
        <v>3364674.43</v>
      </c>
      <c r="T1782" s="9">
        <f>+Table1[[#This Row],[Future Authority 
20% of Funding
to Address
Learning Loss1
Resource 3214]]+Table1[[#This Row],[Current Authority 20% of Funding
to Address
Learning Loss1
Resource 3214]]</f>
        <v>841168.60999999987</v>
      </c>
      <c r="U1782" s="9">
        <f t="shared" si="189"/>
        <v>4205843.04</v>
      </c>
      <c r="V1782" s="3" t="str">
        <f t="shared" si="190"/>
        <v xml:space="preserve">allocation match </v>
      </c>
    </row>
    <row r="1783" spans="1:22" ht="15.75" x14ac:dyDescent="0.25">
      <c r="A1783" s="421" t="s">
        <v>7555</v>
      </c>
      <c r="B1783" s="427" t="s">
        <v>7672</v>
      </c>
      <c r="C1783" s="422" t="s">
        <v>7557</v>
      </c>
      <c r="D1783" s="422" t="s">
        <v>7621</v>
      </c>
      <c r="E1783" s="422" t="s">
        <v>7673</v>
      </c>
      <c r="F1783" s="428" t="s">
        <v>7674</v>
      </c>
      <c r="G1783" s="423" t="s">
        <v>7675</v>
      </c>
      <c r="H1783" s="429" t="s">
        <v>159</v>
      </c>
      <c r="I1783" s="424">
        <v>33975.004927680049</v>
      </c>
      <c r="J1783" s="425">
        <v>1.8606503277258258E-5</v>
      </c>
      <c r="K1783" s="424">
        <f t="shared" si="191"/>
        <v>252341.32</v>
      </c>
      <c r="L1783" s="424">
        <f t="shared" si="192"/>
        <v>186919.5</v>
      </c>
      <c r="M1783" s="424">
        <f t="shared" si="193"/>
        <v>149535.6</v>
      </c>
      <c r="N1783" s="424">
        <f t="shared" si="194"/>
        <v>37383.899999999994</v>
      </c>
      <c r="O1783" s="424">
        <f t="shared" si="195"/>
        <v>65421.820000000007</v>
      </c>
      <c r="P1783" s="424">
        <f t="shared" si="196"/>
        <v>52337.46</v>
      </c>
      <c r="Q1783" s="424">
        <f t="shared" si="197"/>
        <v>13084.360000000008</v>
      </c>
      <c r="S1783" s="9">
        <f>+Table1[[#This Row],[Future Authority 
80% of Funding
for Allowable 
Uses of ESSER III
Resource 3213]]+Table1[[#This Row],[Current Authority 
80% of Funding
for Allowable 
Uses of ESSER III
Resource 3213]]</f>
        <v>201873.06</v>
      </c>
      <c r="T1783" s="9">
        <f>+Table1[[#This Row],[Future Authority 
20% of Funding
to Address
Learning Loss1
Resource 3214]]+Table1[[#This Row],[Current Authority 20% of Funding
to Address
Learning Loss1
Resource 3214]]</f>
        <v>50468.26</v>
      </c>
      <c r="U1783" s="9">
        <f t="shared" si="189"/>
        <v>252341.32</v>
      </c>
      <c r="V1783" s="3" t="str">
        <f t="shared" si="190"/>
        <v xml:space="preserve">allocation match </v>
      </c>
    </row>
    <row r="1784" spans="1:22" ht="15.75" x14ac:dyDescent="0.25">
      <c r="A1784" s="421" t="s">
        <v>7555</v>
      </c>
      <c r="B1784" s="421" t="s">
        <v>7676</v>
      </c>
      <c r="C1784" s="422" t="s">
        <v>7557</v>
      </c>
      <c r="D1784" s="422" t="s">
        <v>7591</v>
      </c>
      <c r="E1784" s="422" t="s">
        <v>7677</v>
      </c>
      <c r="F1784" s="422" t="s">
        <v>7678</v>
      </c>
      <c r="G1784" s="423" t="s">
        <v>7679</v>
      </c>
      <c r="H1784" s="421" t="s">
        <v>107</v>
      </c>
      <c r="I1784" s="424">
        <v>125385.18224545421</v>
      </c>
      <c r="J1784" s="425">
        <v>6.8667533951376913E-5</v>
      </c>
      <c r="K1784" s="424">
        <f t="shared" si="191"/>
        <v>931268.83</v>
      </c>
      <c r="L1784" s="424">
        <f t="shared" si="192"/>
        <v>689828.76</v>
      </c>
      <c r="M1784" s="424">
        <f t="shared" si="193"/>
        <v>551863.01</v>
      </c>
      <c r="N1784" s="424">
        <f t="shared" si="194"/>
        <v>137965.75</v>
      </c>
      <c r="O1784" s="424">
        <f t="shared" si="195"/>
        <v>241440.06999999995</v>
      </c>
      <c r="P1784" s="424">
        <f t="shared" si="196"/>
        <v>193152.06</v>
      </c>
      <c r="Q1784" s="424">
        <f t="shared" si="197"/>
        <v>48288.009999999951</v>
      </c>
      <c r="S1784" s="9">
        <f>+Table1[[#This Row],[Future Authority 
80% of Funding
for Allowable 
Uses of ESSER III
Resource 3213]]+Table1[[#This Row],[Current Authority 
80% of Funding
for Allowable 
Uses of ESSER III
Resource 3213]]</f>
        <v>745015.07000000007</v>
      </c>
      <c r="T1784" s="9">
        <f>+Table1[[#This Row],[Future Authority 
20% of Funding
to Address
Learning Loss1
Resource 3214]]+Table1[[#This Row],[Current Authority 20% of Funding
to Address
Learning Loss1
Resource 3214]]</f>
        <v>186253.75999999995</v>
      </c>
      <c r="U1784" s="9">
        <f t="shared" si="189"/>
        <v>931268.83000000007</v>
      </c>
      <c r="V1784" s="3" t="str">
        <f t="shared" si="190"/>
        <v xml:space="preserve">allocation match </v>
      </c>
    </row>
    <row r="1785" spans="1:22" ht="15.75" x14ac:dyDescent="0.25">
      <c r="A1785" s="421" t="s">
        <v>7555</v>
      </c>
      <c r="B1785" s="421" t="s">
        <v>7680</v>
      </c>
      <c r="C1785" s="422" t="s">
        <v>7557</v>
      </c>
      <c r="D1785" s="422" t="s">
        <v>7637</v>
      </c>
      <c r="E1785" s="422" t="s">
        <v>7681</v>
      </c>
      <c r="F1785" s="422" t="s">
        <v>7682</v>
      </c>
      <c r="G1785" s="423" t="s">
        <v>7683</v>
      </c>
      <c r="H1785" s="421" t="s">
        <v>174</v>
      </c>
      <c r="I1785" s="424">
        <v>0</v>
      </c>
      <c r="J1785" s="425">
        <v>0</v>
      </c>
      <c r="K1785" s="424">
        <f t="shared" si="191"/>
        <v>0</v>
      </c>
      <c r="L1785" s="424">
        <f t="shared" si="192"/>
        <v>0</v>
      </c>
      <c r="M1785" s="424">
        <f t="shared" si="193"/>
        <v>0</v>
      </c>
      <c r="N1785" s="424">
        <f t="shared" si="194"/>
        <v>0</v>
      </c>
      <c r="O1785" s="424">
        <f t="shared" si="195"/>
        <v>0</v>
      </c>
      <c r="P1785" s="424">
        <f t="shared" si="196"/>
        <v>0</v>
      </c>
      <c r="Q1785" s="424">
        <f t="shared" si="197"/>
        <v>0</v>
      </c>
      <c r="S1785" s="9">
        <f>+Table1[[#This Row],[Future Authority 
80% of Funding
for Allowable 
Uses of ESSER III
Resource 3213]]+Table1[[#This Row],[Current Authority 
80% of Funding
for Allowable 
Uses of ESSER III
Resource 3213]]</f>
        <v>0</v>
      </c>
      <c r="T1785" s="9">
        <f>+Table1[[#This Row],[Future Authority 
20% of Funding
to Address
Learning Loss1
Resource 3214]]+Table1[[#This Row],[Current Authority 20% of Funding
to Address
Learning Loss1
Resource 3214]]</f>
        <v>0</v>
      </c>
      <c r="U1785" s="9">
        <f t="shared" si="189"/>
        <v>0</v>
      </c>
      <c r="V1785" s="3" t="str">
        <f t="shared" si="190"/>
        <v xml:space="preserve">allocation match </v>
      </c>
    </row>
    <row r="1786" spans="1:22" ht="15.75" x14ac:dyDescent="0.25">
      <c r="A1786" s="421" t="s">
        <v>7555</v>
      </c>
      <c r="B1786" s="421" t="s">
        <v>7684</v>
      </c>
      <c r="C1786" s="422" t="s">
        <v>7557</v>
      </c>
      <c r="D1786" s="422" t="s">
        <v>7601</v>
      </c>
      <c r="E1786" s="422" t="s">
        <v>7685</v>
      </c>
      <c r="F1786" s="422" t="s">
        <v>7686</v>
      </c>
      <c r="G1786" s="423" t="s">
        <v>7687</v>
      </c>
      <c r="H1786" s="421" t="s">
        <v>121</v>
      </c>
      <c r="I1786" s="424">
        <v>0</v>
      </c>
      <c r="J1786" s="425">
        <v>0</v>
      </c>
      <c r="K1786" s="424">
        <f t="shared" si="191"/>
        <v>0</v>
      </c>
      <c r="L1786" s="424">
        <f t="shared" si="192"/>
        <v>0</v>
      </c>
      <c r="M1786" s="424">
        <f t="shared" si="193"/>
        <v>0</v>
      </c>
      <c r="N1786" s="424">
        <f t="shared" si="194"/>
        <v>0</v>
      </c>
      <c r="O1786" s="424">
        <f t="shared" si="195"/>
        <v>0</v>
      </c>
      <c r="P1786" s="424">
        <f t="shared" si="196"/>
        <v>0</v>
      </c>
      <c r="Q1786" s="424">
        <f t="shared" si="197"/>
        <v>0</v>
      </c>
      <c r="S1786" s="9">
        <f>+Table1[[#This Row],[Future Authority 
80% of Funding
for Allowable 
Uses of ESSER III
Resource 3213]]+Table1[[#This Row],[Current Authority 
80% of Funding
for Allowable 
Uses of ESSER III
Resource 3213]]</f>
        <v>0</v>
      </c>
      <c r="T1786" s="9">
        <f>+Table1[[#This Row],[Future Authority 
20% of Funding
to Address
Learning Loss1
Resource 3214]]+Table1[[#This Row],[Current Authority 20% of Funding
to Address
Learning Loss1
Resource 3214]]</f>
        <v>0</v>
      </c>
      <c r="U1786" s="9">
        <f t="shared" si="189"/>
        <v>0</v>
      </c>
      <c r="V1786" s="3" t="str">
        <f t="shared" si="190"/>
        <v xml:space="preserve">allocation match </v>
      </c>
    </row>
    <row r="1787" spans="1:22" ht="15.75" x14ac:dyDescent="0.25">
      <c r="A1787" s="421" t="s">
        <v>7555</v>
      </c>
      <c r="B1787" s="421" t="s">
        <v>7688</v>
      </c>
      <c r="C1787" s="422" t="s">
        <v>7557</v>
      </c>
      <c r="D1787" s="422" t="s">
        <v>7619</v>
      </c>
      <c r="E1787" s="422" t="s">
        <v>7689</v>
      </c>
      <c r="F1787" s="422" t="s">
        <v>7690</v>
      </c>
      <c r="G1787" s="423" t="s">
        <v>7691</v>
      </c>
      <c r="H1787" s="421" t="s">
        <v>156</v>
      </c>
      <c r="I1787" s="424">
        <v>0</v>
      </c>
      <c r="J1787" s="425">
        <v>0</v>
      </c>
      <c r="K1787" s="424">
        <f t="shared" si="191"/>
        <v>0</v>
      </c>
      <c r="L1787" s="424">
        <f t="shared" si="192"/>
        <v>0</v>
      </c>
      <c r="M1787" s="424">
        <f t="shared" si="193"/>
        <v>0</v>
      </c>
      <c r="N1787" s="424">
        <f t="shared" si="194"/>
        <v>0</v>
      </c>
      <c r="O1787" s="424">
        <f t="shared" si="195"/>
        <v>0</v>
      </c>
      <c r="P1787" s="424">
        <f t="shared" si="196"/>
        <v>0</v>
      </c>
      <c r="Q1787" s="424">
        <f t="shared" si="197"/>
        <v>0</v>
      </c>
      <c r="S1787" s="9">
        <f>+Table1[[#This Row],[Future Authority 
80% of Funding
for Allowable 
Uses of ESSER III
Resource 3213]]+Table1[[#This Row],[Current Authority 
80% of Funding
for Allowable 
Uses of ESSER III
Resource 3213]]</f>
        <v>0</v>
      </c>
      <c r="T1787" s="9">
        <f>+Table1[[#This Row],[Future Authority 
20% of Funding
to Address
Learning Loss1
Resource 3214]]+Table1[[#This Row],[Current Authority 20% of Funding
to Address
Learning Loss1
Resource 3214]]</f>
        <v>0</v>
      </c>
      <c r="U1787" s="9">
        <f t="shared" si="189"/>
        <v>0</v>
      </c>
      <c r="V1787" s="3" t="str">
        <f t="shared" si="190"/>
        <v xml:space="preserve">allocation match </v>
      </c>
    </row>
    <row r="1788" spans="1:22" ht="15.75" x14ac:dyDescent="0.25">
      <c r="A1788" s="421" t="s">
        <v>7555</v>
      </c>
      <c r="B1788" s="421" t="s">
        <v>7692</v>
      </c>
      <c r="C1788" s="422" t="s">
        <v>7557</v>
      </c>
      <c r="D1788" s="422" t="s">
        <v>7635</v>
      </c>
      <c r="E1788" s="422" t="s">
        <v>7693</v>
      </c>
      <c r="F1788" s="422" t="s">
        <v>7694</v>
      </c>
      <c r="G1788" s="423" t="s">
        <v>7695</v>
      </c>
      <c r="H1788" s="421" t="s">
        <v>172</v>
      </c>
      <c r="I1788" s="424">
        <v>40550.812333037473</v>
      </c>
      <c r="J1788" s="425">
        <v>2.2207761976082433E-5</v>
      </c>
      <c r="K1788" s="424">
        <f t="shared" si="191"/>
        <v>301181.58</v>
      </c>
      <c r="L1788" s="424">
        <f t="shared" si="192"/>
        <v>223097.47</v>
      </c>
      <c r="M1788" s="424">
        <f t="shared" si="193"/>
        <v>178477.98</v>
      </c>
      <c r="N1788" s="424">
        <f t="shared" si="194"/>
        <v>44619.489999999991</v>
      </c>
      <c r="O1788" s="424">
        <f t="shared" si="195"/>
        <v>78084.110000000015</v>
      </c>
      <c r="P1788" s="424">
        <f t="shared" si="196"/>
        <v>62467.29</v>
      </c>
      <c r="Q1788" s="424">
        <f t="shared" si="197"/>
        <v>15616.820000000014</v>
      </c>
      <c r="S1788" s="9">
        <f>+Table1[[#This Row],[Future Authority 
80% of Funding
for Allowable 
Uses of ESSER III
Resource 3213]]+Table1[[#This Row],[Current Authority 
80% of Funding
for Allowable 
Uses of ESSER III
Resource 3213]]</f>
        <v>240945.27000000002</v>
      </c>
      <c r="T1788" s="9">
        <f>+Table1[[#This Row],[Future Authority 
20% of Funding
to Address
Learning Loss1
Resource 3214]]+Table1[[#This Row],[Current Authority 20% of Funding
to Address
Learning Loss1
Resource 3214]]</f>
        <v>60236.310000000005</v>
      </c>
      <c r="U1788" s="9">
        <f t="shared" si="189"/>
        <v>301181.58</v>
      </c>
      <c r="V1788" s="3" t="str">
        <f t="shared" si="190"/>
        <v xml:space="preserve">allocation match </v>
      </c>
    </row>
    <row r="1789" spans="1:22" ht="15.75" x14ac:dyDescent="0.25">
      <c r="A1789" s="421" t="s">
        <v>7555</v>
      </c>
      <c r="B1789" s="421" t="s">
        <v>7696</v>
      </c>
      <c r="C1789" s="422" t="s">
        <v>7557</v>
      </c>
      <c r="D1789" s="422" t="s">
        <v>7607</v>
      </c>
      <c r="E1789" s="422" t="s">
        <v>7697</v>
      </c>
      <c r="F1789" s="422" t="s">
        <v>7698</v>
      </c>
      <c r="G1789" s="423" t="s">
        <v>7699</v>
      </c>
      <c r="H1789" s="421" t="s">
        <v>137</v>
      </c>
      <c r="I1789" s="424">
        <v>80606.957880194183</v>
      </c>
      <c r="J1789" s="425">
        <v>4.414461834987774E-5</v>
      </c>
      <c r="K1789" s="424">
        <f t="shared" si="191"/>
        <v>598689.14</v>
      </c>
      <c r="L1789" s="424">
        <f t="shared" si="192"/>
        <v>443473.44</v>
      </c>
      <c r="M1789" s="424">
        <f t="shared" si="193"/>
        <v>354778.75</v>
      </c>
      <c r="N1789" s="424">
        <f t="shared" si="194"/>
        <v>88694.69</v>
      </c>
      <c r="O1789" s="424">
        <f t="shared" si="195"/>
        <v>155215.70000000001</v>
      </c>
      <c r="P1789" s="424">
        <f t="shared" si="196"/>
        <v>124172.56</v>
      </c>
      <c r="Q1789" s="424">
        <f t="shared" si="197"/>
        <v>31043.140000000014</v>
      </c>
      <c r="S1789" s="9">
        <f>+Table1[[#This Row],[Future Authority 
80% of Funding
for Allowable 
Uses of ESSER III
Resource 3213]]+Table1[[#This Row],[Current Authority 
80% of Funding
for Allowable 
Uses of ESSER III
Resource 3213]]</f>
        <v>478951.31</v>
      </c>
      <c r="T1789" s="9">
        <f>+Table1[[#This Row],[Future Authority 
20% of Funding
to Address
Learning Loss1
Resource 3214]]+Table1[[#This Row],[Current Authority 20% of Funding
to Address
Learning Loss1
Resource 3214]]</f>
        <v>119737.83000000002</v>
      </c>
      <c r="U1789" s="9">
        <f t="shared" si="189"/>
        <v>598689.14</v>
      </c>
      <c r="V1789" s="3" t="str">
        <f t="shared" si="190"/>
        <v xml:space="preserve">allocation match </v>
      </c>
    </row>
    <row r="1790" spans="1:22" ht="15.75" x14ac:dyDescent="0.25">
      <c r="A1790" s="421" t="s">
        <v>7555</v>
      </c>
      <c r="B1790" s="421" t="s">
        <v>7700</v>
      </c>
      <c r="C1790" s="422" t="s">
        <v>7557</v>
      </c>
      <c r="D1790" s="422" t="s">
        <v>7607</v>
      </c>
      <c r="E1790" s="422" t="s">
        <v>7701</v>
      </c>
      <c r="F1790" s="422" t="s">
        <v>7702</v>
      </c>
      <c r="G1790" s="423" t="s">
        <v>7703</v>
      </c>
      <c r="H1790" s="421" t="s">
        <v>136</v>
      </c>
      <c r="I1790" s="424">
        <v>52459.386987428981</v>
      </c>
      <c r="J1790" s="425">
        <v>2.872952507239585E-5</v>
      </c>
      <c r="K1790" s="424">
        <f t="shared" si="191"/>
        <v>389629.71</v>
      </c>
      <c r="L1790" s="424">
        <f t="shared" si="192"/>
        <v>288614.59999999998</v>
      </c>
      <c r="M1790" s="424">
        <f t="shared" si="193"/>
        <v>230891.68</v>
      </c>
      <c r="N1790" s="424">
        <f t="shared" si="194"/>
        <v>57722.919999999984</v>
      </c>
      <c r="O1790" s="424">
        <f t="shared" si="195"/>
        <v>101015.11000000004</v>
      </c>
      <c r="P1790" s="424">
        <f t="shared" si="196"/>
        <v>80812.09</v>
      </c>
      <c r="Q1790" s="424">
        <f t="shared" si="197"/>
        <v>20203.020000000048</v>
      </c>
      <c r="S1790" s="9">
        <f>+Table1[[#This Row],[Future Authority 
80% of Funding
for Allowable 
Uses of ESSER III
Resource 3213]]+Table1[[#This Row],[Current Authority 
80% of Funding
for Allowable 
Uses of ESSER III
Resource 3213]]</f>
        <v>311703.77</v>
      </c>
      <c r="T1790" s="9">
        <f>+Table1[[#This Row],[Future Authority 
20% of Funding
to Address
Learning Loss1
Resource 3214]]+Table1[[#This Row],[Current Authority 20% of Funding
to Address
Learning Loss1
Resource 3214]]</f>
        <v>77925.940000000031</v>
      </c>
      <c r="U1790" s="9">
        <f t="shared" si="189"/>
        <v>389629.71000000008</v>
      </c>
      <c r="V1790" s="3" t="str">
        <f t="shared" si="190"/>
        <v xml:space="preserve">allocation match </v>
      </c>
    </row>
    <row r="1791" spans="1:22" ht="15.75" x14ac:dyDescent="0.25">
      <c r="A1791" s="421" t="s">
        <v>7555</v>
      </c>
      <c r="B1791" s="421" t="s">
        <v>7704</v>
      </c>
      <c r="C1791" s="422" t="s">
        <v>7557</v>
      </c>
      <c r="D1791" s="422" t="s">
        <v>7599</v>
      </c>
      <c r="E1791" s="422" t="s">
        <v>7705</v>
      </c>
      <c r="F1791" s="422" t="s">
        <v>7706</v>
      </c>
      <c r="G1791" s="423" t="s">
        <v>7707</v>
      </c>
      <c r="H1791" s="421" t="s">
        <v>118</v>
      </c>
      <c r="I1791" s="424">
        <v>63566.138251788492</v>
      </c>
      <c r="J1791" s="425">
        <v>3.4812167421967069E-5</v>
      </c>
      <c r="K1791" s="424">
        <f t="shared" si="191"/>
        <v>472122.48</v>
      </c>
      <c r="L1791" s="424">
        <f t="shared" si="192"/>
        <v>349720.36</v>
      </c>
      <c r="M1791" s="424">
        <f t="shared" si="193"/>
        <v>279776.28999999998</v>
      </c>
      <c r="N1791" s="424">
        <f t="shared" si="194"/>
        <v>69944.070000000007</v>
      </c>
      <c r="O1791" s="424">
        <f t="shared" si="195"/>
        <v>122402.12</v>
      </c>
      <c r="P1791" s="424">
        <f t="shared" si="196"/>
        <v>97921.7</v>
      </c>
      <c r="Q1791" s="424">
        <f t="shared" si="197"/>
        <v>24480.42</v>
      </c>
      <c r="S1791" s="9">
        <f>+Table1[[#This Row],[Future Authority 
80% of Funding
for Allowable 
Uses of ESSER III
Resource 3213]]+Table1[[#This Row],[Current Authority 
80% of Funding
for Allowable 
Uses of ESSER III
Resource 3213]]</f>
        <v>377697.99</v>
      </c>
      <c r="T1791" s="9">
        <f>+Table1[[#This Row],[Future Authority 
20% of Funding
to Address
Learning Loss1
Resource 3214]]+Table1[[#This Row],[Current Authority 20% of Funding
to Address
Learning Loss1
Resource 3214]]</f>
        <v>94424.49</v>
      </c>
      <c r="U1791" s="9">
        <f t="shared" si="189"/>
        <v>472122.48</v>
      </c>
      <c r="V1791" s="3" t="str">
        <f t="shared" si="190"/>
        <v xml:space="preserve">allocation match </v>
      </c>
    </row>
    <row r="1792" spans="1:22" ht="15.75" x14ac:dyDescent="0.25">
      <c r="A1792" s="421" t="s">
        <v>7555</v>
      </c>
      <c r="B1792" s="431" t="s">
        <v>7708</v>
      </c>
      <c r="C1792" s="432" t="s">
        <v>7557</v>
      </c>
      <c r="D1792" s="432" t="s">
        <v>7583</v>
      </c>
      <c r="E1792" s="432" t="s">
        <v>7709</v>
      </c>
      <c r="F1792" s="433" t="s">
        <v>7710</v>
      </c>
      <c r="G1792" s="423" t="s">
        <v>7711</v>
      </c>
      <c r="H1792" s="434" t="s">
        <v>99</v>
      </c>
      <c r="I1792" s="424">
        <v>23968.010450957689</v>
      </c>
      <c r="J1792" s="425">
        <v>1.3126145704890598E-5</v>
      </c>
      <c r="K1792" s="424">
        <f t="shared" si="191"/>
        <v>178016.74</v>
      </c>
      <c r="L1792" s="424">
        <f t="shared" si="192"/>
        <v>131864.25</v>
      </c>
      <c r="M1792" s="424">
        <f t="shared" si="193"/>
        <v>105491.4</v>
      </c>
      <c r="N1792" s="424">
        <f t="shared" si="194"/>
        <v>26372.850000000006</v>
      </c>
      <c r="O1792" s="424">
        <f t="shared" si="195"/>
        <v>46152.489999999991</v>
      </c>
      <c r="P1792" s="424">
        <f t="shared" si="196"/>
        <v>36921.99</v>
      </c>
      <c r="Q1792" s="424">
        <f t="shared" si="197"/>
        <v>9230.4999999999927</v>
      </c>
      <c r="S1792" s="9">
        <f>+Table1[[#This Row],[Future Authority 
80% of Funding
for Allowable 
Uses of ESSER III
Resource 3213]]+Table1[[#This Row],[Current Authority 
80% of Funding
for Allowable 
Uses of ESSER III
Resource 3213]]</f>
        <v>142413.38999999998</v>
      </c>
      <c r="T1792" s="9">
        <f>+Table1[[#This Row],[Future Authority 
20% of Funding
to Address
Learning Loss1
Resource 3214]]+Table1[[#This Row],[Current Authority 20% of Funding
to Address
Learning Loss1
Resource 3214]]</f>
        <v>35603.35</v>
      </c>
      <c r="U1792" s="9">
        <f t="shared" si="189"/>
        <v>178016.74</v>
      </c>
      <c r="V1792" s="3" t="str">
        <f t="shared" si="190"/>
        <v xml:space="preserve">allocation match </v>
      </c>
    </row>
    <row r="1793" spans="1:22" ht="15.75" x14ac:dyDescent="0.25">
      <c r="A1793" s="421" t="s">
        <v>7555</v>
      </c>
      <c r="B1793" s="431" t="s">
        <v>7712</v>
      </c>
      <c r="C1793" s="432" t="s">
        <v>7557</v>
      </c>
      <c r="D1793" s="432" t="s">
        <v>7591</v>
      </c>
      <c r="E1793" s="432" t="s">
        <v>7713</v>
      </c>
      <c r="F1793" s="433" t="s">
        <v>7714</v>
      </c>
      <c r="G1793" s="423" t="s">
        <v>7715</v>
      </c>
      <c r="H1793" s="434" t="s">
        <v>108</v>
      </c>
      <c r="I1793" s="424">
        <v>0</v>
      </c>
      <c r="J1793" s="425">
        <v>0</v>
      </c>
      <c r="K1793" s="424">
        <f t="shared" si="191"/>
        <v>0</v>
      </c>
      <c r="L1793" s="424">
        <f t="shared" si="192"/>
        <v>0</v>
      </c>
      <c r="M1793" s="424">
        <f t="shared" si="193"/>
        <v>0</v>
      </c>
      <c r="N1793" s="424">
        <f t="shared" si="194"/>
        <v>0</v>
      </c>
      <c r="O1793" s="424">
        <f t="shared" si="195"/>
        <v>0</v>
      </c>
      <c r="P1793" s="424">
        <f t="shared" si="196"/>
        <v>0</v>
      </c>
      <c r="Q1793" s="424">
        <f t="shared" si="197"/>
        <v>0</v>
      </c>
      <c r="S1793" s="9">
        <f>+Table1[[#This Row],[Future Authority 
80% of Funding
for Allowable 
Uses of ESSER III
Resource 3213]]+Table1[[#This Row],[Current Authority 
80% of Funding
for Allowable 
Uses of ESSER III
Resource 3213]]</f>
        <v>0</v>
      </c>
      <c r="T1793" s="9">
        <f>+Table1[[#This Row],[Future Authority 
20% of Funding
to Address
Learning Loss1
Resource 3214]]+Table1[[#This Row],[Current Authority 20% of Funding
to Address
Learning Loss1
Resource 3214]]</f>
        <v>0</v>
      </c>
      <c r="U1793" s="9">
        <f t="shared" si="189"/>
        <v>0</v>
      </c>
      <c r="V1793" s="3" t="str">
        <f t="shared" si="190"/>
        <v xml:space="preserve">allocation match </v>
      </c>
    </row>
    <row r="1794" spans="1:22" ht="15.75" x14ac:dyDescent="0.25">
      <c r="A1794" s="421" t="s">
        <v>7555</v>
      </c>
      <c r="B1794" s="431" t="s">
        <v>7716</v>
      </c>
      <c r="C1794" s="432" t="s">
        <v>7557</v>
      </c>
      <c r="D1794" s="432" t="s">
        <v>7591</v>
      </c>
      <c r="E1794" s="432" t="s">
        <v>7717</v>
      </c>
      <c r="F1794" s="433" t="s">
        <v>7718</v>
      </c>
      <c r="G1794" s="423" t="s">
        <v>7719</v>
      </c>
      <c r="H1794" s="434" t="s">
        <v>109</v>
      </c>
      <c r="I1794" s="424">
        <v>0</v>
      </c>
      <c r="J1794" s="425">
        <v>0</v>
      </c>
      <c r="K1794" s="424">
        <f t="shared" si="191"/>
        <v>0</v>
      </c>
      <c r="L1794" s="424">
        <f t="shared" si="192"/>
        <v>0</v>
      </c>
      <c r="M1794" s="424">
        <f t="shared" si="193"/>
        <v>0</v>
      </c>
      <c r="N1794" s="424">
        <f t="shared" si="194"/>
        <v>0</v>
      </c>
      <c r="O1794" s="424">
        <f t="shared" si="195"/>
        <v>0</v>
      </c>
      <c r="P1794" s="424">
        <f t="shared" si="196"/>
        <v>0</v>
      </c>
      <c r="Q1794" s="424">
        <f t="shared" si="197"/>
        <v>0</v>
      </c>
      <c r="S1794" s="9">
        <f>+Table1[[#This Row],[Future Authority 
80% of Funding
for Allowable 
Uses of ESSER III
Resource 3213]]+Table1[[#This Row],[Current Authority 
80% of Funding
for Allowable 
Uses of ESSER III
Resource 3213]]</f>
        <v>0</v>
      </c>
      <c r="T1794" s="9">
        <f>+Table1[[#This Row],[Future Authority 
20% of Funding
to Address
Learning Loss1
Resource 3214]]+Table1[[#This Row],[Current Authority 20% of Funding
to Address
Learning Loss1
Resource 3214]]</f>
        <v>0</v>
      </c>
      <c r="U1794" s="9">
        <f t="shared" si="189"/>
        <v>0</v>
      </c>
      <c r="V1794" s="3" t="str">
        <f t="shared" si="190"/>
        <v xml:space="preserve">allocation match </v>
      </c>
    </row>
    <row r="1795" spans="1:22" ht="15.75" hidden="1" x14ac:dyDescent="0.25">
      <c r="A1795" s="421" t="s">
        <v>7720</v>
      </c>
      <c r="B1795" s="421" t="s">
        <v>7721</v>
      </c>
      <c r="C1795" s="422" t="s">
        <v>7722</v>
      </c>
      <c r="D1795" s="422" t="s">
        <v>7723</v>
      </c>
      <c r="E1795" s="422" t="s">
        <v>441</v>
      </c>
      <c r="F1795" s="422" t="s">
        <v>230</v>
      </c>
      <c r="G1795" s="423" t="s">
        <v>7723</v>
      </c>
      <c r="H1795" s="421" t="s">
        <v>7724</v>
      </c>
      <c r="I1795" s="424">
        <v>1238822.3903493825</v>
      </c>
      <c r="J1795" s="425">
        <v>6.7844443039939987E-4</v>
      </c>
      <c r="K1795" s="424">
        <f t="shared" si="191"/>
        <v>9201060.7100000009</v>
      </c>
      <c r="L1795" s="424">
        <f t="shared" si="192"/>
        <v>6815600.5300000003</v>
      </c>
      <c r="M1795" s="424">
        <f t="shared" si="193"/>
        <v>5452480.4199999999</v>
      </c>
      <c r="N1795" s="424">
        <f t="shared" si="194"/>
        <v>1363120.1100000003</v>
      </c>
      <c r="O1795" s="424">
        <f t="shared" si="195"/>
        <v>2385460.1800000006</v>
      </c>
      <c r="P1795" s="424">
        <f t="shared" si="196"/>
        <v>1908368.14</v>
      </c>
      <c r="Q1795" s="424">
        <f t="shared" si="197"/>
        <v>477092.04000000074</v>
      </c>
      <c r="S1795" s="9">
        <f>+Table1[[#This Row],[Future Authority 
80% of Funding
for Allowable 
Uses of ESSER III
Resource 3213]]+Table1[[#This Row],[Current Authority 
80% of Funding
for Allowable 
Uses of ESSER III
Resource 3213]]</f>
        <v>7360848.5599999996</v>
      </c>
      <c r="T1795" s="9">
        <f>+Table1[[#This Row],[Future Authority 
20% of Funding
to Address
Learning Loss1
Resource 3214]]+Table1[[#This Row],[Current Authority 20% of Funding
to Address
Learning Loss1
Resource 3214]]</f>
        <v>1840212.1500000011</v>
      </c>
      <c r="U1795" s="9">
        <f t="shared" si="189"/>
        <v>9201060.7100000009</v>
      </c>
      <c r="V1795" s="3" t="str">
        <f t="shared" si="190"/>
        <v xml:space="preserve">allocation match </v>
      </c>
    </row>
    <row r="1796" spans="1:22" ht="15.75" hidden="1" x14ac:dyDescent="0.25">
      <c r="A1796" s="421" t="s">
        <v>7720</v>
      </c>
      <c r="B1796" s="421" t="s">
        <v>7725</v>
      </c>
      <c r="C1796" s="422" t="s">
        <v>7722</v>
      </c>
      <c r="D1796" s="422" t="s">
        <v>7726</v>
      </c>
      <c r="E1796" s="422" t="s">
        <v>441</v>
      </c>
      <c r="F1796" s="422" t="s">
        <v>230</v>
      </c>
      <c r="G1796" s="423" t="s">
        <v>7726</v>
      </c>
      <c r="H1796" s="421" t="s">
        <v>7727</v>
      </c>
      <c r="I1796" s="424">
        <v>3307725.2817226485</v>
      </c>
      <c r="J1796" s="425">
        <v>1.8114846907498303E-3</v>
      </c>
      <c r="K1796" s="424">
        <f t="shared" si="191"/>
        <v>24567348.289999999</v>
      </c>
      <c r="L1796" s="424">
        <f t="shared" si="192"/>
        <v>18198035.77</v>
      </c>
      <c r="M1796" s="424">
        <f t="shared" si="193"/>
        <v>14558428.619999999</v>
      </c>
      <c r="N1796" s="424">
        <f t="shared" si="194"/>
        <v>3639607.1500000004</v>
      </c>
      <c r="O1796" s="424">
        <f t="shared" si="195"/>
        <v>6369312.5199999996</v>
      </c>
      <c r="P1796" s="424">
        <f t="shared" si="196"/>
        <v>5095450.0199999996</v>
      </c>
      <c r="Q1796" s="424">
        <f t="shared" si="197"/>
        <v>1273862.5</v>
      </c>
      <c r="S1796" s="9">
        <f>+Table1[[#This Row],[Future Authority 
80% of Funding
for Allowable 
Uses of ESSER III
Resource 3213]]+Table1[[#This Row],[Current Authority 
80% of Funding
for Allowable 
Uses of ESSER III
Resource 3213]]</f>
        <v>19653878.640000001</v>
      </c>
      <c r="T1796" s="9">
        <f>+Table1[[#This Row],[Future Authority 
20% of Funding
to Address
Learning Loss1
Resource 3214]]+Table1[[#This Row],[Current Authority 20% of Funding
to Address
Learning Loss1
Resource 3214]]</f>
        <v>4913469.6500000004</v>
      </c>
      <c r="U1796" s="9">
        <f t="shared" si="189"/>
        <v>24567348.289999999</v>
      </c>
      <c r="V1796" s="3" t="str">
        <f t="shared" si="190"/>
        <v xml:space="preserve">allocation match </v>
      </c>
    </row>
    <row r="1797" spans="1:22" ht="15.75" hidden="1" x14ac:dyDescent="0.25">
      <c r="A1797" s="421" t="s">
        <v>7720</v>
      </c>
      <c r="B1797" s="421" t="s">
        <v>7728</v>
      </c>
      <c r="C1797" s="422" t="s">
        <v>7722</v>
      </c>
      <c r="D1797" s="422" t="s">
        <v>7729</v>
      </c>
      <c r="E1797" s="422" t="s">
        <v>441</v>
      </c>
      <c r="F1797" s="422" t="s">
        <v>230</v>
      </c>
      <c r="G1797" s="423" t="s">
        <v>7729</v>
      </c>
      <c r="H1797" s="421" t="s">
        <v>7730</v>
      </c>
      <c r="I1797" s="424">
        <v>159240.60746787224</v>
      </c>
      <c r="J1797" s="425">
        <v>8.7208549079844969E-5</v>
      </c>
      <c r="K1797" s="424">
        <f t="shared" si="191"/>
        <v>1182722</v>
      </c>
      <c r="L1797" s="424">
        <f t="shared" si="192"/>
        <v>876090.37</v>
      </c>
      <c r="M1797" s="424">
        <f t="shared" si="193"/>
        <v>700872.3</v>
      </c>
      <c r="N1797" s="424">
        <f t="shared" si="194"/>
        <v>175218.06999999995</v>
      </c>
      <c r="O1797" s="424">
        <f t="shared" si="195"/>
        <v>306631.63</v>
      </c>
      <c r="P1797" s="424">
        <f t="shared" si="196"/>
        <v>245305.3</v>
      </c>
      <c r="Q1797" s="424">
        <f t="shared" si="197"/>
        <v>61326.330000000016</v>
      </c>
      <c r="S1797" s="9">
        <f>+Table1[[#This Row],[Future Authority 
80% of Funding
for Allowable 
Uses of ESSER III
Resource 3213]]+Table1[[#This Row],[Current Authority 
80% of Funding
for Allowable 
Uses of ESSER III
Resource 3213]]</f>
        <v>946177.60000000009</v>
      </c>
      <c r="T1797" s="9">
        <f>+Table1[[#This Row],[Future Authority 
20% of Funding
to Address
Learning Loss1
Resource 3214]]+Table1[[#This Row],[Current Authority 20% of Funding
to Address
Learning Loss1
Resource 3214]]</f>
        <v>236544.39999999997</v>
      </c>
      <c r="U1797" s="9">
        <f t="shared" si="189"/>
        <v>1182722</v>
      </c>
      <c r="V1797" s="3" t="str">
        <f t="shared" si="190"/>
        <v xml:space="preserve">allocation match </v>
      </c>
    </row>
    <row r="1798" spans="1:22" ht="15.75" hidden="1" x14ac:dyDescent="0.25">
      <c r="A1798" s="421" t="s">
        <v>7720</v>
      </c>
      <c r="B1798" s="421" t="s">
        <v>7731</v>
      </c>
      <c r="C1798" s="422" t="s">
        <v>7722</v>
      </c>
      <c r="D1798" s="422" t="s">
        <v>7732</v>
      </c>
      <c r="E1798" s="422" t="s">
        <v>441</v>
      </c>
      <c r="F1798" s="422" t="s">
        <v>230</v>
      </c>
      <c r="G1798" s="423" t="s">
        <v>7732</v>
      </c>
      <c r="H1798" s="421" t="s">
        <v>7733</v>
      </c>
      <c r="I1798" s="424">
        <v>341993.39610475535</v>
      </c>
      <c r="J1798" s="425">
        <v>1.8729360772629395E-4</v>
      </c>
      <c r="K1798" s="424">
        <f t="shared" si="191"/>
        <v>2540075.1800000002</v>
      </c>
      <c r="L1798" s="424">
        <f t="shared" si="192"/>
        <v>1881537.17</v>
      </c>
      <c r="M1798" s="424">
        <f t="shared" si="193"/>
        <v>1505229.74</v>
      </c>
      <c r="N1798" s="424">
        <f t="shared" si="194"/>
        <v>376307.42999999993</v>
      </c>
      <c r="O1798" s="424">
        <f t="shared" si="195"/>
        <v>658538.01000000024</v>
      </c>
      <c r="P1798" s="424">
        <f t="shared" si="196"/>
        <v>526830.41</v>
      </c>
      <c r="Q1798" s="424">
        <f t="shared" si="197"/>
        <v>131707.60000000021</v>
      </c>
      <c r="S1798" s="9">
        <f>+Table1[[#This Row],[Future Authority 
80% of Funding
for Allowable 
Uses of ESSER III
Resource 3213]]+Table1[[#This Row],[Current Authority 
80% of Funding
for Allowable 
Uses of ESSER III
Resource 3213]]</f>
        <v>2032060.15</v>
      </c>
      <c r="T1798" s="9">
        <f>+Table1[[#This Row],[Future Authority 
20% of Funding
to Address
Learning Loss1
Resource 3214]]+Table1[[#This Row],[Current Authority 20% of Funding
to Address
Learning Loss1
Resource 3214]]</f>
        <v>508015.03000000014</v>
      </c>
      <c r="U1798" s="9">
        <f t="shared" si="189"/>
        <v>2540075.1800000002</v>
      </c>
      <c r="V1798" s="3" t="str">
        <f t="shared" si="190"/>
        <v xml:space="preserve">allocation match </v>
      </c>
    </row>
    <row r="1799" spans="1:22" ht="15.75" hidden="1" x14ac:dyDescent="0.25">
      <c r="A1799" s="421" t="s">
        <v>7720</v>
      </c>
      <c r="B1799" s="421" t="s">
        <v>7734</v>
      </c>
      <c r="C1799" s="422" t="s">
        <v>7722</v>
      </c>
      <c r="D1799" s="422" t="s">
        <v>7735</v>
      </c>
      <c r="E1799" s="422" t="s">
        <v>441</v>
      </c>
      <c r="F1799" s="422" t="s">
        <v>230</v>
      </c>
      <c r="G1799" s="423" t="s">
        <v>7735</v>
      </c>
      <c r="H1799" s="421" t="s">
        <v>7736</v>
      </c>
      <c r="I1799" s="424">
        <v>921725.73950694862</v>
      </c>
      <c r="J1799" s="425">
        <v>5.047855925076508E-4</v>
      </c>
      <c r="K1799" s="424">
        <f t="shared" si="191"/>
        <v>6845900.2300000004</v>
      </c>
      <c r="L1799" s="424">
        <f t="shared" si="192"/>
        <v>5071037.21</v>
      </c>
      <c r="M1799" s="424">
        <f t="shared" si="193"/>
        <v>4056829.77</v>
      </c>
      <c r="N1799" s="424">
        <f t="shared" si="194"/>
        <v>1014207.44</v>
      </c>
      <c r="O1799" s="424">
        <f t="shared" si="195"/>
        <v>1774863.0200000005</v>
      </c>
      <c r="P1799" s="424">
        <f t="shared" si="196"/>
        <v>1419890.42</v>
      </c>
      <c r="Q1799" s="424">
        <f t="shared" si="197"/>
        <v>354972.60000000056</v>
      </c>
      <c r="S1799" s="9">
        <f>+Table1[[#This Row],[Future Authority 
80% of Funding
for Allowable 
Uses of ESSER III
Resource 3213]]+Table1[[#This Row],[Current Authority 
80% of Funding
for Allowable 
Uses of ESSER III
Resource 3213]]</f>
        <v>5476720.1899999995</v>
      </c>
      <c r="T1799" s="9">
        <f>+Table1[[#This Row],[Future Authority 
20% of Funding
to Address
Learning Loss1
Resource 3214]]+Table1[[#This Row],[Current Authority 20% of Funding
to Address
Learning Loss1
Resource 3214]]</f>
        <v>1369180.0400000005</v>
      </c>
      <c r="U1799" s="9">
        <f t="shared" ref="U1799:U1862" si="198">+S1799+T1799</f>
        <v>6845900.2300000004</v>
      </c>
      <c r="V1799" s="3" t="str">
        <f t="shared" ref="V1799:V1862" si="199">IF(U1799=K1799,"allocation match ","error not matching")</f>
        <v xml:space="preserve">allocation match </v>
      </c>
    </row>
    <row r="1800" spans="1:22" ht="15.75" hidden="1" x14ac:dyDescent="0.25">
      <c r="A1800" s="421" t="s">
        <v>7720</v>
      </c>
      <c r="B1800" s="421" t="s">
        <v>7737</v>
      </c>
      <c r="C1800" s="422" t="s">
        <v>7722</v>
      </c>
      <c r="D1800" s="422" t="s">
        <v>7738</v>
      </c>
      <c r="E1800" s="422" t="s">
        <v>441</v>
      </c>
      <c r="F1800" s="422" t="s">
        <v>230</v>
      </c>
      <c r="G1800" s="423" t="s">
        <v>7738</v>
      </c>
      <c r="H1800" s="421" t="s">
        <v>7739</v>
      </c>
      <c r="I1800" s="424">
        <v>23444.494407021477</v>
      </c>
      <c r="J1800" s="425">
        <v>1.2839440728454806E-5</v>
      </c>
      <c r="K1800" s="424">
        <f t="shared" si="191"/>
        <v>174128.44</v>
      </c>
      <c r="L1800" s="424">
        <f t="shared" si="192"/>
        <v>128984.03</v>
      </c>
      <c r="M1800" s="424">
        <f t="shared" si="193"/>
        <v>103187.22</v>
      </c>
      <c r="N1800" s="424">
        <f t="shared" si="194"/>
        <v>25796.809999999998</v>
      </c>
      <c r="O1800" s="424">
        <f t="shared" si="195"/>
        <v>45144.41</v>
      </c>
      <c r="P1800" s="424">
        <f t="shared" si="196"/>
        <v>36115.53</v>
      </c>
      <c r="Q1800" s="424">
        <f t="shared" si="197"/>
        <v>9028.8800000000047</v>
      </c>
      <c r="S1800" s="9">
        <f>+Table1[[#This Row],[Future Authority 
80% of Funding
for Allowable 
Uses of ESSER III
Resource 3213]]+Table1[[#This Row],[Current Authority 
80% of Funding
for Allowable 
Uses of ESSER III
Resource 3213]]</f>
        <v>139302.75</v>
      </c>
      <c r="T1800" s="9">
        <f>+Table1[[#This Row],[Future Authority 
20% of Funding
to Address
Learning Loss1
Resource 3214]]+Table1[[#This Row],[Current Authority 20% of Funding
to Address
Learning Loss1
Resource 3214]]</f>
        <v>34825.69</v>
      </c>
      <c r="U1800" s="9">
        <f t="shared" si="198"/>
        <v>174128.44</v>
      </c>
      <c r="V1800" s="3" t="str">
        <f t="shared" si="199"/>
        <v xml:space="preserve">allocation match </v>
      </c>
    </row>
    <row r="1801" spans="1:22" ht="15.75" hidden="1" x14ac:dyDescent="0.25">
      <c r="A1801" s="421" t="s">
        <v>7720</v>
      </c>
      <c r="B1801" s="421" t="s">
        <v>7740</v>
      </c>
      <c r="C1801" s="422" t="s">
        <v>7722</v>
      </c>
      <c r="D1801" s="422" t="s">
        <v>7741</v>
      </c>
      <c r="E1801" s="422" t="s">
        <v>441</v>
      </c>
      <c r="F1801" s="422" t="s">
        <v>230</v>
      </c>
      <c r="G1801" s="423" t="s">
        <v>7741</v>
      </c>
      <c r="H1801" s="421" t="s">
        <v>7742</v>
      </c>
      <c r="I1801" s="424">
        <v>85120.781182499457</v>
      </c>
      <c r="J1801" s="425">
        <v>4.6616625881475847E-5</v>
      </c>
      <c r="K1801" s="424">
        <f t="shared" ref="K1801:K1864" si="200">ROUND(J1801*13561996091,2)</f>
        <v>632214.5</v>
      </c>
      <c r="L1801" s="424">
        <f t="shared" ref="L1801:L1864" si="201">ROUND(K1801*(10045923031/13561996091),2)</f>
        <v>468307.04</v>
      </c>
      <c r="M1801" s="424">
        <f t="shared" ref="M1801:M1864" si="202">ROUND(L1801*0.8,2)</f>
        <v>374645.63</v>
      </c>
      <c r="N1801" s="424">
        <f t="shared" ref="N1801:N1864" si="203">L1801-M1801</f>
        <v>93661.409999999974</v>
      </c>
      <c r="O1801" s="424">
        <f t="shared" ref="O1801:O1864" si="204">K1801-L1801</f>
        <v>163907.46000000002</v>
      </c>
      <c r="P1801" s="424">
        <f t="shared" ref="P1801:P1864" si="205">ROUND(O1801*0.8,2)</f>
        <v>131125.97</v>
      </c>
      <c r="Q1801" s="424">
        <f t="shared" ref="Q1801:Q1864" si="206">O1801-P1801</f>
        <v>32781.49000000002</v>
      </c>
      <c r="S1801" s="9">
        <f>+Table1[[#This Row],[Future Authority 
80% of Funding
for Allowable 
Uses of ESSER III
Resource 3213]]+Table1[[#This Row],[Current Authority 
80% of Funding
for Allowable 
Uses of ESSER III
Resource 3213]]</f>
        <v>505771.6</v>
      </c>
      <c r="T1801" s="9">
        <f>+Table1[[#This Row],[Future Authority 
20% of Funding
to Address
Learning Loss1
Resource 3214]]+Table1[[#This Row],[Current Authority 20% of Funding
to Address
Learning Loss1
Resource 3214]]</f>
        <v>126442.9</v>
      </c>
      <c r="U1801" s="9">
        <f t="shared" si="198"/>
        <v>632214.5</v>
      </c>
      <c r="V1801" s="3" t="str">
        <f t="shared" si="199"/>
        <v xml:space="preserve">allocation match </v>
      </c>
    </row>
    <row r="1802" spans="1:22" ht="15.75" hidden="1" x14ac:dyDescent="0.25">
      <c r="A1802" s="421" t="s">
        <v>7720</v>
      </c>
      <c r="B1802" s="421" t="s">
        <v>7743</v>
      </c>
      <c r="C1802" s="422" t="s">
        <v>7722</v>
      </c>
      <c r="D1802" s="422" t="s">
        <v>7744</v>
      </c>
      <c r="E1802" s="422" t="s">
        <v>441</v>
      </c>
      <c r="F1802" s="422" t="s">
        <v>230</v>
      </c>
      <c r="G1802" s="423" t="s">
        <v>7744</v>
      </c>
      <c r="H1802" s="421" t="s">
        <v>7745</v>
      </c>
      <c r="I1802" s="424">
        <v>62626.630001264013</v>
      </c>
      <c r="J1802" s="425">
        <v>3.4297643189237588E-5</v>
      </c>
      <c r="K1802" s="424">
        <f t="shared" si="200"/>
        <v>465144.5</v>
      </c>
      <c r="L1802" s="424">
        <f t="shared" si="201"/>
        <v>344551.48</v>
      </c>
      <c r="M1802" s="424">
        <f t="shared" si="202"/>
        <v>275641.18</v>
      </c>
      <c r="N1802" s="424">
        <f t="shared" si="203"/>
        <v>68910.299999999988</v>
      </c>
      <c r="O1802" s="424">
        <f t="shared" si="204"/>
        <v>120593.02000000002</v>
      </c>
      <c r="P1802" s="424">
        <f t="shared" si="205"/>
        <v>96474.42</v>
      </c>
      <c r="Q1802" s="424">
        <f t="shared" si="206"/>
        <v>24118.60000000002</v>
      </c>
      <c r="S1802" s="9">
        <f>+Table1[[#This Row],[Future Authority 
80% of Funding
for Allowable 
Uses of ESSER III
Resource 3213]]+Table1[[#This Row],[Current Authority 
80% of Funding
for Allowable 
Uses of ESSER III
Resource 3213]]</f>
        <v>372115.6</v>
      </c>
      <c r="T1802" s="9">
        <f>+Table1[[#This Row],[Future Authority 
20% of Funding
to Address
Learning Loss1
Resource 3214]]+Table1[[#This Row],[Current Authority 20% of Funding
to Address
Learning Loss1
Resource 3214]]</f>
        <v>93028.900000000009</v>
      </c>
      <c r="U1802" s="9">
        <f t="shared" si="198"/>
        <v>465144.5</v>
      </c>
      <c r="V1802" s="3" t="str">
        <f t="shared" si="199"/>
        <v xml:space="preserve">allocation match </v>
      </c>
    </row>
    <row r="1803" spans="1:22" ht="15.75" hidden="1" x14ac:dyDescent="0.25">
      <c r="A1803" s="421" t="s">
        <v>7720</v>
      </c>
      <c r="B1803" s="421" t="s">
        <v>7746</v>
      </c>
      <c r="C1803" s="422" t="s">
        <v>7722</v>
      </c>
      <c r="D1803" s="422" t="s">
        <v>7747</v>
      </c>
      <c r="E1803" s="422" t="s">
        <v>441</v>
      </c>
      <c r="F1803" s="422" t="s">
        <v>230</v>
      </c>
      <c r="G1803" s="423" t="s">
        <v>7747</v>
      </c>
      <c r="H1803" s="421" t="s">
        <v>7748</v>
      </c>
      <c r="I1803" s="424">
        <v>434339.01002205809</v>
      </c>
      <c r="J1803" s="425">
        <v>2.3786693278246923E-4</v>
      </c>
      <c r="K1803" s="424">
        <f t="shared" si="200"/>
        <v>3225950.41</v>
      </c>
      <c r="L1803" s="424">
        <f t="shared" si="201"/>
        <v>2389592.9</v>
      </c>
      <c r="M1803" s="424">
        <f t="shared" si="202"/>
        <v>1911674.32</v>
      </c>
      <c r="N1803" s="424">
        <f t="shared" si="203"/>
        <v>477918.57999999984</v>
      </c>
      <c r="O1803" s="424">
        <f t="shared" si="204"/>
        <v>836357.51000000024</v>
      </c>
      <c r="P1803" s="424">
        <f t="shared" si="205"/>
        <v>669086.01</v>
      </c>
      <c r="Q1803" s="424">
        <f t="shared" si="206"/>
        <v>167271.50000000023</v>
      </c>
      <c r="S1803" s="9">
        <f>+Table1[[#This Row],[Future Authority 
80% of Funding
for Allowable 
Uses of ESSER III
Resource 3213]]+Table1[[#This Row],[Current Authority 
80% of Funding
for Allowable 
Uses of ESSER III
Resource 3213]]</f>
        <v>2580760.33</v>
      </c>
      <c r="T1803" s="9">
        <f>+Table1[[#This Row],[Future Authority 
20% of Funding
to Address
Learning Loss1
Resource 3214]]+Table1[[#This Row],[Current Authority 20% of Funding
to Address
Learning Loss1
Resource 3214]]</f>
        <v>645190.08000000007</v>
      </c>
      <c r="U1803" s="9">
        <f t="shared" si="198"/>
        <v>3225950.41</v>
      </c>
      <c r="V1803" s="3" t="str">
        <f t="shared" si="199"/>
        <v xml:space="preserve">allocation match </v>
      </c>
    </row>
    <row r="1804" spans="1:22" ht="15.75" hidden="1" x14ac:dyDescent="0.25">
      <c r="A1804" s="421" t="s">
        <v>7720</v>
      </c>
      <c r="B1804" s="421" t="s">
        <v>7749</v>
      </c>
      <c r="C1804" s="422" t="s">
        <v>7722</v>
      </c>
      <c r="D1804" s="422" t="s">
        <v>7750</v>
      </c>
      <c r="E1804" s="422" t="s">
        <v>441</v>
      </c>
      <c r="F1804" s="422" t="s">
        <v>230</v>
      </c>
      <c r="G1804" s="423" t="s">
        <v>7750</v>
      </c>
      <c r="H1804" s="421" t="s">
        <v>7751</v>
      </c>
      <c r="I1804" s="424">
        <v>14631.838404990845</v>
      </c>
      <c r="J1804" s="425">
        <v>8.0131658498442351E-6</v>
      </c>
      <c r="K1804" s="424">
        <f t="shared" si="200"/>
        <v>108674.52</v>
      </c>
      <c r="L1804" s="424">
        <f t="shared" si="201"/>
        <v>80499.64</v>
      </c>
      <c r="M1804" s="424">
        <f t="shared" si="202"/>
        <v>64399.71</v>
      </c>
      <c r="N1804" s="424">
        <f t="shared" si="203"/>
        <v>16099.93</v>
      </c>
      <c r="O1804" s="424">
        <f t="shared" si="204"/>
        <v>28174.880000000005</v>
      </c>
      <c r="P1804" s="424">
        <f t="shared" si="205"/>
        <v>22539.9</v>
      </c>
      <c r="Q1804" s="424">
        <f t="shared" si="206"/>
        <v>5634.9800000000032</v>
      </c>
      <c r="S1804" s="9">
        <f>+Table1[[#This Row],[Future Authority 
80% of Funding
for Allowable 
Uses of ESSER III
Resource 3213]]+Table1[[#This Row],[Current Authority 
80% of Funding
for Allowable 
Uses of ESSER III
Resource 3213]]</f>
        <v>86939.61</v>
      </c>
      <c r="T1804" s="9">
        <f>+Table1[[#This Row],[Future Authority 
20% of Funding
to Address
Learning Loss1
Resource 3214]]+Table1[[#This Row],[Current Authority 20% of Funding
to Address
Learning Loss1
Resource 3214]]</f>
        <v>21734.910000000003</v>
      </c>
      <c r="U1804" s="9">
        <f t="shared" si="198"/>
        <v>108674.52</v>
      </c>
      <c r="V1804" s="3" t="str">
        <f t="shared" si="199"/>
        <v xml:space="preserve">allocation match </v>
      </c>
    </row>
    <row r="1805" spans="1:22" ht="15.75" hidden="1" x14ac:dyDescent="0.25">
      <c r="A1805" s="421" t="s">
        <v>7720</v>
      </c>
      <c r="B1805" s="421" t="s">
        <v>7752</v>
      </c>
      <c r="C1805" s="422" t="s">
        <v>7722</v>
      </c>
      <c r="D1805" s="422" t="s">
        <v>7753</v>
      </c>
      <c r="E1805" s="422" t="s">
        <v>441</v>
      </c>
      <c r="F1805" s="422" t="s">
        <v>230</v>
      </c>
      <c r="G1805" s="423" t="s">
        <v>7753</v>
      </c>
      <c r="H1805" s="421" t="s">
        <v>7754</v>
      </c>
      <c r="I1805" s="424">
        <v>6412389.6965472288</v>
      </c>
      <c r="J1805" s="425">
        <v>3.5117625489042193E-3</v>
      </c>
      <c r="K1805" s="424">
        <f t="shared" si="200"/>
        <v>47626509.960000001</v>
      </c>
      <c r="L1805" s="424">
        <f t="shared" si="201"/>
        <v>35278896.270000003</v>
      </c>
      <c r="M1805" s="424">
        <f t="shared" si="202"/>
        <v>28223117.02</v>
      </c>
      <c r="N1805" s="424">
        <f t="shared" si="203"/>
        <v>7055779.2500000037</v>
      </c>
      <c r="O1805" s="424">
        <f t="shared" si="204"/>
        <v>12347613.689999998</v>
      </c>
      <c r="P1805" s="424">
        <f t="shared" si="205"/>
        <v>9878090.9499999993</v>
      </c>
      <c r="Q1805" s="424">
        <f t="shared" si="206"/>
        <v>2469522.7399999984</v>
      </c>
      <c r="S1805" s="9">
        <f>+Table1[[#This Row],[Future Authority 
80% of Funding
for Allowable 
Uses of ESSER III
Resource 3213]]+Table1[[#This Row],[Current Authority 
80% of Funding
for Allowable 
Uses of ESSER III
Resource 3213]]</f>
        <v>38101207.969999999</v>
      </c>
      <c r="T1805" s="9">
        <f>+Table1[[#This Row],[Future Authority 
20% of Funding
to Address
Learning Loss1
Resource 3214]]+Table1[[#This Row],[Current Authority 20% of Funding
to Address
Learning Loss1
Resource 3214]]</f>
        <v>9525301.9900000021</v>
      </c>
      <c r="U1805" s="9">
        <f t="shared" si="198"/>
        <v>47626509.960000001</v>
      </c>
      <c r="V1805" s="3" t="str">
        <f t="shared" si="199"/>
        <v xml:space="preserve">allocation match </v>
      </c>
    </row>
    <row r="1806" spans="1:22" ht="15.75" hidden="1" x14ac:dyDescent="0.25">
      <c r="A1806" s="421" t="s">
        <v>7720</v>
      </c>
      <c r="B1806" s="421" t="s">
        <v>7755</v>
      </c>
      <c r="C1806" s="422" t="s">
        <v>7722</v>
      </c>
      <c r="D1806" s="422" t="s">
        <v>7756</v>
      </c>
      <c r="E1806" s="422" t="s">
        <v>441</v>
      </c>
      <c r="F1806" s="422" t="s">
        <v>230</v>
      </c>
      <c r="G1806" s="423" t="s">
        <v>7756</v>
      </c>
      <c r="H1806" s="421" t="s">
        <v>7757</v>
      </c>
      <c r="I1806" s="424">
        <v>4476292.7295859875</v>
      </c>
      <c r="J1806" s="425">
        <v>2.4514538120096819E-3</v>
      </c>
      <c r="K1806" s="424">
        <f t="shared" si="200"/>
        <v>33246607.02</v>
      </c>
      <c r="L1806" s="424">
        <f t="shared" si="201"/>
        <v>24627116.309999999</v>
      </c>
      <c r="M1806" s="424">
        <f t="shared" si="202"/>
        <v>19701693.050000001</v>
      </c>
      <c r="N1806" s="424">
        <f t="shared" si="203"/>
        <v>4925423.2599999979</v>
      </c>
      <c r="O1806" s="424">
        <f t="shared" si="204"/>
        <v>8619490.7100000009</v>
      </c>
      <c r="P1806" s="424">
        <f t="shared" si="205"/>
        <v>6895592.5700000003</v>
      </c>
      <c r="Q1806" s="424">
        <f t="shared" si="206"/>
        <v>1723898.1400000006</v>
      </c>
      <c r="S1806" s="9">
        <f>+Table1[[#This Row],[Future Authority 
80% of Funding
for Allowable 
Uses of ESSER III
Resource 3213]]+Table1[[#This Row],[Current Authority 
80% of Funding
for Allowable 
Uses of ESSER III
Resource 3213]]</f>
        <v>26597285.620000001</v>
      </c>
      <c r="T1806" s="9">
        <f>+Table1[[#This Row],[Future Authority 
20% of Funding
to Address
Learning Loss1
Resource 3214]]+Table1[[#This Row],[Current Authority 20% of Funding
to Address
Learning Loss1
Resource 3214]]</f>
        <v>6649321.3999999985</v>
      </c>
      <c r="U1806" s="9">
        <f t="shared" si="198"/>
        <v>33246607.02</v>
      </c>
      <c r="V1806" s="3" t="str">
        <f t="shared" si="199"/>
        <v xml:space="preserve">allocation match </v>
      </c>
    </row>
    <row r="1807" spans="1:22" ht="15.75" hidden="1" x14ac:dyDescent="0.25">
      <c r="A1807" s="421" t="s">
        <v>7720</v>
      </c>
      <c r="B1807" s="421" t="s">
        <v>7758</v>
      </c>
      <c r="C1807" s="422" t="s">
        <v>7722</v>
      </c>
      <c r="D1807" s="422" t="s">
        <v>7759</v>
      </c>
      <c r="E1807" s="422" t="s">
        <v>441</v>
      </c>
      <c r="F1807" s="422" t="s">
        <v>230</v>
      </c>
      <c r="G1807" s="423" t="s">
        <v>7759</v>
      </c>
      <c r="H1807" s="421" t="s">
        <v>7760</v>
      </c>
      <c r="I1807" s="424">
        <v>25243.555202398275</v>
      </c>
      <c r="J1807" s="425">
        <v>1.3824701235595842E-5</v>
      </c>
      <c r="K1807" s="424">
        <f t="shared" si="200"/>
        <v>187490.54</v>
      </c>
      <c r="L1807" s="424">
        <f t="shared" si="201"/>
        <v>138881.88</v>
      </c>
      <c r="M1807" s="424">
        <f t="shared" si="202"/>
        <v>111105.5</v>
      </c>
      <c r="N1807" s="424">
        <f t="shared" si="203"/>
        <v>27776.380000000005</v>
      </c>
      <c r="O1807" s="424">
        <f t="shared" si="204"/>
        <v>48608.66</v>
      </c>
      <c r="P1807" s="424">
        <f t="shared" si="205"/>
        <v>38886.93</v>
      </c>
      <c r="Q1807" s="424">
        <f t="shared" si="206"/>
        <v>9721.7300000000032</v>
      </c>
      <c r="S1807" s="9">
        <f>+Table1[[#This Row],[Future Authority 
80% of Funding
for Allowable 
Uses of ESSER III
Resource 3213]]+Table1[[#This Row],[Current Authority 
80% of Funding
for Allowable 
Uses of ESSER III
Resource 3213]]</f>
        <v>149992.43</v>
      </c>
      <c r="T1807" s="9">
        <f>+Table1[[#This Row],[Future Authority 
20% of Funding
to Address
Learning Loss1
Resource 3214]]+Table1[[#This Row],[Current Authority 20% of Funding
to Address
Learning Loss1
Resource 3214]]</f>
        <v>37498.110000000008</v>
      </c>
      <c r="U1807" s="9">
        <f t="shared" si="198"/>
        <v>187490.54</v>
      </c>
      <c r="V1807" s="3" t="str">
        <f t="shared" si="199"/>
        <v xml:space="preserve">allocation match </v>
      </c>
    </row>
    <row r="1808" spans="1:22" ht="15.75" hidden="1" x14ac:dyDescent="0.25">
      <c r="A1808" s="421" t="s">
        <v>7720</v>
      </c>
      <c r="B1808" s="421" t="s">
        <v>7761</v>
      </c>
      <c r="C1808" s="422" t="s">
        <v>7722</v>
      </c>
      <c r="D1808" s="422" t="s">
        <v>7762</v>
      </c>
      <c r="E1808" s="422" t="s">
        <v>441</v>
      </c>
      <c r="F1808" s="422" t="s">
        <v>230</v>
      </c>
      <c r="G1808" s="423" t="s">
        <v>7762</v>
      </c>
      <c r="H1808" s="421" t="s">
        <v>7763</v>
      </c>
      <c r="I1808" s="424">
        <v>1544830.1938155133</v>
      </c>
      <c r="J1808" s="425">
        <v>8.4603043105426282E-4</v>
      </c>
      <c r="K1808" s="424">
        <f t="shared" si="200"/>
        <v>11473861.4</v>
      </c>
      <c r="L1808" s="424">
        <f t="shared" si="201"/>
        <v>8499156.5899999999</v>
      </c>
      <c r="M1808" s="424">
        <f t="shared" si="202"/>
        <v>6799325.2699999996</v>
      </c>
      <c r="N1808" s="424">
        <f t="shared" si="203"/>
        <v>1699831.3200000003</v>
      </c>
      <c r="O1808" s="424">
        <f t="shared" si="204"/>
        <v>2974704.8100000005</v>
      </c>
      <c r="P1808" s="424">
        <f t="shared" si="205"/>
        <v>2379763.85</v>
      </c>
      <c r="Q1808" s="424">
        <f t="shared" si="206"/>
        <v>594940.96000000043</v>
      </c>
      <c r="S1808" s="9">
        <f>+Table1[[#This Row],[Future Authority 
80% of Funding
for Allowable 
Uses of ESSER III
Resource 3213]]+Table1[[#This Row],[Current Authority 
80% of Funding
for Allowable 
Uses of ESSER III
Resource 3213]]</f>
        <v>9179089.1199999992</v>
      </c>
      <c r="T1808" s="9">
        <f>+Table1[[#This Row],[Future Authority 
20% of Funding
to Address
Learning Loss1
Resource 3214]]+Table1[[#This Row],[Current Authority 20% of Funding
to Address
Learning Loss1
Resource 3214]]</f>
        <v>2294772.2800000007</v>
      </c>
      <c r="U1808" s="9">
        <f t="shared" si="198"/>
        <v>11473861.4</v>
      </c>
      <c r="V1808" s="3" t="str">
        <f t="shared" si="199"/>
        <v xml:space="preserve">allocation match </v>
      </c>
    </row>
    <row r="1809" spans="1:22" ht="15.75" hidden="1" x14ac:dyDescent="0.25">
      <c r="A1809" s="421" t="s">
        <v>7720</v>
      </c>
      <c r="B1809" s="421" t="s">
        <v>7764</v>
      </c>
      <c r="C1809" s="422" t="s">
        <v>7722</v>
      </c>
      <c r="D1809" s="422" t="s">
        <v>7765</v>
      </c>
      <c r="E1809" s="422" t="s">
        <v>441</v>
      </c>
      <c r="F1809" s="422" t="s">
        <v>230</v>
      </c>
      <c r="G1809" s="423" t="s">
        <v>7765</v>
      </c>
      <c r="H1809" s="421" t="s">
        <v>7766</v>
      </c>
      <c r="I1809" s="424">
        <v>10886.734299970145</v>
      </c>
      <c r="J1809" s="425">
        <v>5.9621494643552438E-6</v>
      </c>
      <c r="K1809" s="424">
        <f t="shared" si="200"/>
        <v>80858.649999999994</v>
      </c>
      <c r="L1809" s="424">
        <f t="shared" si="201"/>
        <v>59895.3</v>
      </c>
      <c r="M1809" s="424">
        <f t="shared" si="202"/>
        <v>47916.24</v>
      </c>
      <c r="N1809" s="424">
        <f t="shared" si="203"/>
        <v>11979.060000000005</v>
      </c>
      <c r="O1809" s="424">
        <f t="shared" si="204"/>
        <v>20963.349999999991</v>
      </c>
      <c r="P1809" s="424">
        <f t="shared" si="205"/>
        <v>16770.68</v>
      </c>
      <c r="Q1809" s="424">
        <f t="shared" si="206"/>
        <v>4192.669999999991</v>
      </c>
      <c r="S1809" s="9">
        <f>+Table1[[#This Row],[Future Authority 
80% of Funding
for Allowable 
Uses of ESSER III
Resource 3213]]+Table1[[#This Row],[Current Authority 
80% of Funding
for Allowable 
Uses of ESSER III
Resource 3213]]</f>
        <v>64686.92</v>
      </c>
      <c r="T1809" s="9">
        <f>+Table1[[#This Row],[Future Authority 
20% of Funding
to Address
Learning Loss1
Resource 3214]]+Table1[[#This Row],[Current Authority 20% of Funding
to Address
Learning Loss1
Resource 3214]]</f>
        <v>16171.729999999996</v>
      </c>
      <c r="U1809" s="9">
        <f t="shared" si="198"/>
        <v>80858.649999999994</v>
      </c>
      <c r="V1809" s="3" t="str">
        <f t="shared" si="199"/>
        <v xml:space="preserve">allocation match </v>
      </c>
    </row>
    <row r="1810" spans="1:22" ht="15.75" hidden="1" x14ac:dyDescent="0.25">
      <c r="A1810" s="421" t="s">
        <v>7720</v>
      </c>
      <c r="B1810" s="421" t="s">
        <v>7767</v>
      </c>
      <c r="C1810" s="422" t="s">
        <v>7722</v>
      </c>
      <c r="D1810" s="422" t="s">
        <v>7768</v>
      </c>
      <c r="E1810" s="422" t="s">
        <v>441</v>
      </c>
      <c r="F1810" s="422" t="s">
        <v>230</v>
      </c>
      <c r="G1810" s="423" t="s">
        <v>7768</v>
      </c>
      <c r="H1810" s="421" t="s">
        <v>7769</v>
      </c>
      <c r="I1810" s="424">
        <v>425968.22091164906</v>
      </c>
      <c r="J1810" s="425">
        <v>2.3328264750134567E-4</v>
      </c>
      <c r="K1810" s="424">
        <f t="shared" si="200"/>
        <v>3163778.35</v>
      </c>
      <c r="L1810" s="424">
        <f t="shared" si="201"/>
        <v>2343539.52</v>
      </c>
      <c r="M1810" s="424">
        <f t="shared" si="202"/>
        <v>1874831.62</v>
      </c>
      <c r="N1810" s="424">
        <f t="shared" si="203"/>
        <v>468707.89999999991</v>
      </c>
      <c r="O1810" s="424">
        <f t="shared" si="204"/>
        <v>820238.83000000007</v>
      </c>
      <c r="P1810" s="424">
        <f t="shared" si="205"/>
        <v>656191.06000000006</v>
      </c>
      <c r="Q1810" s="424">
        <f t="shared" si="206"/>
        <v>164047.77000000002</v>
      </c>
      <c r="S1810" s="9">
        <f>+Table1[[#This Row],[Future Authority 
80% of Funding
for Allowable 
Uses of ESSER III
Resource 3213]]+Table1[[#This Row],[Current Authority 
80% of Funding
for Allowable 
Uses of ESSER III
Resource 3213]]</f>
        <v>2531022.6800000002</v>
      </c>
      <c r="T1810" s="9">
        <f>+Table1[[#This Row],[Future Authority 
20% of Funding
to Address
Learning Loss1
Resource 3214]]+Table1[[#This Row],[Current Authority 20% of Funding
to Address
Learning Loss1
Resource 3214]]</f>
        <v>632755.66999999993</v>
      </c>
      <c r="U1810" s="9">
        <f t="shared" si="198"/>
        <v>3163778.35</v>
      </c>
      <c r="V1810" s="3" t="str">
        <f t="shared" si="199"/>
        <v xml:space="preserve">allocation match </v>
      </c>
    </row>
    <row r="1811" spans="1:22" ht="15.75" hidden="1" x14ac:dyDescent="0.25">
      <c r="A1811" s="421" t="s">
        <v>7720</v>
      </c>
      <c r="B1811" s="427" t="s">
        <v>7770</v>
      </c>
      <c r="C1811" s="422" t="s">
        <v>7722</v>
      </c>
      <c r="D1811" s="422" t="s">
        <v>7771</v>
      </c>
      <c r="E1811" s="422" t="s">
        <v>441</v>
      </c>
      <c r="F1811" s="422" t="s">
        <v>230</v>
      </c>
      <c r="G1811" s="423" t="s">
        <v>7771</v>
      </c>
      <c r="H1811" s="429" t="s">
        <v>7772</v>
      </c>
      <c r="I1811" s="424">
        <v>37253.545046984531</v>
      </c>
      <c r="J1811" s="425">
        <v>2.0402004634927288E-5</v>
      </c>
      <c r="K1811" s="424">
        <f t="shared" si="200"/>
        <v>276691.90999999997</v>
      </c>
      <c r="L1811" s="424">
        <f t="shared" si="201"/>
        <v>204956.97</v>
      </c>
      <c r="M1811" s="424">
        <f t="shared" si="202"/>
        <v>163965.57999999999</v>
      </c>
      <c r="N1811" s="424">
        <f t="shared" si="203"/>
        <v>40991.390000000014</v>
      </c>
      <c r="O1811" s="424">
        <f t="shared" si="204"/>
        <v>71734.939999999973</v>
      </c>
      <c r="P1811" s="424">
        <f t="shared" si="205"/>
        <v>57387.95</v>
      </c>
      <c r="Q1811" s="424">
        <f t="shared" si="206"/>
        <v>14346.989999999976</v>
      </c>
      <c r="S1811" s="9">
        <f>+Table1[[#This Row],[Future Authority 
80% of Funding
for Allowable 
Uses of ESSER III
Resource 3213]]+Table1[[#This Row],[Current Authority 
80% of Funding
for Allowable 
Uses of ESSER III
Resource 3213]]</f>
        <v>221353.52999999997</v>
      </c>
      <c r="T1811" s="9">
        <f>+Table1[[#This Row],[Future Authority 
20% of Funding
to Address
Learning Loss1
Resource 3214]]+Table1[[#This Row],[Current Authority 20% of Funding
to Address
Learning Loss1
Resource 3214]]</f>
        <v>55338.37999999999</v>
      </c>
      <c r="U1811" s="9">
        <f t="shared" si="198"/>
        <v>276691.90999999997</v>
      </c>
      <c r="V1811" s="3" t="str">
        <f t="shared" si="199"/>
        <v xml:space="preserve">allocation match </v>
      </c>
    </row>
    <row r="1812" spans="1:22" ht="15.75" hidden="1" x14ac:dyDescent="0.25">
      <c r="A1812" s="421" t="s">
        <v>7720</v>
      </c>
      <c r="B1812" s="421" t="s">
        <v>7773</v>
      </c>
      <c r="C1812" s="422" t="s">
        <v>7722</v>
      </c>
      <c r="D1812" s="422" t="s">
        <v>7774</v>
      </c>
      <c r="E1812" s="422" t="s">
        <v>441</v>
      </c>
      <c r="F1812" s="422" t="s">
        <v>230</v>
      </c>
      <c r="G1812" s="423" t="s">
        <v>7774</v>
      </c>
      <c r="H1812" s="421" t="s">
        <v>7775</v>
      </c>
      <c r="I1812" s="424">
        <v>861222.09745500318</v>
      </c>
      <c r="J1812" s="425">
        <v>4.7165060940693003E-4</v>
      </c>
      <c r="K1812" s="424">
        <f t="shared" si="200"/>
        <v>6396523.7199999997</v>
      </c>
      <c r="L1812" s="424">
        <f t="shared" si="201"/>
        <v>4738165.72</v>
      </c>
      <c r="M1812" s="424">
        <f t="shared" si="202"/>
        <v>3790532.58</v>
      </c>
      <c r="N1812" s="424">
        <f t="shared" si="203"/>
        <v>947633.13999999966</v>
      </c>
      <c r="O1812" s="424">
        <f t="shared" si="204"/>
        <v>1658358</v>
      </c>
      <c r="P1812" s="424">
        <f t="shared" si="205"/>
        <v>1326686.3999999999</v>
      </c>
      <c r="Q1812" s="424">
        <f t="shared" si="206"/>
        <v>331671.60000000009</v>
      </c>
      <c r="S1812" s="9">
        <f>+Table1[[#This Row],[Future Authority 
80% of Funding
for Allowable 
Uses of ESSER III
Resource 3213]]+Table1[[#This Row],[Current Authority 
80% of Funding
for Allowable 
Uses of ESSER III
Resource 3213]]</f>
        <v>5117218.9800000004</v>
      </c>
      <c r="T1812" s="9">
        <f>+Table1[[#This Row],[Future Authority 
20% of Funding
to Address
Learning Loss1
Resource 3214]]+Table1[[#This Row],[Current Authority 20% of Funding
to Address
Learning Loss1
Resource 3214]]</f>
        <v>1279304.7399999998</v>
      </c>
      <c r="U1812" s="9">
        <f t="shared" si="198"/>
        <v>6396523.7200000007</v>
      </c>
      <c r="V1812" s="3" t="str">
        <f t="shared" si="199"/>
        <v xml:space="preserve">allocation match </v>
      </c>
    </row>
    <row r="1813" spans="1:22" ht="15.75" hidden="1" x14ac:dyDescent="0.25">
      <c r="A1813" s="421" t="s">
        <v>7720</v>
      </c>
      <c r="B1813" s="421" t="s">
        <v>7776</v>
      </c>
      <c r="C1813" s="422" t="s">
        <v>7722</v>
      </c>
      <c r="D1813" s="422" t="s">
        <v>7777</v>
      </c>
      <c r="E1813" s="422" t="s">
        <v>441</v>
      </c>
      <c r="F1813" s="422" t="s">
        <v>230</v>
      </c>
      <c r="G1813" s="423" t="s">
        <v>7777</v>
      </c>
      <c r="H1813" s="421" t="s">
        <v>7778</v>
      </c>
      <c r="I1813" s="424">
        <v>1923208.9792153565</v>
      </c>
      <c r="J1813" s="425">
        <v>1.0532505955714818E-3</v>
      </c>
      <c r="K1813" s="424">
        <f t="shared" si="200"/>
        <v>14284180.460000001</v>
      </c>
      <c r="L1813" s="424">
        <f t="shared" si="201"/>
        <v>10580874.42</v>
      </c>
      <c r="M1813" s="424">
        <f t="shared" si="202"/>
        <v>8464699.5399999991</v>
      </c>
      <c r="N1813" s="424">
        <f t="shared" si="203"/>
        <v>2116174.8800000008</v>
      </c>
      <c r="O1813" s="424">
        <f t="shared" si="204"/>
        <v>3703306.040000001</v>
      </c>
      <c r="P1813" s="424">
        <f t="shared" si="205"/>
        <v>2962644.83</v>
      </c>
      <c r="Q1813" s="424">
        <f t="shared" si="206"/>
        <v>740661.21000000089</v>
      </c>
      <c r="S1813" s="9">
        <f>+Table1[[#This Row],[Future Authority 
80% of Funding
for Allowable 
Uses of ESSER III
Resource 3213]]+Table1[[#This Row],[Current Authority 
80% of Funding
for Allowable 
Uses of ESSER III
Resource 3213]]</f>
        <v>11427344.369999999</v>
      </c>
      <c r="T1813" s="9">
        <f>+Table1[[#This Row],[Future Authority 
20% of Funding
to Address
Learning Loss1
Resource 3214]]+Table1[[#This Row],[Current Authority 20% of Funding
to Address
Learning Loss1
Resource 3214]]</f>
        <v>2856836.0900000017</v>
      </c>
      <c r="U1813" s="9">
        <f t="shared" si="198"/>
        <v>14284180.460000001</v>
      </c>
      <c r="V1813" s="3" t="str">
        <f t="shared" si="199"/>
        <v xml:space="preserve">allocation match </v>
      </c>
    </row>
    <row r="1814" spans="1:22" ht="15.75" hidden="1" x14ac:dyDescent="0.25">
      <c r="A1814" s="421" t="s">
        <v>7720</v>
      </c>
      <c r="B1814" s="421" t="s">
        <v>7779</v>
      </c>
      <c r="C1814" s="422" t="s">
        <v>7722</v>
      </c>
      <c r="D1814" s="422" t="s">
        <v>7780</v>
      </c>
      <c r="E1814" s="422" t="s">
        <v>441</v>
      </c>
      <c r="F1814" s="422" t="s">
        <v>230</v>
      </c>
      <c r="G1814" s="423" t="s">
        <v>7780</v>
      </c>
      <c r="H1814" s="421" t="s">
        <v>7781</v>
      </c>
      <c r="I1814" s="424">
        <v>31549.48308986584</v>
      </c>
      <c r="J1814" s="425">
        <v>1.7278159687009563E-5</v>
      </c>
      <c r="K1814" s="424">
        <f t="shared" si="200"/>
        <v>234326.33</v>
      </c>
      <c r="L1814" s="424">
        <f t="shared" si="201"/>
        <v>173575.06</v>
      </c>
      <c r="M1814" s="424">
        <f t="shared" si="202"/>
        <v>138860.04999999999</v>
      </c>
      <c r="N1814" s="424">
        <f t="shared" si="203"/>
        <v>34715.010000000009</v>
      </c>
      <c r="O1814" s="424">
        <f t="shared" si="204"/>
        <v>60751.26999999999</v>
      </c>
      <c r="P1814" s="424">
        <f t="shared" si="205"/>
        <v>48601.02</v>
      </c>
      <c r="Q1814" s="424">
        <f t="shared" si="206"/>
        <v>12150.249999999993</v>
      </c>
      <c r="S1814" s="9">
        <f>+Table1[[#This Row],[Future Authority 
80% of Funding
for Allowable 
Uses of ESSER III
Resource 3213]]+Table1[[#This Row],[Current Authority 
80% of Funding
for Allowable 
Uses of ESSER III
Resource 3213]]</f>
        <v>187461.06999999998</v>
      </c>
      <c r="T1814" s="9">
        <f>+Table1[[#This Row],[Future Authority 
20% of Funding
to Address
Learning Loss1
Resource 3214]]+Table1[[#This Row],[Current Authority 20% of Funding
to Address
Learning Loss1
Resource 3214]]</f>
        <v>46865.26</v>
      </c>
      <c r="U1814" s="9">
        <f t="shared" si="198"/>
        <v>234326.33</v>
      </c>
      <c r="V1814" s="3" t="str">
        <f t="shared" si="199"/>
        <v xml:space="preserve">allocation match </v>
      </c>
    </row>
    <row r="1815" spans="1:22" ht="15.75" hidden="1" x14ac:dyDescent="0.25">
      <c r="A1815" s="421" t="s">
        <v>7720</v>
      </c>
      <c r="B1815" s="421" t="s">
        <v>7782</v>
      </c>
      <c r="C1815" s="422" t="s">
        <v>7722</v>
      </c>
      <c r="D1815" s="422" t="s">
        <v>7783</v>
      </c>
      <c r="E1815" s="422" t="s">
        <v>441</v>
      </c>
      <c r="F1815" s="422" t="s">
        <v>230</v>
      </c>
      <c r="G1815" s="423" t="s">
        <v>7783</v>
      </c>
      <c r="H1815" s="421" t="s">
        <v>7784</v>
      </c>
      <c r="I1815" s="424">
        <v>602911.18289270205</v>
      </c>
      <c r="J1815" s="425">
        <v>3.3018593887676381E-4</v>
      </c>
      <c r="K1815" s="424">
        <f t="shared" si="200"/>
        <v>4477980.41</v>
      </c>
      <c r="L1815" s="424">
        <f t="shared" si="201"/>
        <v>3317022.53</v>
      </c>
      <c r="M1815" s="424">
        <f t="shared" si="202"/>
        <v>2653618.02</v>
      </c>
      <c r="N1815" s="424">
        <f t="shared" si="203"/>
        <v>663404.50999999978</v>
      </c>
      <c r="O1815" s="424">
        <f t="shared" si="204"/>
        <v>1160957.8800000004</v>
      </c>
      <c r="P1815" s="424">
        <f t="shared" si="205"/>
        <v>928766.3</v>
      </c>
      <c r="Q1815" s="424">
        <f t="shared" si="206"/>
        <v>232191.58000000031</v>
      </c>
      <c r="S1815" s="9">
        <f>+Table1[[#This Row],[Future Authority 
80% of Funding
for Allowable 
Uses of ESSER III
Resource 3213]]+Table1[[#This Row],[Current Authority 
80% of Funding
for Allowable 
Uses of ESSER III
Resource 3213]]</f>
        <v>3582384.3200000003</v>
      </c>
      <c r="T1815" s="9">
        <f>+Table1[[#This Row],[Future Authority 
20% of Funding
to Address
Learning Loss1
Resource 3214]]+Table1[[#This Row],[Current Authority 20% of Funding
to Address
Learning Loss1
Resource 3214]]</f>
        <v>895596.09000000008</v>
      </c>
      <c r="U1815" s="9">
        <f t="shared" si="198"/>
        <v>4477980.41</v>
      </c>
      <c r="V1815" s="3" t="str">
        <f t="shared" si="199"/>
        <v xml:space="preserve">allocation match </v>
      </c>
    </row>
    <row r="1816" spans="1:22" ht="15.75" hidden="1" x14ac:dyDescent="0.25">
      <c r="A1816" s="421" t="s">
        <v>7720</v>
      </c>
      <c r="B1816" s="421" t="s">
        <v>7785</v>
      </c>
      <c r="C1816" s="422" t="s">
        <v>7722</v>
      </c>
      <c r="D1816" s="422" t="s">
        <v>7786</v>
      </c>
      <c r="E1816" s="422" t="s">
        <v>441</v>
      </c>
      <c r="F1816" s="422" t="s">
        <v>230</v>
      </c>
      <c r="G1816" s="423" t="s">
        <v>7786</v>
      </c>
      <c r="H1816" s="421" t="s">
        <v>7787</v>
      </c>
      <c r="I1816" s="424">
        <v>446655.65572021645</v>
      </c>
      <c r="J1816" s="425">
        <v>2.4461217708884761E-4</v>
      </c>
      <c r="K1816" s="424">
        <f t="shared" si="200"/>
        <v>3317429.39</v>
      </c>
      <c r="L1816" s="424">
        <f t="shared" si="201"/>
        <v>2457355.1</v>
      </c>
      <c r="M1816" s="424">
        <f t="shared" si="202"/>
        <v>1965884.08</v>
      </c>
      <c r="N1816" s="424">
        <f t="shared" si="203"/>
        <v>491471.02</v>
      </c>
      <c r="O1816" s="424">
        <f t="shared" si="204"/>
        <v>860074.29</v>
      </c>
      <c r="P1816" s="424">
        <f t="shared" si="205"/>
        <v>688059.43</v>
      </c>
      <c r="Q1816" s="424">
        <f t="shared" si="206"/>
        <v>172014.86</v>
      </c>
      <c r="S1816" s="9">
        <f>+Table1[[#This Row],[Future Authority 
80% of Funding
for Allowable 
Uses of ESSER III
Resource 3213]]+Table1[[#This Row],[Current Authority 
80% of Funding
for Allowable 
Uses of ESSER III
Resource 3213]]</f>
        <v>2653943.5100000002</v>
      </c>
      <c r="T1816" s="9">
        <f>+Table1[[#This Row],[Future Authority 
20% of Funding
to Address
Learning Loss1
Resource 3214]]+Table1[[#This Row],[Current Authority 20% of Funding
to Address
Learning Loss1
Resource 3214]]</f>
        <v>663485.88</v>
      </c>
      <c r="U1816" s="9">
        <f t="shared" si="198"/>
        <v>3317429.39</v>
      </c>
      <c r="V1816" s="3" t="str">
        <f t="shared" si="199"/>
        <v xml:space="preserve">allocation match </v>
      </c>
    </row>
    <row r="1817" spans="1:22" ht="15.75" hidden="1" x14ac:dyDescent="0.25">
      <c r="A1817" s="421" t="s">
        <v>7720</v>
      </c>
      <c r="B1817" s="421" t="s">
        <v>7788</v>
      </c>
      <c r="C1817" s="422" t="s">
        <v>7722</v>
      </c>
      <c r="D1817" s="422" t="s">
        <v>7789</v>
      </c>
      <c r="E1817" s="422" t="s">
        <v>441</v>
      </c>
      <c r="F1817" s="422" t="s">
        <v>230</v>
      </c>
      <c r="G1817" s="423" t="s">
        <v>7789</v>
      </c>
      <c r="H1817" s="421" t="s">
        <v>7790</v>
      </c>
      <c r="I1817" s="424">
        <v>846472.29386949842</v>
      </c>
      <c r="J1817" s="425">
        <v>4.6357283960713771E-4</v>
      </c>
      <c r="K1817" s="424">
        <f t="shared" si="200"/>
        <v>6286973.04</v>
      </c>
      <c r="L1817" s="424">
        <f t="shared" si="201"/>
        <v>4657017.07</v>
      </c>
      <c r="M1817" s="424">
        <f t="shared" si="202"/>
        <v>3725613.66</v>
      </c>
      <c r="N1817" s="424">
        <f t="shared" si="203"/>
        <v>931403.41000000015</v>
      </c>
      <c r="O1817" s="424">
        <f t="shared" si="204"/>
        <v>1629955.9699999997</v>
      </c>
      <c r="P1817" s="424">
        <f t="shared" si="205"/>
        <v>1303964.78</v>
      </c>
      <c r="Q1817" s="424">
        <f t="shared" si="206"/>
        <v>325991.18999999971</v>
      </c>
      <c r="S1817" s="9">
        <f>+Table1[[#This Row],[Future Authority 
80% of Funding
for Allowable 
Uses of ESSER III
Resource 3213]]+Table1[[#This Row],[Current Authority 
80% of Funding
for Allowable 
Uses of ESSER III
Resource 3213]]</f>
        <v>5029578.4400000004</v>
      </c>
      <c r="T1817" s="9">
        <f>+Table1[[#This Row],[Future Authority 
20% of Funding
to Address
Learning Loss1
Resource 3214]]+Table1[[#This Row],[Current Authority 20% of Funding
to Address
Learning Loss1
Resource 3214]]</f>
        <v>1257394.5999999999</v>
      </c>
      <c r="U1817" s="9">
        <f t="shared" si="198"/>
        <v>6286973.04</v>
      </c>
      <c r="V1817" s="3" t="str">
        <f t="shared" si="199"/>
        <v xml:space="preserve">allocation match </v>
      </c>
    </row>
    <row r="1818" spans="1:22" ht="15.75" hidden="1" x14ac:dyDescent="0.25">
      <c r="A1818" s="421" t="s">
        <v>7720</v>
      </c>
      <c r="B1818" s="421" t="s">
        <v>7791</v>
      </c>
      <c r="C1818" s="422" t="s">
        <v>7722</v>
      </c>
      <c r="D1818" s="422" t="s">
        <v>7792</v>
      </c>
      <c r="E1818" s="422" t="s">
        <v>441</v>
      </c>
      <c r="F1818" s="422" t="s">
        <v>230</v>
      </c>
      <c r="G1818" s="423" t="s">
        <v>7792</v>
      </c>
      <c r="H1818" s="421" t="s">
        <v>7793</v>
      </c>
      <c r="I1818" s="424">
        <v>791400.64467436401</v>
      </c>
      <c r="J1818" s="425">
        <v>4.3341270207619502E-4</v>
      </c>
      <c r="K1818" s="424">
        <f t="shared" si="200"/>
        <v>5877941.3700000001</v>
      </c>
      <c r="L1818" s="424">
        <f t="shared" si="201"/>
        <v>4354030.6399999997</v>
      </c>
      <c r="M1818" s="424">
        <f t="shared" si="202"/>
        <v>3483224.51</v>
      </c>
      <c r="N1818" s="424">
        <f t="shared" si="203"/>
        <v>870806.12999999989</v>
      </c>
      <c r="O1818" s="424">
        <f t="shared" si="204"/>
        <v>1523910.7300000004</v>
      </c>
      <c r="P1818" s="424">
        <f t="shared" si="205"/>
        <v>1219128.58</v>
      </c>
      <c r="Q1818" s="424">
        <f t="shared" si="206"/>
        <v>304782.15000000037</v>
      </c>
      <c r="S1818" s="9">
        <f>+Table1[[#This Row],[Future Authority 
80% of Funding
for Allowable 
Uses of ESSER III
Resource 3213]]+Table1[[#This Row],[Current Authority 
80% of Funding
for Allowable 
Uses of ESSER III
Resource 3213]]</f>
        <v>4702353.09</v>
      </c>
      <c r="T1818" s="9">
        <f>+Table1[[#This Row],[Future Authority 
20% of Funding
to Address
Learning Loss1
Resource 3214]]+Table1[[#This Row],[Current Authority 20% of Funding
to Address
Learning Loss1
Resource 3214]]</f>
        <v>1175588.2800000003</v>
      </c>
      <c r="U1818" s="9">
        <f t="shared" si="198"/>
        <v>5877941.3700000001</v>
      </c>
      <c r="V1818" s="3" t="str">
        <f t="shared" si="199"/>
        <v xml:space="preserve">allocation match </v>
      </c>
    </row>
    <row r="1819" spans="1:22" ht="15.75" hidden="1" x14ac:dyDescent="0.25">
      <c r="A1819" s="421" t="s">
        <v>7720</v>
      </c>
      <c r="B1819" s="421" t="s">
        <v>7794</v>
      </c>
      <c r="C1819" s="422" t="s">
        <v>7722</v>
      </c>
      <c r="D1819" s="422" t="s">
        <v>7795</v>
      </c>
      <c r="E1819" s="422" t="s">
        <v>441</v>
      </c>
      <c r="F1819" s="422" t="s">
        <v>230</v>
      </c>
      <c r="G1819" s="423" t="s">
        <v>7795</v>
      </c>
      <c r="H1819" s="421" t="s">
        <v>7796</v>
      </c>
      <c r="I1819" s="424">
        <v>659519.36410731066</v>
      </c>
      <c r="J1819" s="425">
        <v>3.6118756232115417E-4</v>
      </c>
      <c r="K1819" s="424">
        <f t="shared" si="200"/>
        <v>4898424.3099999996</v>
      </c>
      <c r="L1819" s="424">
        <f t="shared" si="201"/>
        <v>3628462.45</v>
      </c>
      <c r="M1819" s="424">
        <f t="shared" si="202"/>
        <v>2902769.96</v>
      </c>
      <c r="N1819" s="424">
        <f t="shared" si="203"/>
        <v>725692.49000000022</v>
      </c>
      <c r="O1819" s="424">
        <f t="shared" si="204"/>
        <v>1269961.8599999994</v>
      </c>
      <c r="P1819" s="424">
        <f t="shared" si="205"/>
        <v>1015969.49</v>
      </c>
      <c r="Q1819" s="424">
        <f t="shared" si="206"/>
        <v>253992.36999999941</v>
      </c>
      <c r="S1819" s="9">
        <f>+Table1[[#This Row],[Future Authority 
80% of Funding
for Allowable 
Uses of ESSER III
Resource 3213]]+Table1[[#This Row],[Current Authority 
80% of Funding
for Allowable 
Uses of ESSER III
Resource 3213]]</f>
        <v>3918739.45</v>
      </c>
      <c r="T1819" s="9">
        <f>+Table1[[#This Row],[Future Authority 
20% of Funding
to Address
Learning Loss1
Resource 3214]]+Table1[[#This Row],[Current Authority 20% of Funding
to Address
Learning Loss1
Resource 3214]]</f>
        <v>979684.85999999964</v>
      </c>
      <c r="U1819" s="9">
        <f t="shared" si="198"/>
        <v>4898424.3099999996</v>
      </c>
      <c r="V1819" s="3" t="str">
        <f t="shared" si="199"/>
        <v xml:space="preserve">allocation match </v>
      </c>
    </row>
    <row r="1820" spans="1:22" ht="15.75" hidden="1" x14ac:dyDescent="0.25">
      <c r="A1820" s="421" t="s">
        <v>7720</v>
      </c>
      <c r="B1820" s="421" t="s">
        <v>7797</v>
      </c>
      <c r="C1820" s="422" t="s">
        <v>7722</v>
      </c>
      <c r="D1820" s="422" t="s">
        <v>7798</v>
      </c>
      <c r="E1820" s="422" t="s">
        <v>441</v>
      </c>
      <c r="F1820" s="422" t="s">
        <v>230</v>
      </c>
      <c r="G1820" s="423" t="s">
        <v>7798</v>
      </c>
      <c r="H1820" s="421" t="s">
        <v>7799</v>
      </c>
      <c r="I1820" s="424">
        <v>3801888.1227856791</v>
      </c>
      <c r="J1820" s="425">
        <v>2.0821143062954481E-3</v>
      </c>
      <c r="K1820" s="424">
        <f t="shared" si="200"/>
        <v>28237626.079999998</v>
      </c>
      <c r="L1820" s="424">
        <f t="shared" si="201"/>
        <v>20916760.059999999</v>
      </c>
      <c r="M1820" s="424">
        <f t="shared" si="202"/>
        <v>16733408.050000001</v>
      </c>
      <c r="N1820" s="424">
        <f t="shared" si="203"/>
        <v>4183352.0099999979</v>
      </c>
      <c r="O1820" s="424">
        <f t="shared" si="204"/>
        <v>7320866.0199999996</v>
      </c>
      <c r="P1820" s="424">
        <f t="shared" si="205"/>
        <v>5856692.8200000003</v>
      </c>
      <c r="Q1820" s="424">
        <f t="shared" si="206"/>
        <v>1464173.1999999993</v>
      </c>
      <c r="S1820" s="9">
        <f>+Table1[[#This Row],[Future Authority 
80% of Funding
for Allowable 
Uses of ESSER III
Resource 3213]]+Table1[[#This Row],[Current Authority 
80% of Funding
for Allowable 
Uses of ESSER III
Resource 3213]]</f>
        <v>22590100.870000001</v>
      </c>
      <c r="T1820" s="9">
        <f>+Table1[[#This Row],[Future Authority 
20% of Funding
to Address
Learning Loss1
Resource 3214]]+Table1[[#This Row],[Current Authority 20% of Funding
to Address
Learning Loss1
Resource 3214]]</f>
        <v>5647525.2099999972</v>
      </c>
      <c r="U1820" s="9">
        <f t="shared" si="198"/>
        <v>28237626.079999998</v>
      </c>
      <c r="V1820" s="3" t="str">
        <f t="shared" si="199"/>
        <v xml:space="preserve">allocation match </v>
      </c>
    </row>
    <row r="1821" spans="1:22" ht="15.75" hidden="1" x14ac:dyDescent="0.25">
      <c r="A1821" s="421" t="s">
        <v>7720</v>
      </c>
      <c r="B1821" s="421" t="s">
        <v>7800</v>
      </c>
      <c r="C1821" s="422" t="s">
        <v>7722</v>
      </c>
      <c r="D1821" s="422" t="s">
        <v>7723</v>
      </c>
      <c r="E1821" s="422" t="s">
        <v>7801</v>
      </c>
      <c r="F1821" s="422" t="s">
        <v>7802</v>
      </c>
      <c r="G1821" s="423" t="s">
        <v>7803</v>
      </c>
      <c r="H1821" s="421" t="s">
        <v>7804</v>
      </c>
      <c r="I1821" s="424">
        <v>22147.324268933047</v>
      </c>
      <c r="J1821" s="425">
        <v>1.2129041996302158E-5</v>
      </c>
      <c r="K1821" s="424">
        <f t="shared" si="200"/>
        <v>164494.01999999999</v>
      </c>
      <c r="L1821" s="424">
        <f t="shared" si="201"/>
        <v>121847.42</v>
      </c>
      <c r="M1821" s="424">
        <f t="shared" si="202"/>
        <v>97477.94</v>
      </c>
      <c r="N1821" s="424">
        <f t="shared" si="203"/>
        <v>24369.479999999996</v>
      </c>
      <c r="O1821" s="424">
        <f t="shared" si="204"/>
        <v>42646.599999999991</v>
      </c>
      <c r="P1821" s="424">
        <f t="shared" si="205"/>
        <v>34117.279999999999</v>
      </c>
      <c r="Q1821" s="424">
        <f t="shared" si="206"/>
        <v>8529.3199999999924</v>
      </c>
      <c r="S1821" s="9">
        <f>+Table1[[#This Row],[Future Authority 
80% of Funding
for Allowable 
Uses of ESSER III
Resource 3213]]+Table1[[#This Row],[Current Authority 
80% of Funding
for Allowable 
Uses of ESSER III
Resource 3213]]</f>
        <v>131595.22</v>
      </c>
      <c r="T1821" s="9">
        <f>+Table1[[#This Row],[Future Authority 
20% of Funding
to Address
Learning Loss1
Resource 3214]]+Table1[[#This Row],[Current Authority 20% of Funding
to Address
Learning Loss1
Resource 3214]]</f>
        <v>32898.799999999988</v>
      </c>
      <c r="U1821" s="9">
        <f t="shared" si="198"/>
        <v>164494.01999999999</v>
      </c>
      <c r="V1821" s="3" t="str">
        <f t="shared" si="199"/>
        <v xml:space="preserve">allocation match </v>
      </c>
    </row>
    <row r="1822" spans="1:22" ht="15.75" hidden="1" x14ac:dyDescent="0.25">
      <c r="A1822" s="421" t="s">
        <v>7720</v>
      </c>
      <c r="B1822" s="421" t="s">
        <v>7805</v>
      </c>
      <c r="C1822" s="422" t="s">
        <v>7722</v>
      </c>
      <c r="D1822" s="422" t="s">
        <v>7795</v>
      </c>
      <c r="E1822" s="422" t="s">
        <v>7806</v>
      </c>
      <c r="F1822" s="422" t="s">
        <v>7807</v>
      </c>
      <c r="G1822" s="423" t="s">
        <v>7808</v>
      </c>
      <c r="H1822" s="421" t="s">
        <v>7809</v>
      </c>
      <c r="I1822" s="424">
        <v>0</v>
      </c>
      <c r="J1822" s="425">
        <v>0</v>
      </c>
      <c r="K1822" s="424">
        <f t="shared" si="200"/>
        <v>0</v>
      </c>
      <c r="L1822" s="424">
        <f t="shared" si="201"/>
        <v>0</v>
      </c>
      <c r="M1822" s="424">
        <f t="shared" si="202"/>
        <v>0</v>
      </c>
      <c r="N1822" s="424">
        <f t="shared" si="203"/>
        <v>0</v>
      </c>
      <c r="O1822" s="424">
        <f t="shared" si="204"/>
        <v>0</v>
      </c>
      <c r="P1822" s="424">
        <f t="shared" si="205"/>
        <v>0</v>
      </c>
      <c r="Q1822" s="424">
        <f t="shared" si="206"/>
        <v>0</v>
      </c>
      <c r="S1822" s="9">
        <f>+Table1[[#This Row],[Future Authority 
80% of Funding
for Allowable 
Uses of ESSER III
Resource 3213]]+Table1[[#This Row],[Current Authority 
80% of Funding
for Allowable 
Uses of ESSER III
Resource 3213]]</f>
        <v>0</v>
      </c>
      <c r="T1822" s="9">
        <f>+Table1[[#This Row],[Future Authority 
20% of Funding
to Address
Learning Loss1
Resource 3214]]+Table1[[#This Row],[Current Authority 20% of Funding
to Address
Learning Loss1
Resource 3214]]</f>
        <v>0</v>
      </c>
      <c r="U1822" s="9">
        <f t="shared" si="198"/>
        <v>0</v>
      </c>
      <c r="V1822" s="3" t="str">
        <f t="shared" si="199"/>
        <v xml:space="preserve">allocation match </v>
      </c>
    </row>
    <row r="1823" spans="1:22" ht="15.75" hidden="1" x14ac:dyDescent="0.25">
      <c r="A1823" s="421" t="s">
        <v>7720</v>
      </c>
      <c r="B1823" s="421" t="s">
        <v>7810</v>
      </c>
      <c r="C1823" s="422" t="s">
        <v>7722</v>
      </c>
      <c r="D1823" s="422" t="s">
        <v>7726</v>
      </c>
      <c r="E1823" s="422" t="s">
        <v>7811</v>
      </c>
      <c r="F1823" s="422" t="s">
        <v>7812</v>
      </c>
      <c r="G1823" s="423" t="s">
        <v>7813</v>
      </c>
      <c r="H1823" s="421" t="s">
        <v>7814</v>
      </c>
      <c r="I1823" s="424">
        <v>102205.3245521247</v>
      </c>
      <c r="J1823" s="425">
        <v>5.5973022234443183E-5</v>
      </c>
      <c r="K1823" s="424">
        <f t="shared" si="200"/>
        <v>759105.91</v>
      </c>
      <c r="L1823" s="424">
        <f t="shared" si="201"/>
        <v>562300.67000000004</v>
      </c>
      <c r="M1823" s="424">
        <f t="shared" si="202"/>
        <v>449840.54</v>
      </c>
      <c r="N1823" s="424">
        <f t="shared" si="203"/>
        <v>112460.13000000006</v>
      </c>
      <c r="O1823" s="424">
        <f t="shared" si="204"/>
        <v>196805.24</v>
      </c>
      <c r="P1823" s="424">
        <f t="shared" si="205"/>
        <v>157444.19</v>
      </c>
      <c r="Q1823" s="424">
        <f t="shared" si="206"/>
        <v>39361.049999999988</v>
      </c>
      <c r="S1823" s="9">
        <f>+Table1[[#This Row],[Future Authority 
80% of Funding
for Allowable 
Uses of ESSER III
Resource 3213]]+Table1[[#This Row],[Current Authority 
80% of Funding
for Allowable 
Uses of ESSER III
Resource 3213]]</f>
        <v>607284.73</v>
      </c>
      <c r="T1823" s="9">
        <f>+Table1[[#This Row],[Future Authority 
20% of Funding
to Address
Learning Loss1
Resource 3214]]+Table1[[#This Row],[Current Authority 20% of Funding
to Address
Learning Loss1
Resource 3214]]</f>
        <v>151821.18000000005</v>
      </c>
      <c r="U1823" s="9">
        <f t="shared" si="198"/>
        <v>759105.91</v>
      </c>
      <c r="V1823" s="3" t="str">
        <f t="shared" si="199"/>
        <v xml:space="preserve">allocation match </v>
      </c>
    </row>
    <row r="1824" spans="1:22" ht="15.75" hidden="1" x14ac:dyDescent="0.25">
      <c r="A1824" s="421" t="s">
        <v>7720</v>
      </c>
      <c r="B1824" s="421" t="s">
        <v>7815</v>
      </c>
      <c r="C1824" s="422" t="s">
        <v>7722</v>
      </c>
      <c r="D1824" s="422" t="s">
        <v>7723</v>
      </c>
      <c r="E1824" s="422" t="s">
        <v>7816</v>
      </c>
      <c r="F1824" s="422" t="s">
        <v>7817</v>
      </c>
      <c r="G1824" s="423" t="s">
        <v>7818</v>
      </c>
      <c r="H1824" s="421" t="s">
        <v>7819</v>
      </c>
      <c r="I1824" s="424">
        <v>121652.43699911243</v>
      </c>
      <c r="J1824" s="425">
        <v>6.6623285928247308E-5</v>
      </c>
      <c r="K1824" s="424">
        <f t="shared" si="200"/>
        <v>903544.74</v>
      </c>
      <c r="L1824" s="424">
        <f t="shared" si="201"/>
        <v>669292.4</v>
      </c>
      <c r="M1824" s="424">
        <f t="shared" si="202"/>
        <v>535433.92000000004</v>
      </c>
      <c r="N1824" s="424">
        <f t="shared" si="203"/>
        <v>133858.47999999998</v>
      </c>
      <c r="O1824" s="424">
        <f t="shared" si="204"/>
        <v>234252.33999999997</v>
      </c>
      <c r="P1824" s="424">
        <f t="shared" si="205"/>
        <v>187401.87</v>
      </c>
      <c r="Q1824" s="424">
        <f t="shared" si="206"/>
        <v>46850.469999999972</v>
      </c>
      <c r="S1824" s="9">
        <f>+Table1[[#This Row],[Future Authority 
80% of Funding
for Allowable 
Uses of ESSER III
Resource 3213]]+Table1[[#This Row],[Current Authority 
80% of Funding
for Allowable 
Uses of ESSER III
Resource 3213]]</f>
        <v>722835.79</v>
      </c>
      <c r="T1824" s="9">
        <f>+Table1[[#This Row],[Future Authority 
20% of Funding
to Address
Learning Loss1
Resource 3214]]+Table1[[#This Row],[Current Authority 20% of Funding
to Address
Learning Loss1
Resource 3214]]</f>
        <v>180708.94999999995</v>
      </c>
      <c r="U1824" s="9">
        <f t="shared" si="198"/>
        <v>903544.74</v>
      </c>
      <c r="V1824" s="3" t="str">
        <f t="shared" si="199"/>
        <v xml:space="preserve">allocation match </v>
      </c>
    </row>
    <row r="1825" spans="1:22" ht="15.75" hidden="1" x14ac:dyDescent="0.25">
      <c r="A1825" s="421" t="s">
        <v>7720</v>
      </c>
      <c r="B1825" s="421" t="s">
        <v>7820</v>
      </c>
      <c r="C1825" s="422" t="s">
        <v>7722</v>
      </c>
      <c r="D1825" s="422" t="s">
        <v>7756</v>
      </c>
      <c r="E1825" s="422" t="s">
        <v>7821</v>
      </c>
      <c r="F1825" s="422" t="s">
        <v>7822</v>
      </c>
      <c r="G1825" s="423" t="s">
        <v>7823</v>
      </c>
      <c r="H1825" s="421" t="s">
        <v>7824</v>
      </c>
      <c r="I1825" s="424">
        <v>121646.85848163678</v>
      </c>
      <c r="J1825" s="425">
        <v>6.6620230838073993E-5</v>
      </c>
      <c r="K1825" s="424">
        <f t="shared" si="200"/>
        <v>903503.31</v>
      </c>
      <c r="L1825" s="424">
        <f t="shared" si="201"/>
        <v>669261.71</v>
      </c>
      <c r="M1825" s="424">
        <f t="shared" si="202"/>
        <v>535409.37</v>
      </c>
      <c r="N1825" s="424">
        <f t="shared" si="203"/>
        <v>133852.33999999997</v>
      </c>
      <c r="O1825" s="424">
        <f t="shared" si="204"/>
        <v>234241.60000000009</v>
      </c>
      <c r="P1825" s="424">
        <f t="shared" si="205"/>
        <v>187393.28</v>
      </c>
      <c r="Q1825" s="424">
        <f t="shared" si="206"/>
        <v>46848.320000000094</v>
      </c>
      <c r="S1825" s="9">
        <f>+Table1[[#This Row],[Future Authority 
80% of Funding
for Allowable 
Uses of ESSER III
Resource 3213]]+Table1[[#This Row],[Current Authority 
80% of Funding
for Allowable 
Uses of ESSER III
Resource 3213]]</f>
        <v>722802.65</v>
      </c>
      <c r="T1825" s="9">
        <f>+Table1[[#This Row],[Future Authority 
20% of Funding
to Address
Learning Loss1
Resource 3214]]+Table1[[#This Row],[Current Authority 20% of Funding
to Address
Learning Loss1
Resource 3214]]</f>
        <v>180700.66000000006</v>
      </c>
      <c r="U1825" s="9">
        <f t="shared" si="198"/>
        <v>903503.31</v>
      </c>
      <c r="V1825" s="3" t="str">
        <f t="shared" si="199"/>
        <v xml:space="preserve">allocation match </v>
      </c>
    </row>
    <row r="1826" spans="1:22" ht="15.75" hidden="1" x14ac:dyDescent="0.25">
      <c r="A1826" s="421" t="s">
        <v>7720</v>
      </c>
      <c r="B1826" s="421" t="s">
        <v>7825</v>
      </c>
      <c r="C1826" s="422" t="s">
        <v>7722</v>
      </c>
      <c r="D1826" s="422" t="s">
        <v>7798</v>
      </c>
      <c r="E1826" s="422" t="s">
        <v>7826</v>
      </c>
      <c r="F1826" s="422" t="s">
        <v>7827</v>
      </c>
      <c r="G1826" s="423" t="s">
        <v>7828</v>
      </c>
      <c r="H1826" s="421" t="s">
        <v>7829</v>
      </c>
      <c r="I1826" s="424">
        <v>0</v>
      </c>
      <c r="J1826" s="425">
        <v>0</v>
      </c>
      <c r="K1826" s="424">
        <f t="shared" si="200"/>
        <v>0</v>
      </c>
      <c r="L1826" s="424">
        <f t="shared" si="201"/>
        <v>0</v>
      </c>
      <c r="M1826" s="424">
        <f t="shared" si="202"/>
        <v>0</v>
      </c>
      <c r="N1826" s="424">
        <f t="shared" si="203"/>
        <v>0</v>
      </c>
      <c r="O1826" s="424">
        <f t="shared" si="204"/>
        <v>0</v>
      </c>
      <c r="P1826" s="424">
        <f t="shared" si="205"/>
        <v>0</v>
      </c>
      <c r="Q1826" s="424">
        <f t="shared" si="206"/>
        <v>0</v>
      </c>
      <c r="S1826" s="9">
        <f>+Table1[[#This Row],[Future Authority 
80% of Funding
for Allowable 
Uses of ESSER III
Resource 3213]]+Table1[[#This Row],[Current Authority 
80% of Funding
for Allowable 
Uses of ESSER III
Resource 3213]]</f>
        <v>0</v>
      </c>
      <c r="T1826" s="9">
        <f>+Table1[[#This Row],[Future Authority 
20% of Funding
to Address
Learning Loss1
Resource 3214]]+Table1[[#This Row],[Current Authority 20% of Funding
to Address
Learning Loss1
Resource 3214]]</f>
        <v>0</v>
      </c>
      <c r="U1826" s="9">
        <f t="shared" si="198"/>
        <v>0</v>
      </c>
      <c r="V1826" s="3" t="str">
        <f t="shared" si="199"/>
        <v xml:space="preserve">allocation match </v>
      </c>
    </row>
    <row r="1827" spans="1:22" ht="15.75" hidden="1" x14ac:dyDescent="0.25">
      <c r="A1827" s="421" t="s">
        <v>7720</v>
      </c>
      <c r="B1827" s="421" t="s">
        <v>7830</v>
      </c>
      <c r="C1827" s="422" t="s">
        <v>7722</v>
      </c>
      <c r="D1827" s="422" t="s">
        <v>7723</v>
      </c>
      <c r="E1827" s="422" t="s">
        <v>7831</v>
      </c>
      <c r="F1827" s="422" t="s">
        <v>7832</v>
      </c>
      <c r="G1827" s="423" t="s">
        <v>7833</v>
      </c>
      <c r="H1827" s="421" t="s">
        <v>7834</v>
      </c>
      <c r="I1827" s="424">
        <v>0</v>
      </c>
      <c r="J1827" s="425">
        <v>0</v>
      </c>
      <c r="K1827" s="424">
        <f t="shared" si="200"/>
        <v>0</v>
      </c>
      <c r="L1827" s="424">
        <f t="shared" si="201"/>
        <v>0</v>
      </c>
      <c r="M1827" s="424">
        <f t="shared" si="202"/>
        <v>0</v>
      </c>
      <c r="N1827" s="424">
        <f t="shared" si="203"/>
        <v>0</v>
      </c>
      <c r="O1827" s="424">
        <f t="shared" si="204"/>
        <v>0</v>
      </c>
      <c r="P1827" s="424">
        <f t="shared" si="205"/>
        <v>0</v>
      </c>
      <c r="Q1827" s="424">
        <f t="shared" si="206"/>
        <v>0</v>
      </c>
      <c r="S1827" s="9">
        <f>+Table1[[#This Row],[Future Authority 
80% of Funding
for Allowable 
Uses of ESSER III
Resource 3213]]+Table1[[#This Row],[Current Authority 
80% of Funding
for Allowable 
Uses of ESSER III
Resource 3213]]</f>
        <v>0</v>
      </c>
      <c r="T1827" s="9">
        <f>+Table1[[#This Row],[Future Authority 
20% of Funding
to Address
Learning Loss1
Resource 3214]]+Table1[[#This Row],[Current Authority 20% of Funding
to Address
Learning Loss1
Resource 3214]]</f>
        <v>0</v>
      </c>
      <c r="U1827" s="9">
        <f t="shared" si="198"/>
        <v>0</v>
      </c>
      <c r="V1827" s="3" t="str">
        <f t="shared" si="199"/>
        <v xml:space="preserve">allocation match </v>
      </c>
    </row>
    <row r="1828" spans="1:22" ht="15.75" hidden="1" x14ac:dyDescent="0.25">
      <c r="A1828" s="421" t="s">
        <v>7720</v>
      </c>
      <c r="B1828" s="421" t="s">
        <v>7835</v>
      </c>
      <c r="C1828" s="422" t="s">
        <v>7722</v>
      </c>
      <c r="D1828" s="422" t="s">
        <v>7798</v>
      </c>
      <c r="E1828" s="422" t="s">
        <v>7836</v>
      </c>
      <c r="F1828" s="422" t="s">
        <v>7837</v>
      </c>
      <c r="G1828" s="423" t="s">
        <v>7838</v>
      </c>
      <c r="H1828" s="421" t="s">
        <v>7839</v>
      </c>
      <c r="I1828" s="424">
        <v>36322.678290779026</v>
      </c>
      <c r="J1828" s="425">
        <v>1.9892212939918071E-5</v>
      </c>
      <c r="K1828" s="424">
        <f t="shared" si="200"/>
        <v>269778.11</v>
      </c>
      <c r="L1828" s="424">
        <f t="shared" si="201"/>
        <v>199835.64</v>
      </c>
      <c r="M1828" s="424">
        <f t="shared" si="202"/>
        <v>159868.51</v>
      </c>
      <c r="N1828" s="424">
        <f t="shared" si="203"/>
        <v>39967.130000000005</v>
      </c>
      <c r="O1828" s="424">
        <f t="shared" si="204"/>
        <v>69942.469999999972</v>
      </c>
      <c r="P1828" s="424">
        <f t="shared" si="205"/>
        <v>55953.98</v>
      </c>
      <c r="Q1828" s="424">
        <f t="shared" si="206"/>
        <v>13988.489999999969</v>
      </c>
      <c r="S1828" s="9">
        <f>+Table1[[#This Row],[Future Authority 
80% of Funding
for Allowable 
Uses of ESSER III
Resource 3213]]+Table1[[#This Row],[Current Authority 
80% of Funding
for Allowable 
Uses of ESSER III
Resource 3213]]</f>
        <v>215822.49000000002</v>
      </c>
      <c r="T1828" s="9">
        <f>+Table1[[#This Row],[Future Authority 
20% of Funding
to Address
Learning Loss1
Resource 3214]]+Table1[[#This Row],[Current Authority 20% of Funding
to Address
Learning Loss1
Resource 3214]]</f>
        <v>53955.619999999974</v>
      </c>
      <c r="U1828" s="9">
        <f t="shared" si="198"/>
        <v>269778.11</v>
      </c>
      <c r="V1828" s="3" t="str">
        <f t="shared" si="199"/>
        <v xml:space="preserve">allocation match </v>
      </c>
    </row>
    <row r="1829" spans="1:22" ht="15.75" hidden="1" x14ac:dyDescent="0.25">
      <c r="A1829" s="421" t="s">
        <v>7720</v>
      </c>
      <c r="B1829" s="421" t="s">
        <v>7840</v>
      </c>
      <c r="C1829" s="422" t="s">
        <v>7722</v>
      </c>
      <c r="D1829" s="422" t="s">
        <v>7768</v>
      </c>
      <c r="E1829" s="422" t="s">
        <v>7841</v>
      </c>
      <c r="F1829" s="422" t="s">
        <v>7842</v>
      </c>
      <c r="G1829" s="423" t="s">
        <v>7843</v>
      </c>
      <c r="H1829" s="421" t="s">
        <v>7844</v>
      </c>
      <c r="I1829" s="424">
        <v>76697.633443064595</v>
      </c>
      <c r="J1829" s="425">
        <v>4.2003666255649911E-5</v>
      </c>
      <c r="K1829" s="424">
        <f t="shared" si="200"/>
        <v>569653.56000000006</v>
      </c>
      <c r="L1829" s="424">
        <f t="shared" si="201"/>
        <v>421965.6</v>
      </c>
      <c r="M1829" s="424">
        <f t="shared" si="202"/>
        <v>337572.48</v>
      </c>
      <c r="N1829" s="424">
        <f t="shared" si="203"/>
        <v>84393.12</v>
      </c>
      <c r="O1829" s="424">
        <f t="shared" si="204"/>
        <v>147687.96000000008</v>
      </c>
      <c r="P1829" s="424">
        <f t="shared" si="205"/>
        <v>118150.37</v>
      </c>
      <c r="Q1829" s="424">
        <f t="shared" si="206"/>
        <v>29537.590000000084</v>
      </c>
      <c r="S1829" s="9">
        <f>+Table1[[#This Row],[Future Authority 
80% of Funding
for Allowable 
Uses of ESSER III
Resource 3213]]+Table1[[#This Row],[Current Authority 
80% of Funding
for Allowable 
Uses of ESSER III
Resource 3213]]</f>
        <v>455722.85</v>
      </c>
      <c r="T1829" s="9">
        <f>+Table1[[#This Row],[Future Authority 
20% of Funding
to Address
Learning Loss1
Resource 3214]]+Table1[[#This Row],[Current Authority 20% of Funding
to Address
Learning Loss1
Resource 3214]]</f>
        <v>113930.71000000008</v>
      </c>
      <c r="U1829" s="9">
        <f t="shared" si="198"/>
        <v>569653.56000000006</v>
      </c>
      <c r="V1829" s="3" t="str">
        <f t="shared" si="199"/>
        <v xml:space="preserve">allocation match </v>
      </c>
    </row>
    <row r="1830" spans="1:22" ht="15.75" hidden="1" x14ac:dyDescent="0.25">
      <c r="A1830" s="421" t="s">
        <v>7720</v>
      </c>
      <c r="B1830" s="421" t="s">
        <v>7845</v>
      </c>
      <c r="C1830" s="422" t="s">
        <v>7722</v>
      </c>
      <c r="D1830" s="422" t="s">
        <v>7753</v>
      </c>
      <c r="E1830" s="422" t="s">
        <v>7846</v>
      </c>
      <c r="F1830" s="422" t="s">
        <v>7847</v>
      </c>
      <c r="G1830" s="423" t="s">
        <v>7848</v>
      </c>
      <c r="H1830" s="421" t="s">
        <v>7849</v>
      </c>
      <c r="I1830" s="424">
        <v>109312.24569914845</v>
      </c>
      <c r="J1830" s="425">
        <v>5.986514680940032E-5</v>
      </c>
      <c r="K1830" s="424">
        <f t="shared" si="200"/>
        <v>811890.89</v>
      </c>
      <c r="L1830" s="424">
        <f t="shared" si="201"/>
        <v>601400.66</v>
      </c>
      <c r="M1830" s="424">
        <f t="shared" si="202"/>
        <v>481120.53</v>
      </c>
      <c r="N1830" s="424">
        <f t="shared" si="203"/>
        <v>120280.13</v>
      </c>
      <c r="O1830" s="424">
        <f t="shared" si="204"/>
        <v>210490.22999999998</v>
      </c>
      <c r="P1830" s="424">
        <f t="shared" si="205"/>
        <v>168392.18</v>
      </c>
      <c r="Q1830" s="424">
        <f t="shared" si="206"/>
        <v>42098.049999999988</v>
      </c>
      <c r="S1830" s="9">
        <f>+Table1[[#This Row],[Future Authority 
80% of Funding
for Allowable 
Uses of ESSER III
Resource 3213]]+Table1[[#This Row],[Current Authority 
80% of Funding
for Allowable 
Uses of ESSER III
Resource 3213]]</f>
        <v>649512.71</v>
      </c>
      <c r="T1830" s="9">
        <f>+Table1[[#This Row],[Future Authority 
20% of Funding
to Address
Learning Loss1
Resource 3214]]+Table1[[#This Row],[Current Authority 20% of Funding
to Address
Learning Loss1
Resource 3214]]</f>
        <v>162378.18</v>
      </c>
      <c r="U1830" s="9">
        <f t="shared" si="198"/>
        <v>811890.8899999999</v>
      </c>
      <c r="V1830" s="3" t="str">
        <f t="shared" si="199"/>
        <v xml:space="preserve">allocation match </v>
      </c>
    </row>
    <row r="1831" spans="1:22" ht="15.75" hidden="1" x14ac:dyDescent="0.25">
      <c r="A1831" s="421" t="s">
        <v>7720</v>
      </c>
      <c r="B1831" s="421" t="s">
        <v>7850</v>
      </c>
      <c r="C1831" s="422" t="s">
        <v>7722</v>
      </c>
      <c r="D1831" s="422" t="s">
        <v>7753</v>
      </c>
      <c r="E1831" s="422" t="s">
        <v>7851</v>
      </c>
      <c r="F1831" s="422" t="s">
        <v>7852</v>
      </c>
      <c r="G1831" s="423" t="s">
        <v>7853</v>
      </c>
      <c r="H1831" s="421" t="s">
        <v>7854</v>
      </c>
      <c r="I1831" s="424">
        <v>0</v>
      </c>
      <c r="J1831" s="425">
        <v>0</v>
      </c>
      <c r="K1831" s="424">
        <f t="shared" si="200"/>
        <v>0</v>
      </c>
      <c r="L1831" s="424">
        <f t="shared" si="201"/>
        <v>0</v>
      </c>
      <c r="M1831" s="424">
        <f t="shared" si="202"/>
        <v>0</v>
      </c>
      <c r="N1831" s="424">
        <f t="shared" si="203"/>
        <v>0</v>
      </c>
      <c r="O1831" s="424">
        <f t="shared" si="204"/>
        <v>0</v>
      </c>
      <c r="P1831" s="424">
        <f t="shared" si="205"/>
        <v>0</v>
      </c>
      <c r="Q1831" s="424">
        <f t="shared" si="206"/>
        <v>0</v>
      </c>
      <c r="S1831" s="9">
        <f>+Table1[[#This Row],[Future Authority 
80% of Funding
for Allowable 
Uses of ESSER III
Resource 3213]]+Table1[[#This Row],[Current Authority 
80% of Funding
for Allowable 
Uses of ESSER III
Resource 3213]]</f>
        <v>0</v>
      </c>
      <c r="T1831" s="9">
        <f>+Table1[[#This Row],[Future Authority 
20% of Funding
to Address
Learning Loss1
Resource 3214]]+Table1[[#This Row],[Current Authority 20% of Funding
to Address
Learning Loss1
Resource 3214]]</f>
        <v>0</v>
      </c>
      <c r="U1831" s="9">
        <f t="shared" si="198"/>
        <v>0</v>
      </c>
      <c r="V1831" s="3" t="str">
        <f t="shared" si="199"/>
        <v xml:space="preserve">allocation match </v>
      </c>
    </row>
    <row r="1832" spans="1:22" ht="15.75" hidden="1" x14ac:dyDescent="0.25">
      <c r="A1832" s="421" t="s">
        <v>7855</v>
      </c>
      <c r="B1832" s="421" t="s">
        <v>7856</v>
      </c>
      <c r="C1832" s="422" t="s">
        <v>7857</v>
      </c>
      <c r="D1832" s="422" t="s">
        <v>7858</v>
      </c>
      <c r="E1832" s="422" t="s">
        <v>441</v>
      </c>
      <c r="F1832" s="422" t="s">
        <v>230</v>
      </c>
      <c r="G1832" s="423" t="s">
        <v>7858</v>
      </c>
      <c r="H1832" s="421" t="s">
        <v>7859</v>
      </c>
      <c r="I1832" s="424">
        <v>103724.49978359185</v>
      </c>
      <c r="J1832" s="425">
        <v>5.6805002656026395E-5</v>
      </c>
      <c r="K1832" s="424">
        <f t="shared" si="200"/>
        <v>770389.22</v>
      </c>
      <c r="L1832" s="424">
        <f t="shared" si="201"/>
        <v>570658.68000000005</v>
      </c>
      <c r="M1832" s="424">
        <f t="shared" si="202"/>
        <v>456526.94</v>
      </c>
      <c r="N1832" s="424">
        <f t="shared" si="203"/>
        <v>114131.74000000005</v>
      </c>
      <c r="O1832" s="424">
        <f t="shared" si="204"/>
        <v>199730.53999999992</v>
      </c>
      <c r="P1832" s="424">
        <f t="shared" si="205"/>
        <v>159784.43</v>
      </c>
      <c r="Q1832" s="424">
        <f t="shared" si="206"/>
        <v>39946.109999999928</v>
      </c>
      <c r="S1832" s="9">
        <f>+Table1[[#This Row],[Future Authority 
80% of Funding
for Allowable 
Uses of ESSER III
Resource 3213]]+Table1[[#This Row],[Current Authority 
80% of Funding
for Allowable 
Uses of ESSER III
Resource 3213]]</f>
        <v>616311.37</v>
      </c>
      <c r="T1832" s="9">
        <f>+Table1[[#This Row],[Future Authority 
20% of Funding
to Address
Learning Loss1
Resource 3214]]+Table1[[#This Row],[Current Authority 20% of Funding
to Address
Learning Loss1
Resource 3214]]</f>
        <v>154077.84999999998</v>
      </c>
      <c r="U1832" s="9">
        <f t="shared" si="198"/>
        <v>770389.22</v>
      </c>
      <c r="V1832" s="3" t="str">
        <f t="shared" si="199"/>
        <v xml:space="preserve">allocation match </v>
      </c>
    </row>
    <row r="1833" spans="1:22" ht="15.75" hidden="1" x14ac:dyDescent="0.25">
      <c r="A1833" s="421" t="s">
        <v>7855</v>
      </c>
      <c r="B1833" s="421" t="s">
        <v>7860</v>
      </c>
      <c r="C1833" s="422" t="s">
        <v>7857</v>
      </c>
      <c r="D1833" s="422" t="s">
        <v>7861</v>
      </c>
      <c r="E1833" s="422" t="s">
        <v>441</v>
      </c>
      <c r="F1833" s="422" t="s">
        <v>230</v>
      </c>
      <c r="G1833" s="423" t="s">
        <v>7861</v>
      </c>
      <c r="H1833" s="421" t="s">
        <v>7862</v>
      </c>
      <c r="I1833" s="424">
        <v>60174.160192998934</v>
      </c>
      <c r="J1833" s="425">
        <v>3.2954541470135734E-5</v>
      </c>
      <c r="K1833" s="424">
        <f t="shared" si="200"/>
        <v>446929.36</v>
      </c>
      <c r="L1833" s="424">
        <f t="shared" si="201"/>
        <v>331058.78999999998</v>
      </c>
      <c r="M1833" s="424">
        <f t="shared" si="202"/>
        <v>264847.03000000003</v>
      </c>
      <c r="N1833" s="424">
        <f t="shared" si="203"/>
        <v>66211.759999999951</v>
      </c>
      <c r="O1833" s="424">
        <f t="shared" si="204"/>
        <v>115870.57</v>
      </c>
      <c r="P1833" s="424">
        <f t="shared" si="205"/>
        <v>92696.46</v>
      </c>
      <c r="Q1833" s="424">
        <f t="shared" si="206"/>
        <v>23174.11</v>
      </c>
      <c r="S1833" s="9">
        <f>+Table1[[#This Row],[Future Authority 
80% of Funding
for Allowable 
Uses of ESSER III
Resource 3213]]+Table1[[#This Row],[Current Authority 
80% of Funding
for Allowable 
Uses of ESSER III
Resource 3213]]</f>
        <v>357543.49000000005</v>
      </c>
      <c r="T1833" s="9">
        <f>+Table1[[#This Row],[Future Authority 
20% of Funding
to Address
Learning Loss1
Resource 3214]]+Table1[[#This Row],[Current Authority 20% of Funding
to Address
Learning Loss1
Resource 3214]]</f>
        <v>89385.869999999952</v>
      </c>
      <c r="U1833" s="9">
        <f t="shared" si="198"/>
        <v>446929.36</v>
      </c>
      <c r="V1833" s="3" t="str">
        <f t="shared" si="199"/>
        <v xml:space="preserve">allocation match </v>
      </c>
    </row>
    <row r="1834" spans="1:22" ht="15.75" hidden="1" x14ac:dyDescent="0.25">
      <c r="A1834" s="421" t="s">
        <v>7855</v>
      </c>
      <c r="B1834" s="421" t="s">
        <v>7863</v>
      </c>
      <c r="C1834" s="422" t="s">
        <v>7857</v>
      </c>
      <c r="D1834" s="422" t="s">
        <v>7864</v>
      </c>
      <c r="E1834" s="422" t="s">
        <v>441</v>
      </c>
      <c r="F1834" s="422" t="s">
        <v>230</v>
      </c>
      <c r="G1834" s="423" t="s">
        <v>7864</v>
      </c>
      <c r="H1834" s="421" t="s">
        <v>7865</v>
      </c>
      <c r="I1834" s="424">
        <v>16700.852832500659</v>
      </c>
      <c r="J1834" s="425">
        <v>9.1462671932613096E-6</v>
      </c>
      <c r="K1834" s="424">
        <f t="shared" si="200"/>
        <v>124041.64</v>
      </c>
      <c r="L1834" s="424">
        <f t="shared" si="201"/>
        <v>91882.7</v>
      </c>
      <c r="M1834" s="424">
        <f t="shared" si="202"/>
        <v>73506.16</v>
      </c>
      <c r="N1834" s="424">
        <f t="shared" si="203"/>
        <v>18376.539999999994</v>
      </c>
      <c r="O1834" s="424">
        <f t="shared" si="204"/>
        <v>32158.940000000002</v>
      </c>
      <c r="P1834" s="424">
        <f t="shared" si="205"/>
        <v>25727.15</v>
      </c>
      <c r="Q1834" s="424">
        <f t="shared" si="206"/>
        <v>6431.7900000000009</v>
      </c>
      <c r="S1834" s="9">
        <f>+Table1[[#This Row],[Future Authority 
80% of Funding
for Allowable 
Uses of ESSER III
Resource 3213]]+Table1[[#This Row],[Current Authority 
80% of Funding
for Allowable 
Uses of ESSER III
Resource 3213]]</f>
        <v>99233.31</v>
      </c>
      <c r="T1834" s="9">
        <f>+Table1[[#This Row],[Future Authority 
20% of Funding
to Address
Learning Loss1
Resource 3214]]+Table1[[#This Row],[Current Authority 20% of Funding
to Address
Learning Loss1
Resource 3214]]</f>
        <v>24808.329999999994</v>
      </c>
      <c r="U1834" s="9">
        <f t="shared" si="198"/>
        <v>124041.63999999998</v>
      </c>
      <c r="V1834" s="3" t="str">
        <f t="shared" si="199"/>
        <v xml:space="preserve">allocation match </v>
      </c>
    </row>
    <row r="1835" spans="1:22" ht="15.75" hidden="1" x14ac:dyDescent="0.25">
      <c r="A1835" s="421" t="s">
        <v>7855</v>
      </c>
      <c r="B1835" s="421" t="s">
        <v>7866</v>
      </c>
      <c r="C1835" s="422" t="s">
        <v>7857</v>
      </c>
      <c r="D1835" s="422" t="s">
        <v>7867</v>
      </c>
      <c r="E1835" s="422" t="s">
        <v>441</v>
      </c>
      <c r="F1835" s="422" t="s">
        <v>230</v>
      </c>
      <c r="G1835" s="423" t="s">
        <v>7867</v>
      </c>
      <c r="H1835" s="421" t="s">
        <v>7868</v>
      </c>
      <c r="I1835" s="424">
        <v>13195.194752961765</v>
      </c>
      <c r="J1835" s="425">
        <v>7.2263840708089893E-6</v>
      </c>
      <c r="K1835" s="424">
        <f t="shared" si="200"/>
        <v>98004.19</v>
      </c>
      <c r="L1835" s="424">
        <f t="shared" si="201"/>
        <v>72595.7</v>
      </c>
      <c r="M1835" s="424">
        <f t="shared" si="202"/>
        <v>58076.56</v>
      </c>
      <c r="N1835" s="424">
        <f t="shared" si="203"/>
        <v>14519.14</v>
      </c>
      <c r="O1835" s="424">
        <f t="shared" si="204"/>
        <v>25408.490000000005</v>
      </c>
      <c r="P1835" s="424">
        <f t="shared" si="205"/>
        <v>20326.79</v>
      </c>
      <c r="Q1835" s="424">
        <f t="shared" si="206"/>
        <v>5081.7000000000044</v>
      </c>
      <c r="S1835" s="9">
        <f>+Table1[[#This Row],[Future Authority 
80% of Funding
for Allowable 
Uses of ESSER III
Resource 3213]]+Table1[[#This Row],[Current Authority 
80% of Funding
for Allowable 
Uses of ESSER III
Resource 3213]]</f>
        <v>78403.350000000006</v>
      </c>
      <c r="T1835" s="9">
        <f>+Table1[[#This Row],[Future Authority 
20% of Funding
to Address
Learning Loss1
Resource 3214]]+Table1[[#This Row],[Current Authority 20% of Funding
to Address
Learning Loss1
Resource 3214]]</f>
        <v>19600.840000000004</v>
      </c>
      <c r="U1835" s="9">
        <f t="shared" si="198"/>
        <v>98004.19</v>
      </c>
      <c r="V1835" s="3" t="str">
        <f t="shared" si="199"/>
        <v xml:space="preserve">allocation match </v>
      </c>
    </row>
    <row r="1836" spans="1:22" ht="15.75" hidden="1" x14ac:dyDescent="0.25">
      <c r="A1836" s="421" t="s">
        <v>7855</v>
      </c>
      <c r="B1836" s="421" t="s">
        <v>7869</v>
      </c>
      <c r="C1836" s="422" t="s">
        <v>7857</v>
      </c>
      <c r="D1836" s="422" t="s">
        <v>7870</v>
      </c>
      <c r="E1836" s="422" t="s">
        <v>441</v>
      </c>
      <c r="F1836" s="422" t="s">
        <v>230</v>
      </c>
      <c r="G1836" s="423" t="s">
        <v>7870</v>
      </c>
      <c r="H1836" s="421" t="s">
        <v>7871</v>
      </c>
      <c r="I1836" s="424">
        <v>44326.248395106479</v>
      </c>
      <c r="J1836" s="425">
        <v>2.4275389739831009E-5</v>
      </c>
      <c r="K1836" s="424">
        <f t="shared" si="200"/>
        <v>329222.74</v>
      </c>
      <c r="L1836" s="424">
        <f t="shared" si="201"/>
        <v>243868.7</v>
      </c>
      <c r="M1836" s="424">
        <f t="shared" si="202"/>
        <v>195094.96</v>
      </c>
      <c r="N1836" s="424">
        <f t="shared" si="203"/>
        <v>48773.74000000002</v>
      </c>
      <c r="O1836" s="424">
        <f t="shared" si="204"/>
        <v>85354.039999999979</v>
      </c>
      <c r="P1836" s="424">
        <f t="shared" si="205"/>
        <v>68283.23</v>
      </c>
      <c r="Q1836" s="424">
        <f t="shared" si="206"/>
        <v>17070.809999999983</v>
      </c>
      <c r="S1836" s="9">
        <f>+Table1[[#This Row],[Future Authority 
80% of Funding
for Allowable 
Uses of ESSER III
Resource 3213]]+Table1[[#This Row],[Current Authority 
80% of Funding
for Allowable 
Uses of ESSER III
Resource 3213]]</f>
        <v>263378.19</v>
      </c>
      <c r="T1836" s="9">
        <f>+Table1[[#This Row],[Future Authority 
20% of Funding
to Address
Learning Loss1
Resource 3214]]+Table1[[#This Row],[Current Authority 20% of Funding
to Address
Learning Loss1
Resource 3214]]</f>
        <v>65844.55</v>
      </c>
      <c r="U1836" s="9">
        <f t="shared" si="198"/>
        <v>329222.74</v>
      </c>
      <c r="V1836" s="3" t="str">
        <f t="shared" si="199"/>
        <v xml:space="preserve">allocation match </v>
      </c>
    </row>
    <row r="1837" spans="1:22" ht="15.75" hidden="1" x14ac:dyDescent="0.25">
      <c r="A1837" s="421" t="s">
        <v>7855</v>
      </c>
      <c r="B1837" s="421" t="s">
        <v>7872</v>
      </c>
      <c r="C1837" s="422" t="s">
        <v>7857</v>
      </c>
      <c r="D1837" s="422" t="s">
        <v>7873</v>
      </c>
      <c r="E1837" s="422" t="s">
        <v>441</v>
      </c>
      <c r="F1837" s="422" t="s">
        <v>230</v>
      </c>
      <c r="G1837" s="423" t="s">
        <v>7873</v>
      </c>
      <c r="H1837" s="421" t="s">
        <v>7874</v>
      </c>
      <c r="I1837" s="424">
        <v>654309.73735436564</v>
      </c>
      <c r="J1837" s="425">
        <v>3.5833449614917575E-4</v>
      </c>
      <c r="K1837" s="424">
        <f t="shared" si="200"/>
        <v>4859731.04</v>
      </c>
      <c r="L1837" s="424">
        <f t="shared" si="201"/>
        <v>3599800.77</v>
      </c>
      <c r="M1837" s="424">
        <f t="shared" si="202"/>
        <v>2879840.62</v>
      </c>
      <c r="N1837" s="424">
        <f t="shared" si="203"/>
        <v>719960.14999999991</v>
      </c>
      <c r="O1837" s="424">
        <f t="shared" si="204"/>
        <v>1259930.27</v>
      </c>
      <c r="P1837" s="424">
        <f t="shared" si="205"/>
        <v>1007944.22</v>
      </c>
      <c r="Q1837" s="424">
        <f t="shared" si="206"/>
        <v>251986.05000000005</v>
      </c>
      <c r="S1837" s="9">
        <f>+Table1[[#This Row],[Future Authority 
80% of Funding
for Allowable 
Uses of ESSER III
Resource 3213]]+Table1[[#This Row],[Current Authority 
80% of Funding
for Allowable 
Uses of ESSER III
Resource 3213]]</f>
        <v>3887784.84</v>
      </c>
      <c r="T1837" s="9">
        <f>+Table1[[#This Row],[Future Authority 
20% of Funding
to Address
Learning Loss1
Resource 3214]]+Table1[[#This Row],[Current Authority 20% of Funding
to Address
Learning Loss1
Resource 3214]]</f>
        <v>971946.2</v>
      </c>
      <c r="U1837" s="9">
        <f t="shared" si="198"/>
        <v>4859731.04</v>
      </c>
      <c r="V1837" s="3" t="str">
        <f t="shared" si="199"/>
        <v xml:space="preserve">allocation match </v>
      </c>
    </row>
    <row r="1838" spans="1:22" ht="15.75" hidden="1" x14ac:dyDescent="0.25">
      <c r="A1838" s="421" t="s">
        <v>7855</v>
      </c>
      <c r="B1838" s="421" t="s">
        <v>7875</v>
      </c>
      <c r="C1838" s="422" t="s">
        <v>7857</v>
      </c>
      <c r="D1838" s="422" t="s">
        <v>7876</v>
      </c>
      <c r="E1838" s="422" t="s">
        <v>441</v>
      </c>
      <c r="F1838" s="422" t="s">
        <v>230</v>
      </c>
      <c r="G1838" s="423" t="s">
        <v>7876</v>
      </c>
      <c r="H1838" s="421" t="s">
        <v>7877</v>
      </c>
      <c r="I1838" s="424">
        <v>1895.7910546001551</v>
      </c>
      <c r="J1838" s="425">
        <v>1.0382350950500165E-6</v>
      </c>
      <c r="K1838" s="424">
        <f t="shared" si="200"/>
        <v>14080.54</v>
      </c>
      <c r="L1838" s="424">
        <f t="shared" si="201"/>
        <v>10430.030000000001</v>
      </c>
      <c r="M1838" s="424">
        <f t="shared" si="202"/>
        <v>8344.02</v>
      </c>
      <c r="N1838" s="424">
        <f t="shared" si="203"/>
        <v>2086.0100000000002</v>
      </c>
      <c r="O1838" s="424">
        <f t="shared" si="204"/>
        <v>3650.51</v>
      </c>
      <c r="P1838" s="424">
        <f t="shared" si="205"/>
        <v>2920.41</v>
      </c>
      <c r="Q1838" s="424">
        <f t="shared" si="206"/>
        <v>730.10000000000036</v>
      </c>
      <c r="S1838" s="9">
        <f>+Table1[[#This Row],[Future Authority 
80% of Funding
for Allowable 
Uses of ESSER III
Resource 3213]]+Table1[[#This Row],[Current Authority 
80% of Funding
for Allowable 
Uses of ESSER III
Resource 3213]]</f>
        <v>11264.43</v>
      </c>
      <c r="T1838" s="9">
        <f>+Table1[[#This Row],[Future Authority 
20% of Funding
to Address
Learning Loss1
Resource 3214]]+Table1[[#This Row],[Current Authority 20% of Funding
to Address
Learning Loss1
Resource 3214]]</f>
        <v>2816.1100000000006</v>
      </c>
      <c r="U1838" s="9">
        <f t="shared" si="198"/>
        <v>14080.54</v>
      </c>
      <c r="V1838" s="3" t="str">
        <f t="shared" si="199"/>
        <v xml:space="preserve">allocation match </v>
      </c>
    </row>
    <row r="1839" spans="1:22" ht="15.75" hidden="1" x14ac:dyDescent="0.25">
      <c r="A1839" s="421" t="s">
        <v>7855</v>
      </c>
      <c r="B1839" s="421" t="s">
        <v>7878</v>
      </c>
      <c r="C1839" s="422" t="s">
        <v>7857</v>
      </c>
      <c r="D1839" s="422" t="s">
        <v>7879</v>
      </c>
      <c r="E1839" s="422" t="s">
        <v>441</v>
      </c>
      <c r="F1839" s="422" t="s">
        <v>230</v>
      </c>
      <c r="G1839" s="423" t="s">
        <v>7879</v>
      </c>
      <c r="H1839" s="421" t="s">
        <v>7880</v>
      </c>
      <c r="I1839" s="424">
        <v>1197.341718694835</v>
      </c>
      <c r="J1839" s="425">
        <v>6.5572742845264202E-7</v>
      </c>
      <c r="K1839" s="424">
        <f t="shared" si="200"/>
        <v>8892.9699999999993</v>
      </c>
      <c r="L1839" s="424">
        <f t="shared" si="201"/>
        <v>6587.39</v>
      </c>
      <c r="M1839" s="424">
        <f t="shared" si="202"/>
        <v>5269.91</v>
      </c>
      <c r="N1839" s="424">
        <f t="shared" si="203"/>
        <v>1317.4800000000005</v>
      </c>
      <c r="O1839" s="424">
        <f t="shared" si="204"/>
        <v>2305.579999999999</v>
      </c>
      <c r="P1839" s="424">
        <f t="shared" si="205"/>
        <v>1844.46</v>
      </c>
      <c r="Q1839" s="424">
        <f t="shared" si="206"/>
        <v>461.11999999999898</v>
      </c>
      <c r="S1839" s="9">
        <f>+Table1[[#This Row],[Future Authority 
80% of Funding
for Allowable 
Uses of ESSER III
Resource 3213]]+Table1[[#This Row],[Current Authority 
80% of Funding
for Allowable 
Uses of ESSER III
Resource 3213]]</f>
        <v>7114.37</v>
      </c>
      <c r="T1839" s="9">
        <f>+Table1[[#This Row],[Future Authority 
20% of Funding
to Address
Learning Loss1
Resource 3214]]+Table1[[#This Row],[Current Authority 20% of Funding
to Address
Learning Loss1
Resource 3214]]</f>
        <v>1778.5999999999995</v>
      </c>
      <c r="U1839" s="9">
        <f t="shared" si="198"/>
        <v>8892.9699999999993</v>
      </c>
      <c r="V1839" s="3" t="str">
        <f t="shared" si="199"/>
        <v xml:space="preserve">allocation match </v>
      </c>
    </row>
    <row r="1840" spans="1:22" ht="15.75" hidden="1" x14ac:dyDescent="0.25">
      <c r="A1840" s="421" t="s">
        <v>7855</v>
      </c>
      <c r="B1840" s="421" t="s">
        <v>7881</v>
      </c>
      <c r="C1840" s="422" t="s">
        <v>7857</v>
      </c>
      <c r="D1840" s="422" t="s">
        <v>7882</v>
      </c>
      <c r="E1840" s="422" t="s">
        <v>441</v>
      </c>
      <c r="F1840" s="422" t="s">
        <v>230</v>
      </c>
      <c r="G1840" s="423" t="s">
        <v>7882</v>
      </c>
      <c r="H1840" s="421" t="s">
        <v>7883</v>
      </c>
      <c r="I1840" s="424">
        <v>21311.133798468858</v>
      </c>
      <c r="J1840" s="425">
        <v>1.1671100025072943E-5</v>
      </c>
      <c r="K1840" s="424">
        <f t="shared" si="200"/>
        <v>158283.41</v>
      </c>
      <c r="L1840" s="424">
        <f t="shared" si="201"/>
        <v>117246.97</v>
      </c>
      <c r="M1840" s="424">
        <f t="shared" si="202"/>
        <v>93797.58</v>
      </c>
      <c r="N1840" s="424">
        <f t="shared" si="203"/>
        <v>23449.39</v>
      </c>
      <c r="O1840" s="424">
        <f t="shared" si="204"/>
        <v>41036.44</v>
      </c>
      <c r="P1840" s="424">
        <f t="shared" si="205"/>
        <v>32829.15</v>
      </c>
      <c r="Q1840" s="424">
        <f t="shared" si="206"/>
        <v>8207.2900000000009</v>
      </c>
      <c r="S1840" s="9">
        <f>+Table1[[#This Row],[Future Authority 
80% of Funding
for Allowable 
Uses of ESSER III
Resource 3213]]+Table1[[#This Row],[Current Authority 
80% of Funding
for Allowable 
Uses of ESSER III
Resource 3213]]</f>
        <v>126626.73000000001</v>
      </c>
      <c r="T1840" s="9">
        <f>+Table1[[#This Row],[Future Authority 
20% of Funding
to Address
Learning Loss1
Resource 3214]]+Table1[[#This Row],[Current Authority 20% of Funding
to Address
Learning Loss1
Resource 3214]]</f>
        <v>31656.68</v>
      </c>
      <c r="U1840" s="9">
        <f t="shared" si="198"/>
        <v>158283.41</v>
      </c>
      <c r="V1840" s="3" t="str">
        <f t="shared" si="199"/>
        <v xml:space="preserve">allocation match </v>
      </c>
    </row>
    <row r="1841" spans="1:22" ht="15.75" hidden="1" x14ac:dyDescent="0.25">
      <c r="A1841" s="421" t="s">
        <v>7855</v>
      </c>
      <c r="B1841" s="421" t="s">
        <v>7884</v>
      </c>
      <c r="C1841" s="422" t="s">
        <v>7857</v>
      </c>
      <c r="D1841" s="422" t="s">
        <v>7885</v>
      </c>
      <c r="E1841" s="422" t="s">
        <v>441</v>
      </c>
      <c r="F1841" s="422" t="s">
        <v>230</v>
      </c>
      <c r="G1841" s="423" t="s">
        <v>7885</v>
      </c>
      <c r="H1841" s="421" t="s">
        <v>7886</v>
      </c>
      <c r="I1841" s="424">
        <v>19507.870692413417</v>
      </c>
      <c r="J1841" s="425">
        <v>1.0683538111130624E-5</v>
      </c>
      <c r="K1841" s="424">
        <f t="shared" si="200"/>
        <v>144890.1</v>
      </c>
      <c r="L1841" s="424">
        <f t="shared" si="201"/>
        <v>107326</v>
      </c>
      <c r="M1841" s="424">
        <f t="shared" si="202"/>
        <v>85860.800000000003</v>
      </c>
      <c r="N1841" s="424">
        <f t="shared" si="203"/>
        <v>21465.199999999997</v>
      </c>
      <c r="O1841" s="424">
        <f t="shared" si="204"/>
        <v>37564.100000000006</v>
      </c>
      <c r="P1841" s="424">
        <f t="shared" si="205"/>
        <v>30051.279999999999</v>
      </c>
      <c r="Q1841" s="424">
        <f t="shared" si="206"/>
        <v>7512.820000000007</v>
      </c>
      <c r="S1841" s="9">
        <f>+Table1[[#This Row],[Future Authority 
80% of Funding
for Allowable 
Uses of ESSER III
Resource 3213]]+Table1[[#This Row],[Current Authority 
80% of Funding
for Allowable 
Uses of ESSER III
Resource 3213]]</f>
        <v>115912.08</v>
      </c>
      <c r="T1841" s="9">
        <f>+Table1[[#This Row],[Future Authority 
20% of Funding
to Address
Learning Loss1
Resource 3214]]+Table1[[#This Row],[Current Authority 20% of Funding
to Address
Learning Loss1
Resource 3214]]</f>
        <v>28978.020000000004</v>
      </c>
      <c r="U1841" s="9">
        <f t="shared" si="198"/>
        <v>144890.1</v>
      </c>
      <c r="V1841" s="3" t="str">
        <f t="shared" si="199"/>
        <v xml:space="preserve">allocation match </v>
      </c>
    </row>
    <row r="1842" spans="1:22" ht="15.75" hidden="1" x14ac:dyDescent="0.25">
      <c r="A1842" s="421" t="s">
        <v>7855</v>
      </c>
      <c r="B1842" s="421" t="s">
        <v>7887</v>
      </c>
      <c r="C1842" s="422" t="s">
        <v>7857</v>
      </c>
      <c r="D1842" s="422" t="s">
        <v>7888</v>
      </c>
      <c r="E1842" s="422" t="s">
        <v>441</v>
      </c>
      <c r="F1842" s="422" t="s">
        <v>230</v>
      </c>
      <c r="G1842" s="423" t="s">
        <v>7888</v>
      </c>
      <c r="H1842" s="421" t="s">
        <v>7889</v>
      </c>
      <c r="I1842" s="424">
        <v>39538.027445535787</v>
      </c>
      <c r="J1842" s="425">
        <v>2.1653107595058196E-5</v>
      </c>
      <c r="K1842" s="424">
        <f t="shared" si="200"/>
        <v>293659.36</v>
      </c>
      <c r="L1842" s="424">
        <f t="shared" si="201"/>
        <v>217525.45</v>
      </c>
      <c r="M1842" s="424">
        <f t="shared" si="202"/>
        <v>174020.36</v>
      </c>
      <c r="N1842" s="424">
        <f t="shared" si="203"/>
        <v>43505.090000000026</v>
      </c>
      <c r="O1842" s="424">
        <f t="shared" si="204"/>
        <v>76133.909999999974</v>
      </c>
      <c r="P1842" s="424">
        <f t="shared" si="205"/>
        <v>60907.13</v>
      </c>
      <c r="Q1842" s="424">
        <f t="shared" si="206"/>
        <v>15226.779999999977</v>
      </c>
      <c r="S1842" s="9">
        <f>+Table1[[#This Row],[Future Authority 
80% of Funding
for Allowable 
Uses of ESSER III
Resource 3213]]+Table1[[#This Row],[Current Authority 
80% of Funding
for Allowable 
Uses of ESSER III
Resource 3213]]</f>
        <v>234927.49</v>
      </c>
      <c r="T1842" s="9">
        <f>+Table1[[#This Row],[Future Authority 
20% of Funding
to Address
Learning Loss1
Resource 3214]]+Table1[[#This Row],[Current Authority 20% of Funding
to Address
Learning Loss1
Resource 3214]]</f>
        <v>58731.87</v>
      </c>
      <c r="U1842" s="9">
        <f t="shared" si="198"/>
        <v>293659.36</v>
      </c>
      <c r="V1842" s="3" t="str">
        <f t="shared" si="199"/>
        <v xml:space="preserve">allocation match </v>
      </c>
    </row>
    <row r="1843" spans="1:22" ht="15.75" hidden="1" x14ac:dyDescent="0.25">
      <c r="A1843" s="421" t="s">
        <v>7855</v>
      </c>
      <c r="B1843" s="421" t="s">
        <v>7890</v>
      </c>
      <c r="C1843" s="422" t="s">
        <v>7857</v>
      </c>
      <c r="D1843" s="422" t="s">
        <v>7891</v>
      </c>
      <c r="E1843" s="422" t="s">
        <v>441</v>
      </c>
      <c r="F1843" s="422" t="s">
        <v>230</v>
      </c>
      <c r="G1843" s="423" t="s">
        <v>7891</v>
      </c>
      <c r="H1843" s="421" t="s">
        <v>7892</v>
      </c>
      <c r="I1843" s="424">
        <v>18378.382083147251</v>
      </c>
      <c r="J1843" s="425">
        <v>1.0064970621451916E-5</v>
      </c>
      <c r="K1843" s="424">
        <f t="shared" si="200"/>
        <v>136501.09</v>
      </c>
      <c r="L1843" s="424">
        <f t="shared" si="201"/>
        <v>101111.92</v>
      </c>
      <c r="M1843" s="424">
        <f t="shared" si="202"/>
        <v>80889.539999999994</v>
      </c>
      <c r="N1843" s="424">
        <f t="shared" si="203"/>
        <v>20222.380000000005</v>
      </c>
      <c r="O1843" s="424">
        <f t="shared" si="204"/>
        <v>35389.17</v>
      </c>
      <c r="P1843" s="424">
        <f t="shared" si="205"/>
        <v>28311.34</v>
      </c>
      <c r="Q1843" s="424">
        <f t="shared" si="206"/>
        <v>7077.8299999999981</v>
      </c>
      <c r="S1843" s="9">
        <f>+Table1[[#This Row],[Future Authority 
80% of Funding
for Allowable 
Uses of ESSER III
Resource 3213]]+Table1[[#This Row],[Current Authority 
80% of Funding
for Allowable 
Uses of ESSER III
Resource 3213]]</f>
        <v>109200.87999999999</v>
      </c>
      <c r="T1843" s="9">
        <f>+Table1[[#This Row],[Future Authority 
20% of Funding
to Address
Learning Loss1
Resource 3214]]+Table1[[#This Row],[Current Authority 20% of Funding
to Address
Learning Loss1
Resource 3214]]</f>
        <v>27300.210000000003</v>
      </c>
      <c r="U1843" s="9">
        <f t="shared" si="198"/>
        <v>136501.09</v>
      </c>
      <c r="V1843" s="3" t="str">
        <f t="shared" si="199"/>
        <v xml:space="preserve">allocation match </v>
      </c>
    </row>
    <row r="1844" spans="1:22" ht="15.75" hidden="1" x14ac:dyDescent="0.25">
      <c r="A1844" s="421" t="s">
        <v>7855</v>
      </c>
      <c r="B1844" s="421" t="s">
        <v>7893</v>
      </c>
      <c r="C1844" s="422" t="s">
        <v>7857</v>
      </c>
      <c r="D1844" s="422" t="s">
        <v>7894</v>
      </c>
      <c r="E1844" s="422" t="s">
        <v>441</v>
      </c>
      <c r="F1844" s="422" t="s">
        <v>230</v>
      </c>
      <c r="G1844" s="423" t="s">
        <v>7894</v>
      </c>
      <c r="H1844" s="421" t="s">
        <v>7895</v>
      </c>
      <c r="I1844" s="424">
        <v>3812289.3016500687</v>
      </c>
      <c r="J1844" s="425">
        <v>2.0878105400131347E-3</v>
      </c>
      <c r="K1844" s="424">
        <f t="shared" si="200"/>
        <v>28314878.379999999</v>
      </c>
      <c r="L1844" s="424">
        <f t="shared" si="201"/>
        <v>20973983.989999998</v>
      </c>
      <c r="M1844" s="424">
        <f t="shared" si="202"/>
        <v>16779187.190000001</v>
      </c>
      <c r="N1844" s="424">
        <f t="shared" si="203"/>
        <v>4194796.799999997</v>
      </c>
      <c r="O1844" s="424">
        <f t="shared" si="204"/>
        <v>7340894.3900000006</v>
      </c>
      <c r="P1844" s="424">
        <f t="shared" si="205"/>
        <v>5872715.5099999998</v>
      </c>
      <c r="Q1844" s="424">
        <f t="shared" si="206"/>
        <v>1468178.8800000008</v>
      </c>
      <c r="S1844" s="9">
        <f>+Table1[[#This Row],[Future Authority 
80% of Funding
for Allowable 
Uses of ESSER III
Resource 3213]]+Table1[[#This Row],[Current Authority 
80% of Funding
for Allowable 
Uses of ESSER III
Resource 3213]]</f>
        <v>22651902.700000003</v>
      </c>
      <c r="T1844" s="9">
        <f>+Table1[[#This Row],[Future Authority 
20% of Funding
to Address
Learning Loss1
Resource 3214]]+Table1[[#This Row],[Current Authority 20% of Funding
to Address
Learning Loss1
Resource 3214]]</f>
        <v>5662975.6799999978</v>
      </c>
      <c r="U1844" s="9">
        <f t="shared" si="198"/>
        <v>28314878.380000003</v>
      </c>
      <c r="V1844" s="3" t="str">
        <f t="shared" si="199"/>
        <v xml:space="preserve">allocation match </v>
      </c>
    </row>
    <row r="1845" spans="1:22" ht="15.75" hidden="1" x14ac:dyDescent="0.25">
      <c r="A1845" s="421" t="s">
        <v>7855</v>
      </c>
      <c r="B1845" s="421" t="s">
        <v>7896</v>
      </c>
      <c r="C1845" s="422" t="s">
        <v>7857</v>
      </c>
      <c r="D1845" s="422" t="s">
        <v>7894</v>
      </c>
      <c r="E1845" s="422" t="s">
        <v>7897</v>
      </c>
      <c r="F1845" s="422" t="s">
        <v>7898</v>
      </c>
      <c r="G1845" s="423" t="s">
        <v>7899</v>
      </c>
      <c r="H1845" s="421" t="s">
        <v>7900</v>
      </c>
      <c r="I1845" s="424">
        <v>106370.26257854173</v>
      </c>
      <c r="J1845" s="425">
        <v>5.8253961801723998E-5</v>
      </c>
      <c r="K1845" s="424">
        <f t="shared" si="200"/>
        <v>790040</v>
      </c>
      <c r="L1845" s="424">
        <f t="shared" si="201"/>
        <v>585214.81000000006</v>
      </c>
      <c r="M1845" s="424">
        <f t="shared" si="202"/>
        <v>468171.85</v>
      </c>
      <c r="N1845" s="424">
        <f t="shared" si="203"/>
        <v>117042.96000000008</v>
      </c>
      <c r="O1845" s="424">
        <f t="shared" si="204"/>
        <v>204825.18999999994</v>
      </c>
      <c r="P1845" s="424">
        <f t="shared" si="205"/>
        <v>163860.15</v>
      </c>
      <c r="Q1845" s="424">
        <f t="shared" si="206"/>
        <v>40965.03999999995</v>
      </c>
      <c r="S1845" s="9">
        <f>+Table1[[#This Row],[Future Authority 
80% of Funding
for Allowable 
Uses of ESSER III
Resource 3213]]+Table1[[#This Row],[Current Authority 
80% of Funding
for Allowable 
Uses of ESSER III
Resource 3213]]</f>
        <v>632032</v>
      </c>
      <c r="T1845" s="9">
        <f>+Table1[[#This Row],[Future Authority 
20% of Funding
to Address
Learning Loss1
Resource 3214]]+Table1[[#This Row],[Current Authority 20% of Funding
to Address
Learning Loss1
Resource 3214]]</f>
        <v>158008.00000000003</v>
      </c>
      <c r="U1845" s="9">
        <f t="shared" si="198"/>
        <v>790040</v>
      </c>
      <c r="V1845" s="3" t="str">
        <f t="shared" si="199"/>
        <v xml:space="preserve">allocation match </v>
      </c>
    </row>
    <row r="1846" spans="1:22" ht="15.75" hidden="1" x14ac:dyDescent="0.25">
      <c r="A1846" s="421" t="s">
        <v>7855</v>
      </c>
      <c r="B1846" s="421" t="s">
        <v>7901</v>
      </c>
      <c r="C1846" s="422" t="s">
        <v>7857</v>
      </c>
      <c r="D1846" s="422" t="s">
        <v>7894</v>
      </c>
      <c r="E1846" s="422" t="s">
        <v>7902</v>
      </c>
      <c r="F1846" s="422" t="s">
        <v>7903</v>
      </c>
      <c r="G1846" s="423" t="s">
        <v>7904</v>
      </c>
      <c r="H1846" s="421" t="s">
        <v>7905</v>
      </c>
      <c r="I1846" s="424">
        <v>62709.17626605682</v>
      </c>
      <c r="J1846" s="425">
        <v>3.4342849874259771E-5</v>
      </c>
      <c r="K1846" s="424">
        <f t="shared" si="200"/>
        <v>465757.6</v>
      </c>
      <c r="L1846" s="424">
        <f t="shared" si="201"/>
        <v>345005.63</v>
      </c>
      <c r="M1846" s="424">
        <f t="shared" si="202"/>
        <v>276004.5</v>
      </c>
      <c r="N1846" s="424">
        <f t="shared" si="203"/>
        <v>69001.13</v>
      </c>
      <c r="O1846" s="424">
        <f t="shared" si="204"/>
        <v>120751.96999999997</v>
      </c>
      <c r="P1846" s="424">
        <f t="shared" si="205"/>
        <v>96601.58</v>
      </c>
      <c r="Q1846" s="424">
        <f t="shared" si="206"/>
        <v>24150.38999999997</v>
      </c>
      <c r="S1846" s="9">
        <f>+Table1[[#This Row],[Future Authority 
80% of Funding
for Allowable 
Uses of ESSER III
Resource 3213]]+Table1[[#This Row],[Current Authority 
80% of Funding
for Allowable 
Uses of ESSER III
Resource 3213]]</f>
        <v>372606.08</v>
      </c>
      <c r="T1846" s="9">
        <f>+Table1[[#This Row],[Future Authority 
20% of Funding
to Address
Learning Loss1
Resource 3214]]+Table1[[#This Row],[Current Authority 20% of Funding
to Address
Learning Loss1
Resource 3214]]</f>
        <v>93151.519999999975</v>
      </c>
      <c r="U1846" s="9">
        <f t="shared" si="198"/>
        <v>465757.6</v>
      </c>
      <c r="V1846" s="3" t="str">
        <f t="shared" si="199"/>
        <v xml:space="preserve">allocation match </v>
      </c>
    </row>
    <row r="1847" spans="1:22" ht="15.75" hidden="1" x14ac:dyDescent="0.25">
      <c r="A1847" s="421" t="s">
        <v>7855</v>
      </c>
      <c r="B1847" s="421" t="s">
        <v>7906</v>
      </c>
      <c r="C1847" s="422" t="s">
        <v>7857</v>
      </c>
      <c r="D1847" s="422" t="s">
        <v>7876</v>
      </c>
      <c r="E1847" s="422" t="s">
        <v>7907</v>
      </c>
      <c r="F1847" s="422" t="s">
        <v>7908</v>
      </c>
      <c r="G1847" s="423" t="s">
        <v>7909</v>
      </c>
      <c r="H1847" s="421" t="s">
        <v>7910</v>
      </c>
      <c r="I1847" s="424">
        <v>245989.77195517541</v>
      </c>
      <c r="J1847" s="425">
        <v>1.3471696347943751E-4</v>
      </c>
      <c r="K1847" s="424">
        <f t="shared" si="200"/>
        <v>1827030.93</v>
      </c>
      <c r="L1847" s="424">
        <f t="shared" si="201"/>
        <v>1353356.24</v>
      </c>
      <c r="M1847" s="424">
        <f t="shared" si="202"/>
        <v>1082684.99</v>
      </c>
      <c r="N1847" s="424">
        <f t="shared" si="203"/>
        <v>270671.25</v>
      </c>
      <c r="O1847" s="424">
        <f t="shared" si="204"/>
        <v>473674.68999999994</v>
      </c>
      <c r="P1847" s="424">
        <f t="shared" si="205"/>
        <v>378939.75</v>
      </c>
      <c r="Q1847" s="424">
        <f t="shared" si="206"/>
        <v>94734.939999999944</v>
      </c>
      <c r="S1847" s="9">
        <f>+Table1[[#This Row],[Future Authority 
80% of Funding
for Allowable 
Uses of ESSER III
Resource 3213]]+Table1[[#This Row],[Current Authority 
80% of Funding
for Allowable 
Uses of ESSER III
Resource 3213]]</f>
        <v>1461624.74</v>
      </c>
      <c r="T1847" s="9">
        <f>+Table1[[#This Row],[Future Authority 
20% of Funding
to Address
Learning Loss1
Resource 3214]]+Table1[[#This Row],[Current Authority 20% of Funding
to Address
Learning Loss1
Resource 3214]]</f>
        <v>365406.18999999994</v>
      </c>
      <c r="U1847" s="9">
        <f t="shared" si="198"/>
        <v>1827030.93</v>
      </c>
      <c r="V1847" s="3" t="str">
        <f t="shared" si="199"/>
        <v xml:space="preserve">allocation match </v>
      </c>
    </row>
    <row r="1848" spans="1:22" ht="15.75" hidden="1" x14ac:dyDescent="0.25">
      <c r="A1848" s="421" t="s">
        <v>7855</v>
      </c>
      <c r="B1848" s="421" t="s">
        <v>7911</v>
      </c>
      <c r="C1848" s="422" t="s">
        <v>7857</v>
      </c>
      <c r="D1848" s="422" t="s">
        <v>7879</v>
      </c>
      <c r="E1848" s="422" t="s">
        <v>7912</v>
      </c>
      <c r="F1848" s="422" t="s">
        <v>7913</v>
      </c>
      <c r="G1848" s="423" t="s">
        <v>7914</v>
      </c>
      <c r="H1848" s="421" t="s">
        <v>7915</v>
      </c>
      <c r="I1848" s="424">
        <v>247676.73596276095</v>
      </c>
      <c r="J1848" s="425">
        <v>1.3564083387776626E-4</v>
      </c>
      <c r="K1848" s="424">
        <f t="shared" si="200"/>
        <v>1839560.46</v>
      </c>
      <c r="L1848" s="424">
        <f t="shared" si="201"/>
        <v>1362637.38</v>
      </c>
      <c r="M1848" s="424">
        <f t="shared" si="202"/>
        <v>1090109.8999999999</v>
      </c>
      <c r="N1848" s="424">
        <f t="shared" si="203"/>
        <v>272527.48</v>
      </c>
      <c r="O1848" s="424">
        <f t="shared" si="204"/>
        <v>476923.08000000007</v>
      </c>
      <c r="P1848" s="424">
        <f t="shared" si="205"/>
        <v>381538.46</v>
      </c>
      <c r="Q1848" s="424">
        <f t="shared" si="206"/>
        <v>95384.620000000054</v>
      </c>
      <c r="S1848" s="9">
        <f>+Table1[[#This Row],[Future Authority 
80% of Funding
for Allowable 
Uses of ESSER III
Resource 3213]]+Table1[[#This Row],[Current Authority 
80% of Funding
for Allowable 
Uses of ESSER III
Resource 3213]]</f>
        <v>1471648.3599999999</v>
      </c>
      <c r="T1848" s="9">
        <f>+Table1[[#This Row],[Future Authority 
20% of Funding
to Address
Learning Loss1
Resource 3214]]+Table1[[#This Row],[Current Authority 20% of Funding
to Address
Learning Loss1
Resource 3214]]</f>
        <v>367912.10000000003</v>
      </c>
      <c r="U1848" s="9">
        <f t="shared" si="198"/>
        <v>1839560.46</v>
      </c>
      <c r="V1848" s="3" t="str">
        <f t="shared" si="199"/>
        <v xml:space="preserve">allocation match </v>
      </c>
    </row>
    <row r="1849" spans="1:22" ht="15.75" hidden="1" x14ac:dyDescent="0.25">
      <c r="A1849" s="421" t="s">
        <v>7855</v>
      </c>
      <c r="B1849" s="421" t="s">
        <v>7916</v>
      </c>
      <c r="C1849" s="422" t="s">
        <v>7857</v>
      </c>
      <c r="D1849" s="422" t="s">
        <v>7882</v>
      </c>
      <c r="E1849" s="422" t="s">
        <v>7917</v>
      </c>
      <c r="F1849" s="422" t="s">
        <v>7918</v>
      </c>
      <c r="G1849" s="423" t="s">
        <v>7919</v>
      </c>
      <c r="H1849" s="421" t="s">
        <v>7920</v>
      </c>
      <c r="I1849" s="424">
        <v>0</v>
      </c>
      <c r="J1849" s="425">
        <v>0</v>
      </c>
      <c r="K1849" s="424">
        <f t="shared" si="200"/>
        <v>0</v>
      </c>
      <c r="L1849" s="424">
        <f t="shared" si="201"/>
        <v>0</v>
      </c>
      <c r="M1849" s="424">
        <f t="shared" si="202"/>
        <v>0</v>
      </c>
      <c r="N1849" s="424">
        <f t="shared" si="203"/>
        <v>0</v>
      </c>
      <c r="O1849" s="424">
        <f t="shared" si="204"/>
        <v>0</v>
      </c>
      <c r="P1849" s="424">
        <f t="shared" si="205"/>
        <v>0</v>
      </c>
      <c r="Q1849" s="424">
        <f t="shared" si="206"/>
        <v>0</v>
      </c>
      <c r="S1849" s="9">
        <f>+Table1[[#This Row],[Future Authority 
80% of Funding
for Allowable 
Uses of ESSER III
Resource 3213]]+Table1[[#This Row],[Current Authority 
80% of Funding
for Allowable 
Uses of ESSER III
Resource 3213]]</f>
        <v>0</v>
      </c>
      <c r="T1849" s="9">
        <f>+Table1[[#This Row],[Future Authority 
20% of Funding
to Address
Learning Loss1
Resource 3214]]+Table1[[#This Row],[Current Authority 20% of Funding
to Address
Learning Loss1
Resource 3214]]</f>
        <v>0</v>
      </c>
      <c r="U1849" s="9">
        <f t="shared" si="198"/>
        <v>0</v>
      </c>
      <c r="V1849" s="3" t="str">
        <f t="shared" si="199"/>
        <v xml:space="preserve">allocation match </v>
      </c>
    </row>
    <row r="1850" spans="1:22" ht="15.75" hidden="1" x14ac:dyDescent="0.25">
      <c r="A1850" s="421" t="s">
        <v>7855</v>
      </c>
      <c r="B1850" s="421" t="s">
        <v>7921</v>
      </c>
      <c r="C1850" s="422" t="s">
        <v>7857</v>
      </c>
      <c r="D1850" s="422" t="s">
        <v>7891</v>
      </c>
      <c r="E1850" s="422" t="s">
        <v>7922</v>
      </c>
      <c r="F1850" s="422" t="s">
        <v>7923</v>
      </c>
      <c r="G1850" s="423" t="s">
        <v>7924</v>
      </c>
      <c r="H1850" s="421" t="s">
        <v>7925</v>
      </c>
      <c r="I1850" s="424">
        <v>133708.08390893444</v>
      </c>
      <c r="J1850" s="425">
        <v>7.3225593542758323E-5</v>
      </c>
      <c r="K1850" s="424">
        <f t="shared" si="200"/>
        <v>993085.21</v>
      </c>
      <c r="L1850" s="424">
        <f t="shared" si="201"/>
        <v>735618.67</v>
      </c>
      <c r="M1850" s="424">
        <f t="shared" si="202"/>
        <v>588494.93999999994</v>
      </c>
      <c r="N1850" s="424">
        <f t="shared" si="203"/>
        <v>147123.7300000001</v>
      </c>
      <c r="O1850" s="424">
        <f t="shared" si="204"/>
        <v>257466.53999999992</v>
      </c>
      <c r="P1850" s="424">
        <f t="shared" si="205"/>
        <v>205973.23</v>
      </c>
      <c r="Q1850" s="424">
        <f t="shared" si="206"/>
        <v>51493.30999999991</v>
      </c>
      <c r="S1850" s="9">
        <f>+Table1[[#This Row],[Future Authority 
80% of Funding
for Allowable 
Uses of ESSER III
Resource 3213]]+Table1[[#This Row],[Current Authority 
80% of Funding
for Allowable 
Uses of ESSER III
Resource 3213]]</f>
        <v>794468.16999999993</v>
      </c>
      <c r="T1850" s="9">
        <f>+Table1[[#This Row],[Future Authority 
20% of Funding
to Address
Learning Loss1
Resource 3214]]+Table1[[#This Row],[Current Authority 20% of Funding
to Address
Learning Loss1
Resource 3214]]</f>
        <v>198617.04</v>
      </c>
      <c r="U1850" s="9">
        <f t="shared" si="198"/>
        <v>993085.21</v>
      </c>
      <c r="V1850" s="3" t="str">
        <f t="shared" si="199"/>
        <v xml:space="preserve">allocation match </v>
      </c>
    </row>
    <row r="1851" spans="1:22" ht="15.75" hidden="1" x14ac:dyDescent="0.25">
      <c r="A1851" s="421" t="s">
        <v>7855</v>
      </c>
      <c r="B1851" s="421" t="s">
        <v>7926</v>
      </c>
      <c r="C1851" s="422" t="s">
        <v>7857</v>
      </c>
      <c r="D1851" s="422" t="s">
        <v>7891</v>
      </c>
      <c r="E1851" s="422" t="s">
        <v>7927</v>
      </c>
      <c r="F1851" s="422" t="s">
        <v>7928</v>
      </c>
      <c r="G1851" s="423" t="s">
        <v>7929</v>
      </c>
      <c r="H1851" s="421" t="s">
        <v>7930</v>
      </c>
      <c r="I1851" s="424">
        <v>15343.550612500663</v>
      </c>
      <c r="J1851" s="425">
        <v>8.4029369639230812E-6</v>
      </c>
      <c r="K1851" s="424">
        <f t="shared" si="200"/>
        <v>113960.6</v>
      </c>
      <c r="L1851" s="424">
        <f t="shared" si="201"/>
        <v>84415.26</v>
      </c>
      <c r="M1851" s="424">
        <f t="shared" si="202"/>
        <v>67532.210000000006</v>
      </c>
      <c r="N1851" s="424">
        <f t="shared" si="203"/>
        <v>16883.049999999988</v>
      </c>
      <c r="O1851" s="424">
        <f t="shared" si="204"/>
        <v>29545.340000000011</v>
      </c>
      <c r="P1851" s="424">
        <f t="shared" si="205"/>
        <v>23636.27</v>
      </c>
      <c r="Q1851" s="424">
        <f t="shared" si="206"/>
        <v>5909.0700000000106</v>
      </c>
      <c r="S1851" s="9">
        <f>+Table1[[#This Row],[Future Authority 
80% of Funding
for Allowable 
Uses of ESSER III
Resource 3213]]+Table1[[#This Row],[Current Authority 
80% of Funding
for Allowable 
Uses of ESSER III
Resource 3213]]</f>
        <v>91168.48000000001</v>
      </c>
      <c r="T1851" s="9">
        <f>+Table1[[#This Row],[Future Authority 
20% of Funding
to Address
Learning Loss1
Resource 3214]]+Table1[[#This Row],[Current Authority 20% of Funding
to Address
Learning Loss1
Resource 3214]]</f>
        <v>22792.12</v>
      </c>
      <c r="U1851" s="9">
        <f t="shared" si="198"/>
        <v>113960.6</v>
      </c>
      <c r="V1851" s="3" t="str">
        <f t="shared" si="199"/>
        <v xml:space="preserve">allocation match </v>
      </c>
    </row>
    <row r="1852" spans="1:22" ht="15.75" hidden="1" x14ac:dyDescent="0.25">
      <c r="A1852" s="421" t="s">
        <v>7855</v>
      </c>
      <c r="B1852" s="421" t="s">
        <v>7931</v>
      </c>
      <c r="C1852" s="422" t="s">
        <v>7857</v>
      </c>
      <c r="D1852" s="422" t="s">
        <v>7858</v>
      </c>
      <c r="E1852" s="422" t="s">
        <v>7932</v>
      </c>
      <c r="F1852" s="422" t="s">
        <v>7933</v>
      </c>
      <c r="G1852" s="423" t="s">
        <v>7934</v>
      </c>
      <c r="H1852" s="421" t="s">
        <v>7935</v>
      </c>
      <c r="I1852" s="424">
        <v>29801.213488110137</v>
      </c>
      <c r="J1852" s="425">
        <v>1.632071511433501E-5</v>
      </c>
      <c r="K1852" s="424">
        <f t="shared" si="200"/>
        <v>221341.47</v>
      </c>
      <c r="L1852" s="424">
        <f t="shared" si="201"/>
        <v>163956.64000000001</v>
      </c>
      <c r="M1852" s="424">
        <f t="shared" si="202"/>
        <v>131165.31</v>
      </c>
      <c r="N1852" s="424">
        <f t="shared" si="203"/>
        <v>32791.330000000016</v>
      </c>
      <c r="O1852" s="424">
        <f t="shared" si="204"/>
        <v>57384.829999999987</v>
      </c>
      <c r="P1852" s="424">
        <f t="shared" si="205"/>
        <v>45907.86</v>
      </c>
      <c r="Q1852" s="424">
        <f t="shared" si="206"/>
        <v>11476.969999999987</v>
      </c>
      <c r="S1852" s="9">
        <f>+Table1[[#This Row],[Future Authority 
80% of Funding
for Allowable 
Uses of ESSER III
Resource 3213]]+Table1[[#This Row],[Current Authority 
80% of Funding
for Allowable 
Uses of ESSER III
Resource 3213]]</f>
        <v>177073.16999999998</v>
      </c>
      <c r="T1852" s="9">
        <f>+Table1[[#This Row],[Future Authority 
20% of Funding
to Address
Learning Loss1
Resource 3214]]+Table1[[#This Row],[Current Authority 20% of Funding
to Address
Learning Loss1
Resource 3214]]</f>
        <v>44268.3</v>
      </c>
      <c r="U1852" s="9">
        <f t="shared" si="198"/>
        <v>221341.46999999997</v>
      </c>
      <c r="V1852" s="3" t="str">
        <f t="shared" si="199"/>
        <v xml:space="preserve">allocation match </v>
      </c>
    </row>
    <row r="1853" spans="1:22" ht="15.75" hidden="1" x14ac:dyDescent="0.25">
      <c r="A1853" s="421" t="s">
        <v>7936</v>
      </c>
      <c r="B1853" s="421" t="s">
        <v>7937</v>
      </c>
      <c r="C1853" s="422" t="s">
        <v>7938</v>
      </c>
      <c r="D1853" s="422" t="s">
        <v>7939</v>
      </c>
      <c r="E1853" s="422" t="s">
        <v>441</v>
      </c>
      <c r="F1853" s="422" t="s">
        <v>230</v>
      </c>
      <c r="G1853" s="423" t="s">
        <v>7939</v>
      </c>
      <c r="H1853" s="421" t="s">
        <v>7940</v>
      </c>
      <c r="I1853" s="424">
        <v>71996.947821667127</v>
      </c>
      <c r="J1853" s="425">
        <v>3.9429323069944147E-5</v>
      </c>
      <c r="K1853" s="424">
        <f t="shared" si="200"/>
        <v>534740.32999999996</v>
      </c>
      <c r="L1853" s="424">
        <f t="shared" si="201"/>
        <v>396103.95</v>
      </c>
      <c r="M1853" s="424">
        <f t="shared" si="202"/>
        <v>316883.15999999997</v>
      </c>
      <c r="N1853" s="424">
        <f t="shared" si="203"/>
        <v>79220.790000000037</v>
      </c>
      <c r="O1853" s="424">
        <f t="shared" si="204"/>
        <v>138636.37999999995</v>
      </c>
      <c r="P1853" s="424">
        <f t="shared" si="205"/>
        <v>110909.1</v>
      </c>
      <c r="Q1853" s="424">
        <f t="shared" si="206"/>
        <v>27727.279999999941</v>
      </c>
      <c r="S1853" s="9">
        <f>+Table1[[#This Row],[Future Authority 
80% of Funding
for Allowable 
Uses of ESSER III
Resource 3213]]+Table1[[#This Row],[Current Authority 
80% of Funding
for Allowable 
Uses of ESSER III
Resource 3213]]</f>
        <v>427792.26</v>
      </c>
      <c r="T1853" s="9">
        <f>+Table1[[#This Row],[Future Authority 
20% of Funding
to Address
Learning Loss1
Resource 3214]]+Table1[[#This Row],[Current Authority 20% of Funding
to Address
Learning Loss1
Resource 3214]]</f>
        <v>106948.06999999998</v>
      </c>
      <c r="U1853" s="9">
        <f t="shared" si="198"/>
        <v>534740.32999999996</v>
      </c>
      <c r="V1853" s="3" t="str">
        <f t="shared" si="199"/>
        <v xml:space="preserve">allocation match </v>
      </c>
    </row>
    <row r="1854" spans="1:22" ht="15.75" hidden="1" x14ac:dyDescent="0.25">
      <c r="A1854" s="421" t="s">
        <v>7936</v>
      </c>
      <c r="B1854" s="421" t="s">
        <v>7941</v>
      </c>
      <c r="C1854" s="422" t="s">
        <v>7938</v>
      </c>
      <c r="D1854" s="422" t="s">
        <v>7942</v>
      </c>
      <c r="E1854" s="422" t="s">
        <v>441</v>
      </c>
      <c r="F1854" s="422" t="s">
        <v>230</v>
      </c>
      <c r="G1854" s="423" t="s">
        <v>7942</v>
      </c>
      <c r="H1854" s="421" t="s">
        <v>7943</v>
      </c>
      <c r="I1854" s="424">
        <v>180950.6693709988</v>
      </c>
      <c r="J1854" s="425">
        <v>9.9098123159667989E-5</v>
      </c>
      <c r="K1854" s="424">
        <f t="shared" si="200"/>
        <v>1343968.36</v>
      </c>
      <c r="L1854" s="424">
        <f t="shared" si="201"/>
        <v>995532.12</v>
      </c>
      <c r="M1854" s="424">
        <f t="shared" si="202"/>
        <v>796425.7</v>
      </c>
      <c r="N1854" s="424">
        <f t="shared" si="203"/>
        <v>199106.42000000004</v>
      </c>
      <c r="O1854" s="424">
        <f t="shared" si="204"/>
        <v>348436.24000000011</v>
      </c>
      <c r="P1854" s="424">
        <f t="shared" si="205"/>
        <v>278748.99</v>
      </c>
      <c r="Q1854" s="424">
        <f t="shared" si="206"/>
        <v>69687.250000000116</v>
      </c>
      <c r="S1854" s="9">
        <f>+Table1[[#This Row],[Future Authority 
80% of Funding
for Allowable 
Uses of ESSER III
Resource 3213]]+Table1[[#This Row],[Current Authority 
80% of Funding
for Allowable 
Uses of ESSER III
Resource 3213]]</f>
        <v>1075174.69</v>
      </c>
      <c r="T1854" s="9">
        <f>+Table1[[#This Row],[Future Authority 
20% of Funding
to Address
Learning Loss1
Resource 3214]]+Table1[[#This Row],[Current Authority 20% of Funding
to Address
Learning Loss1
Resource 3214]]</f>
        <v>268793.67000000016</v>
      </c>
      <c r="U1854" s="9">
        <f t="shared" si="198"/>
        <v>1343968.36</v>
      </c>
      <c r="V1854" s="3" t="str">
        <f t="shared" si="199"/>
        <v xml:space="preserve">allocation match </v>
      </c>
    </row>
    <row r="1855" spans="1:22" ht="15.75" hidden="1" x14ac:dyDescent="0.25">
      <c r="A1855" s="421" t="s">
        <v>7936</v>
      </c>
      <c r="B1855" s="421" t="s">
        <v>7944</v>
      </c>
      <c r="C1855" s="422" t="s">
        <v>7938</v>
      </c>
      <c r="D1855" s="422" t="s">
        <v>7945</v>
      </c>
      <c r="E1855" s="422" t="s">
        <v>441</v>
      </c>
      <c r="F1855" s="422" t="s">
        <v>230</v>
      </c>
      <c r="G1855" s="423" t="s">
        <v>7945</v>
      </c>
      <c r="H1855" s="421" t="s">
        <v>7946</v>
      </c>
      <c r="I1855" s="424">
        <v>1073758.3953405367</v>
      </c>
      <c r="J1855" s="425">
        <v>5.880466873931224E-4</v>
      </c>
      <c r="K1855" s="424">
        <f t="shared" si="200"/>
        <v>7975086.8799999999</v>
      </c>
      <c r="L1855" s="424">
        <f t="shared" si="201"/>
        <v>5907471.7599999998</v>
      </c>
      <c r="M1855" s="424">
        <f t="shared" si="202"/>
        <v>4725977.41</v>
      </c>
      <c r="N1855" s="424">
        <f t="shared" si="203"/>
        <v>1181494.3499999996</v>
      </c>
      <c r="O1855" s="424">
        <f t="shared" si="204"/>
        <v>2067615.12</v>
      </c>
      <c r="P1855" s="424">
        <f t="shared" si="205"/>
        <v>1654092.1</v>
      </c>
      <c r="Q1855" s="424">
        <f t="shared" si="206"/>
        <v>413523.02</v>
      </c>
      <c r="S1855" s="9">
        <f>+Table1[[#This Row],[Future Authority 
80% of Funding
for Allowable 
Uses of ESSER III
Resource 3213]]+Table1[[#This Row],[Current Authority 
80% of Funding
for Allowable 
Uses of ESSER III
Resource 3213]]</f>
        <v>6380069.5099999998</v>
      </c>
      <c r="T1855" s="9">
        <f>+Table1[[#This Row],[Future Authority 
20% of Funding
to Address
Learning Loss1
Resource 3214]]+Table1[[#This Row],[Current Authority 20% of Funding
to Address
Learning Loss1
Resource 3214]]</f>
        <v>1595017.3699999996</v>
      </c>
      <c r="U1855" s="9">
        <f t="shared" si="198"/>
        <v>7975086.879999999</v>
      </c>
      <c r="V1855" s="3" t="str">
        <f t="shared" si="199"/>
        <v xml:space="preserve">allocation match </v>
      </c>
    </row>
    <row r="1856" spans="1:22" ht="15.75" hidden="1" x14ac:dyDescent="0.25">
      <c r="A1856" s="421" t="s">
        <v>7936</v>
      </c>
      <c r="B1856" s="421" t="s">
        <v>7947</v>
      </c>
      <c r="C1856" s="422" t="s">
        <v>7938</v>
      </c>
      <c r="D1856" s="422" t="s">
        <v>7948</v>
      </c>
      <c r="E1856" s="422" t="s">
        <v>441</v>
      </c>
      <c r="F1856" s="422" t="s">
        <v>230</v>
      </c>
      <c r="G1856" s="423" t="s">
        <v>7948</v>
      </c>
      <c r="H1856" s="421" t="s">
        <v>7949</v>
      </c>
      <c r="I1856" s="424">
        <v>372068.27428415965</v>
      </c>
      <c r="J1856" s="425">
        <v>2.0376419604848498E-4</v>
      </c>
      <c r="K1856" s="424">
        <f t="shared" si="200"/>
        <v>2763449.23</v>
      </c>
      <c r="L1856" s="424">
        <f t="shared" si="201"/>
        <v>2046999.43</v>
      </c>
      <c r="M1856" s="424">
        <f t="shared" si="202"/>
        <v>1637599.54</v>
      </c>
      <c r="N1856" s="424">
        <f t="shared" si="203"/>
        <v>409399.8899999999</v>
      </c>
      <c r="O1856" s="424">
        <f t="shared" si="204"/>
        <v>716449.8</v>
      </c>
      <c r="P1856" s="424">
        <f t="shared" si="205"/>
        <v>573159.84</v>
      </c>
      <c r="Q1856" s="424">
        <f t="shared" si="206"/>
        <v>143289.96000000008</v>
      </c>
      <c r="S1856" s="9">
        <f>+Table1[[#This Row],[Future Authority 
80% of Funding
for Allowable 
Uses of ESSER III
Resource 3213]]+Table1[[#This Row],[Current Authority 
80% of Funding
for Allowable 
Uses of ESSER III
Resource 3213]]</f>
        <v>2210759.38</v>
      </c>
      <c r="T1856" s="9">
        <f>+Table1[[#This Row],[Future Authority 
20% of Funding
to Address
Learning Loss1
Resource 3214]]+Table1[[#This Row],[Current Authority 20% of Funding
to Address
Learning Loss1
Resource 3214]]</f>
        <v>552689.85</v>
      </c>
      <c r="U1856" s="9">
        <f t="shared" si="198"/>
        <v>2763449.23</v>
      </c>
      <c r="V1856" s="3" t="str">
        <f t="shared" si="199"/>
        <v xml:space="preserve">allocation match </v>
      </c>
    </row>
    <row r="1857" spans="1:22" ht="15.75" hidden="1" x14ac:dyDescent="0.25">
      <c r="A1857" s="421" t="s">
        <v>7936</v>
      </c>
      <c r="B1857" s="421" t="s">
        <v>7950</v>
      </c>
      <c r="C1857" s="422" t="s">
        <v>7938</v>
      </c>
      <c r="D1857" s="422" t="s">
        <v>7951</v>
      </c>
      <c r="E1857" s="422" t="s">
        <v>441</v>
      </c>
      <c r="F1857" s="422" t="s">
        <v>230</v>
      </c>
      <c r="G1857" s="423" t="s">
        <v>7951</v>
      </c>
      <c r="H1857" s="421" t="s">
        <v>7952</v>
      </c>
      <c r="I1857" s="424">
        <v>273663.39092029451</v>
      </c>
      <c r="J1857" s="425">
        <v>1.4987249570273321E-4</v>
      </c>
      <c r="K1857" s="424">
        <f t="shared" si="200"/>
        <v>2032570.2</v>
      </c>
      <c r="L1857" s="424">
        <f t="shared" si="201"/>
        <v>1505607.56</v>
      </c>
      <c r="M1857" s="424">
        <f t="shared" si="202"/>
        <v>1204486.05</v>
      </c>
      <c r="N1857" s="424">
        <f t="shared" si="203"/>
        <v>301121.51</v>
      </c>
      <c r="O1857" s="424">
        <f t="shared" si="204"/>
        <v>526962.6399999999</v>
      </c>
      <c r="P1857" s="424">
        <f t="shared" si="205"/>
        <v>421570.11</v>
      </c>
      <c r="Q1857" s="424">
        <f t="shared" si="206"/>
        <v>105392.52999999991</v>
      </c>
      <c r="S1857" s="9">
        <f>+Table1[[#This Row],[Future Authority 
80% of Funding
for Allowable 
Uses of ESSER III
Resource 3213]]+Table1[[#This Row],[Current Authority 
80% of Funding
for Allowable 
Uses of ESSER III
Resource 3213]]</f>
        <v>1626056.1600000001</v>
      </c>
      <c r="T1857" s="9">
        <f>+Table1[[#This Row],[Future Authority 
20% of Funding
to Address
Learning Loss1
Resource 3214]]+Table1[[#This Row],[Current Authority 20% of Funding
to Address
Learning Loss1
Resource 3214]]</f>
        <v>406514.03999999992</v>
      </c>
      <c r="U1857" s="9">
        <f t="shared" si="198"/>
        <v>2032570.2000000002</v>
      </c>
      <c r="V1857" s="3" t="str">
        <f t="shared" si="199"/>
        <v xml:space="preserve">allocation match </v>
      </c>
    </row>
    <row r="1858" spans="1:22" ht="15.75" hidden="1" x14ac:dyDescent="0.25">
      <c r="A1858" s="421" t="s">
        <v>7936</v>
      </c>
      <c r="B1858" s="421" t="s">
        <v>7953</v>
      </c>
      <c r="C1858" s="422" t="s">
        <v>7938</v>
      </c>
      <c r="D1858" s="422" t="s">
        <v>7954</v>
      </c>
      <c r="E1858" s="422" t="s">
        <v>441</v>
      </c>
      <c r="F1858" s="422" t="s">
        <v>230</v>
      </c>
      <c r="G1858" s="423" t="s">
        <v>7954</v>
      </c>
      <c r="H1858" s="421" t="s">
        <v>7955</v>
      </c>
      <c r="I1858" s="424">
        <v>0</v>
      </c>
      <c r="J1858" s="425">
        <v>0</v>
      </c>
      <c r="K1858" s="424">
        <f t="shared" si="200"/>
        <v>0</v>
      </c>
      <c r="L1858" s="424">
        <f t="shared" si="201"/>
        <v>0</v>
      </c>
      <c r="M1858" s="424">
        <f t="shared" si="202"/>
        <v>0</v>
      </c>
      <c r="N1858" s="424">
        <f t="shared" si="203"/>
        <v>0</v>
      </c>
      <c r="O1858" s="424">
        <f t="shared" si="204"/>
        <v>0</v>
      </c>
      <c r="P1858" s="424">
        <f t="shared" si="205"/>
        <v>0</v>
      </c>
      <c r="Q1858" s="424">
        <f t="shared" si="206"/>
        <v>0</v>
      </c>
      <c r="S1858" s="9">
        <f>+Table1[[#This Row],[Future Authority 
80% of Funding
for Allowable 
Uses of ESSER III
Resource 3213]]+Table1[[#This Row],[Current Authority 
80% of Funding
for Allowable 
Uses of ESSER III
Resource 3213]]</f>
        <v>0</v>
      </c>
      <c r="T1858" s="9">
        <f>+Table1[[#This Row],[Future Authority 
20% of Funding
to Address
Learning Loss1
Resource 3214]]+Table1[[#This Row],[Current Authority 20% of Funding
to Address
Learning Loss1
Resource 3214]]</f>
        <v>0</v>
      </c>
      <c r="U1858" s="9">
        <f t="shared" si="198"/>
        <v>0</v>
      </c>
      <c r="V1858" s="3" t="str">
        <f t="shared" si="199"/>
        <v xml:space="preserve">allocation match </v>
      </c>
    </row>
    <row r="1859" spans="1:22" ht="15.75" hidden="1" x14ac:dyDescent="0.25">
      <c r="A1859" s="421" t="s">
        <v>7936</v>
      </c>
      <c r="B1859" s="421" t="s">
        <v>7956</v>
      </c>
      <c r="C1859" s="422" t="s">
        <v>7938</v>
      </c>
      <c r="D1859" s="422" t="s">
        <v>7957</v>
      </c>
      <c r="E1859" s="422" t="s">
        <v>441</v>
      </c>
      <c r="F1859" s="422" t="s">
        <v>230</v>
      </c>
      <c r="G1859" s="423" t="s">
        <v>7957</v>
      </c>
      <c r="H1859" s="421" t="s">
        <v>7958</v>
      </c>
      <c r="I1859" s="424">
        <v>168933.02491750268</v>
      </c>
      <c r="J1859" s="425">
        <v>9.2516627693077968E-5</v>
      </c>
      <c r="K1859" s="424">
        <f t="shared" si="200"/>
        <v>1254710.1399999999</v>
      </c>
      <c r="L1859" s="424">
        <f t="shared" si="201"/>
        <v>929414.92</v>
      </c>
      <c r="M1859" s="424">
        <f t="shared" si="202"/>
        <v>743531.94</v>
      </c>
      <c r="N1859" s="424">
        <f t="shared" si="203"/>
        <v>185882.9800000001</v>
      </c>
      <c r="O1859" s="424">
        <f t="shared" si="204"/>
        <v>325295.21999999986</v>
      </c>
      <c r="P1859" s="424">
        <f t="shared" si="205"/>
        <v>260236.18</v>
      </c>
      <c r="Q1859" s="424">
        <f t="shared" si="206"/>
        <v>65059.039999999863</v>
      </c>
      <c r="S1859" s="9">
        <f>+Table1[[#This Row],[Future Authority 
80% of Funding
for Allowable 
Uses of ESSER III
Resource 3213]]+Table1[[#This Row],[Current Authority 
80% of Funding
for Allowable 
Uses of ESSER III
Resource 3213]]</f>
        <v>1003768.1199999999</v>
      </c>
      <c r="T1859" s="9">
        <f>+Table1[[#This Row],[Future Authority 
20% of Funding
to Address
Learning Loss1
Resource 3214]]+Table1[[#This Row],[Current Authority 20% of Funding
to Address
Learning Loss1
Resource 3214]]</f>
        <v>250942.01999999996</v>
      </c>
      <c r="U1859" s="9">
        <f t="shared" si="198"/>
        <v>1254710.1399999999</v>
      </c>
      <c r="V1859" s="3" t="str">
        <f t="shared" si="199"/>
        <v xml:space="preserve">allocation match </v>
      </c>
    </row>
    <row r="1860" spans="1:22" ht="15.75" hidden="1" x14ac:dyDescent="0.25">
      <c r="A1860" s="421" t="s">
        <v>7936</v>
      </c>
      <c r="B1860" s="421" t="s">
        <v>7959</v>
      </c>
      <c r="C1860" s="422" t="s">
        <v>7938</v>
      </c>
      <c r="D1860" s="422" t="s">
        <v>7960</v>
      </c>
      <c r="E1860" s="422" t="s">
        <v>441</v>
      </c>
      <c r="F1860" s="422" t="s">
        <v>230</v>
      </c>
      <c r="G1860" s="423" t="s">
        <v>7960</v>
      </c>
      <c r="H1860" s="421" t="s">
        <v>7961</v>
      </c>
      <c r="I1860" s="424">
        <v>1155.8928861982645</v>
      </c>
      <c r="J1860" s="425">
        <v>6.3302786330680621E-7</v>
      </c>
      <c r="K1860" s="424">
        <f t="shared" si="200"/>
        <v>8585.1200000000008</v>
      </c>
      <c r="L1860" s="424">
        <f t="shared" si="201"/>
        <v>6359.35</v>
      </c>
      <c r="M1860" s="424">
        <f t="shared" si="202"/>
        <v>5087.4799999999996</v>
      </c>
      <c r="N1860" s="424">
        <f t="shared" si="203"/>
        <v>1271.8700000000008</v>
      </c>
      <c r="O1860" s="424">
        <f t="shared" si="204"/>
        <v>2225.7700000000004</v>
      </c>
      <c r="P1860" s="424">
        <f t="shared" si="205"/>
        <v>1780.62</v>
      </c>
      <c r="Q1860" s="424">
        <f t="shared" si="206"/>
        <v>445.15000000000055</v>
      </c>
      <c r="S1860" s="9">
        <f>+Table1[[#This Row],[Future Authority 
80% of Funding
for Allowable 
Uses of ESSER III
Resource 3213]]+Table1[[#This Row],[Current Authority 
80% of Funding
for Allowable 
Uses of ESSER III
Resource 3213]]</f>
        <v>6868.0999999999995</v>
      </c>
      <c r="T1860" s="9">
        <f>+Table1[[#This Row],[Future Authority 
20% of Funding
to Address
Learning Loss1
Resource 3214]]+Table1[[#This Row],[Current Authority 20% of Funding
to Address
Learning Loss1
Resource 3214]]</f>
        <v>1717.0200000000013</v>
      </c>
      <c r="U1860" s="9">
        <f t="shared" si="198"/>
        <v>8585.1200000000008</v>
      </c>
      <c r="V1860" s="3" t="str">
        <f t="shared" si="199"/>
        <v xml:space="preserve">allocation match </v>
      </c>
    </row>
    <row r="1861" spans="1:22" ht="15.75" hidden="1" x14ac:dyDescent="0.25">
      <c r="A1861" s="421" t="s">
        <v>7936</v>
      </c>
      <c r="B1861" s="421" t="s">
        <v>7962</v>
      </c>
      <c r="C1861" s="422" t="s">
        <v>7938</v>
      </c>
      <c r="D1861" s="422" t="s">
        <v>7963</v>
      </c>
      <c r="E1861" s="422" t="s">
        <v>441</v>
      </c>
      <c r="F1861" s="422" t="s">
        <v>230</v>
      </c>
      <c r="G1861" s="423" t="s">
        <v>7963</v>
      </c>
      <c r="H1861" s="421" t="s">
        <v>7964</v>
      </c>
      <c r="I1861" s="424">
        <v>61327.067047826939</v>
      </c>
      <c r="J1861" s="425">
        <v>3.3585934025291881E-5</v>
      </c>
      <c r="K1861" s="424">
        <f t="shared" si="200"/>
        <v>455492.31</v>
      </c>
      <c r="L1861" s="424">
        <f t="shared" si="201"/>
        <v>337401.71</v>
      </c>
      <c r="M1861" s="424">
        <f t="shared" si="202"/>
        <v>269921.37</v>
      </c>
      <c r="N1861" s="424">
        <f t="shared" si="203"/>
        <v>67480.340000000026</v>
      </c>
      <c r="O1861" s="424">
        <f t="shared" si="204"/>
        <v>118090.59999999998</v>
      </c>
      <c r="P1861" s="424">
        <f t="shared" si="205"/>
        <v>94472.48</v>
      </c>
      <c r="Q1861" s="424">
        <f t="shared" si="206"/>
        <v>23618.119999999981</v>
      </c>
      <c r="S1861" s="9">
        <f>+Table1[[#This Row],[Future Authority 
80% of Funding
for Allowable 
Uses of ESSER III
Resource 3213]]+Table1[[#This Row],[Current Authority 
80% of Funding
for Allowable 
Uses of ESSER III
Resource 3213]]</f>
        <v>364393.85</v>
      </c>
      <c r="T1861" s="9">
        <f>+Table1[[#This Row],[Future Authority 
20% of Funding
to Address
Learning Loss1
Resource 3214]]+Table1[[#This Row],[Current Authority 20% of Funding
to Address
Learning Loss1
Resource 3214]]</f>
        <v>91098.46</v>
      </c>
      <c r="U1861" s="9">
        <f t="shared" si="198"/>
        <v>455492.31</v>
      </c>
      <c r="V1861" s="3" t="str">
        <f t="shared" si="199"/>
        <v xml:space="preserve">allocation match </v>
      </c>
    </row>
    <row r="1862" spans="1:22" ht="15.75" hidden="1" x14ac:dyDescent="0.25">
      <c r="A1862" s="421" t="s">
        <v>7936</v>
      </c>
      <c r="B1862" s="421" t="s">
        <v>7965</v>
      </c>
      <c r="C1862" s="422" t="s">
        <v>7938</v>
      </c>
      <c r="D1862" s="422" t="s">
        <v>7966</v>
      </c>
      <c r="E1862" s="422" t="s">
        <v>441</v>
      </c>
      <c r="F1862" s="422" t="s">
        <v>230</v>
      </c>
      <c r="G1862" s="423" t="s">
        <v>7966</v>
      </c>
      <c r="H1862" s="421" t="s">
        <v>7967</v>
      </c>
      <c r="I1862" s="424">
        <v>144245.56555412605</v>
      </c>
      <c r="J1862" s="425">
        <v>7.8996473846754058E-5</v>
      </c>
      <c r="K1862" s="424">
        <f t="shared" si="200"/>
        <v>1071349.8700000001</v>
      </c>
      <c r="L1862" s="424">
        <f t="shared" si="201"/>
        <v>793592.5</v>
      </c>
      <c r="M1862" s="424">
        <f t="shared" si="202"/>
        <v>634874</v>
      </c>
      <c r="N1862" s="424">
        <f t="shared" si="203"/>
        <v>158718.5</v>
      </c>
      <c r="O1862" s="424">
        <f t="shared" si="204"/>
        <v>277757.37000000011</v>
      </c>
      <c r="P1862" s="424">
        <f t="shared" si="205"/>
        <v>222205.9</v>
      </c>
      <c r="Q1862" s="424">
        <f t="shared" si="206"/>
        <v>55551.470000000118</v>
      </c>
      <c r="S1862" s="9">
        <f>+Table1[[#This Row],[Future Authority 
80% of Funding
for Allowable 
Uses of ESSER III
Resource 3213]]+Table1[[#This Row],[Current Authority 
80% of Funding
for Allowable 
Uses of ESSER III
Resource 3213]]</f>
        <v>857079.9</v>
      </c>
      <c r="T1862" s="9">
        <f>+Table1[[#This Row],[Future Authority 
20% of Funding
to Address
Learning Loss1
Resource 3214]]+Table1[[#This Row],[Current Authority 20% of Funding
to Address
Learning Loss1
Resource 3214]]</f>
        <v>214269.97000000012</v>
      </c>
      <c r="U1862" s="9">
        <f t="shared" si="198"/>
        <v>1071349.8700000001</v>
      </c>
      <c r="V1862" s="3" t="str">
        <f t="shared" si="199"/>
        <v xml:space="preserve">allocation match </v>
      </c>
    </row>
    <row r="1863" spans="1:22" ht="15.75" hidden="1" x14ac:dyDescent="0.25">
      <c r="A1863" s="421" t="s">
        <v>7936</v>
      </c>
      <c r="B1863" s="421" t="s">
        <v>7968</v>
      </c>
      <c r="C1863" s="422" t="s">
        <v>7938</v>
      </c>
      <c r="D1863" s="422" t="s">
        <v>7969</v>
      </c>
      <c r="E1863" s="422" t="s">
        <v>441</v>
      </c>
      <c r="F1863" s="422" t="s">
        <v>230</v>
      </c>
      <c r="G1863" s="423" t="s">
        <v>7969</v>
      </c>
      <c r="H1863" s="421" t="s">
        <v>7970</v>
      </c>
      <c r="I1863" s="424">
        <v>843776.76801107347</v>
      </c>
      <c r="J1863" s="425">
        <v>4.6209662758522695E-4</v>
      </c>
      <c r="K1863" s="424">
        <f t="shared" si="200"/>
        <v>6266952.6600000001</v>
      </c>
      <c r="L1863" s="424">
        <f t="shared" si="201"/>
        <v>4642187.16</v>
      </c>
      <c r="M1863" s="424">
        <f t="shared" si="202"/>
        <v>3713749.73</v>
      </c>
      <c r="N1863" s="424">
        <f t="shared" si="203"/>
        <v>928437.43000000017</v>
      </c>
      <c r="O1863" s="424">
        <f t="shared" si="204"/>
        <v>1624765.5</v>
      </c>
      <c r="P1863" s="424">
        <f t="shared" si="205"/>
        <v>1299812.3999999999</v>
      </c>
      <c r="Q1863" s="424">
        <f t="shared" si="206"/>
        <v>324953.10000000009</v>
      </c>
      <c r="S1863" s="9">
        <f>+Table1[[#This Row],[Future Authority 
80% of Funding
for Allowable 
Uses of ESSER III
Resource 3213]]+Table1[[#This Row],[Current Authority 
80% of Funding
for Allowable 
Uses of ESSER III
Resource 3213]]</f>
        <v>5013562.13</v>
      </c>
      <c r="T1863" s="9">
        <f>+Table1[[#This Row],[Future Authority 
20% of Funding
to Address
Learning Loss1
Resource 3214]]+Table1[[#This Row],[Current Authority 20% of Funding
to Address
Learning Loss1
Resource 3214]]</f>
        <v>1253390.5300000003</v>
      </c>
      <c r="U1863" s="9">
        <f t="shared" ref="U1863:U1926" si="207">+S1863+T1863</f>
        <v>6266952.6600000001</v>
      </c>
      <c r="V1863" s="3" t="str">
        <f t="shared" ref="V1863:V1926" si="208">IF(U1863=K1863,"allocation match ","error not matching")</f>
        <v xml:space="preserve">allocation match </v>
      </c>
    </row>
    <row r="1864" spans="1:22" ht="15.75" hidden="1" x14ac:dyDescent="0.25">
      <c r="A1864" s="421" t="s">
        <v>7936</v>
      </c>
      <c r="B1864" s="421" t="s">
        <v>7971</v>
      </c>
      <c r="C1864" s="422" t="s">
        <v>7938</v>
      </c>
      <c r="D1864" s="422" t="s">
        <v>7972</v>
      </c>
      <c r="E1864" s="422" t="s">
        <v>441</v>
      </c>
      <c r="F1864" s="422" t="s">
        <v>230</v>
      </c>
      <c r="G1864" s="423" t="s">
        <v>7972</v>
      </c>
      <c r="H1864" s="421" t="s">
        <v>7973</v>
      </c>
      <c r="I1864" s="424">
        <v>494226.82126382779</v>
      </c>
      <c r="J1864" s="425">
        <v>2.7066465447551214E-4</v>
      </c>
      <c r="K1864" s="424">
        <f t="shared" si="200"/>
        <v>3670752.99</v>
      </c>
      <c r="L1864" s="424">
        <f t="shared" si="201"/>
        <v>2719076.29</v>
      </c>
      <c r="M1864" s="424">
        <f t="shared" si="202"/>
        <v>2175261.0299999998</v>
      </c>
      <c r="N1864" s="424">
        <f t="shared" si="203"/>
        <v>543815.26000000024</v>
      </c>
      <c r="O1864" s="424">
        <f t="shared" si="204"/>
        <v>951676.70000000019</v>
      </c>
      <c r="P1864" s="424">
        <f t="shared" si="205"/>
        <v>761341.36</v>
      </c>
      <c r="Q1864" s="424">
        <f t="shared" si="206"/>
        <v>190335.3400000002</v>
      </c>
      <c r="S1864" s="9">
        <f>+Table1[[#This Row],[Future Authority 
80% of Funding
for Allowable 
Uses of ESSER III
Resource 3213]]+Table1[[#This Row],[Current Authority 
80% of Funding
for Allowable 
Uses of ESSER III
Resource 3213]]</f>
        <v>2936602.3899999997</v>
      </c>
      <c r="T1864" s="9">
        <f>+Table1[[#This Row],[Future Authority 
20% of Funding
to Address
Learning Loss1
Resource 3214]]+Table1[[#This Row],[Current Authority 20% of Funding
to Address
Learning Loss1
Resource 3214]]</f>
        <v>734150.60000000044</v>
      </c>
      <c r="U1864" s="9">
        <f t="shared" si="207"/>
        <v>3670752.99</v>
      </c>
      <c r="V1864" s="3" t="str">
        <f t="shared" si="208"/>
        <v xml:space="preserve">allocation match </v>
      </c>
    </row>
    <row r="1865" spans="1:22" ht="15.75" hidden="1" x14ac:dyDescent="0.25">
      <c r="A1865" s="421" t="s">
        <v>7936</v>
      </c>
      <c r="B1865" s="421" t="s">
        <v>7974</v>
      </c>
      <c r="C1865" s="422" t="s">
        <v>7938</v>
      </c>
      <c r="D1865" s="422" t="s">
        <v>7975</v>
      </c>
      <c r="E1865" s="422" t="s">
        <v>441</v>
      </c>
      <c r="F1865" s="422" t="s">
        <v>230</v>
      </c>
      <c r="G1865" s="423" t="s">
        <v>7975</v>
      </c>
      <c r="H1865" s="421" t="s">
        <v>7976</v>
      </c>
      <c r="I1865" s="424">
        <v>37422.531366164971</v>
      </c>
      <c r="J1865" s="425">
        <v>2.0494550449367508E-5</v>
      </c>
      <c r="K1865" s="424">
        <f t="shared" ref="K1865:K1928" si="209">ROUND(J1865*13561996091,2)</f>
        <v>277947.01</v>
      </c>
      <c r="L1865" s="424">
        <f t="shared" ref="L1865:L1928" si="210">ROUND(K1865*(10045923031/13561996091),2)</f>
        <v>205886.67</v>
      </c>
      <c r="M1865" s="424">
        <f t="shared" ref="M1865:M1928" si="211">ROUND(L1865*0.8,2)</f>
        <v>164709.34</v>
      </c>
      <c r="N1865" s="424">
        <f t="shared" ref="N1865:N1928" si="212">L1865-M1865</f>
        <v>41177.330000000016</v>
      </c>
      <c r="O1865" s="424">
        <f t="shared" ref="O1865:O1928" si="213">K1865-L1865</f>
        <v>72060.34</v>
      </c>
      <c r="P1865" s="424">
        <f t="shared" ref="P1865:P1928" si="214">ROUND(O1865*0.8,2)</f>
        <v>57648.27</v>
      </c>
      <c r="Q1865" s="424">
        <f t="shared" ref="Q1865:Q1928" si="215">O1865-P1865</f>
        <v>14412.07</v>
      </c>
      <c r="S1865" s="9">
        <f>+Table1[[#This Row],[Future Authority 
80% of Funding
for Allowable 
Uses of ESSER III
Resource 3213]]+Table1[[#This Row],[Current Authority 
80% of Funding
for Allowable 
Uses of ESSER III
Resource 3213]]</f>
        <v>222357.61</v>
      </c>
      <c r="T1865" s="9">
        <f>+Table1[[#This Row],[Future Authority 
20% of Funding
to Address
Learning Loss1
Resource 3214]]+Table1[[#This Row],[Current Authority 20% of Funding
to Address
Learning Loss1
Resource 3214]]</f>
        <v>55589.400000000016</v>
      </c>
      <c r="U1865" s="9">
        <f t="shared" si="207"/>
        <v>277947.01</v>
      </c>
      <c r="V1865" s="3" t="str">
        <f t="shared" si="208"/>
        <v xml:space="preserve">allocation match </v>
      </c>
    </row>
    <row r="1866" spans="1:22" ht="15.75" hidden="1" x14ac:dyDescent="0.25">
      <c r="A1866" s="421" t="s">
        <v>7936</v>
      </c>
      <c r="B1866" s="421" t="s">
        <v>7977</v>
      </c>
      <c r="C1866" s="422" t="s">
        <v>7938</v>
      </c>
      <c r="D1866" s="422" t="s">
        <v>7978</v>
      </c>
      <c r="E1866" s="422" t="s">
        <v>441</v>
      </c>
      <c r="F1866" s="422" t="s">
        <v>230</v>
      </c>
      <c r="G1866" s="423" t="s">
        <v>7978</v>
      </c>
      <c r="H1866" s="421" t="s">
        <v>7979</v>
      </c>
      <c r="I1866" s="424">
        <v>39638.438940073014</v>
      </c>
      <c r="J1866" s="425">
        <v>2.1708098221436565E-5</v>
      </c>
      <c r="K1866" s="424">
        <f t="shared" si="209"/>
        <v>294405.14</v>
      </c>
      <c r="L1866" s="424">
        <f t="shared" si="210"/>
        <v>218077.88</v>
      </c>
      <c r="M1866" s="424">
        <f t="shared" si="211"/>
        <v>174462.3</v>
      </c>
      <c r="N1866" s="424">
        <f t="shared" si="212"/>
        <v>43615.580000000016</v>
      </c>
      <c r="O1866" s="424">
        <f t="shared" si="213"/>
        <v>76327.260000000009</v>
      </c>
      <c r="P1866" s="424">
        <f t="shared" si="214"/>
        <v>61061.81</v>
      </c>
      <c r="Q1866" s="424">
        <f t="shared" si="215"/>
        <v>15265.450000000012</v>
      </c>
      <c r="S1866" s="9">
        <f>+Table1[[#This Row],[Future Authority 
80% of Funding
for Allowable 
Uses of ESSER III
Resource 3213]]+Table1[[#This Row],[Current Authority 
80% of Funding
for Allowable 
Uses of ESSER III
Resource 3213]]</f>
        <v>235524.11</v>
      </c>
      <c r="T1866" s="9">
        <f>+Table1[[#This Row],[Future Authority 
20% of Funding
to Address
Learning Loss1
Resource 3214]]+Table1[[#This Row],[Current Authority 20% of Funding
to Address
Learning Loss1
Resource 3214]]</f>
        <v>58881.030000000028</v>
      </c>
      <c r="U1866" s="9">
        <f t="shared" si="207"/>
        <v>294405.14</v>
      </c>
      <c r="V1866" s="3" t="str">
        <f t="shared" si="208"/>
        <v xml:space="preserve">allocation match </v>
      </c>
    </row>
    <row r="1867" spans="1:22" ht="15.75" hidden="1" x14ac:dyDescent="0.25">
      <c r="A1867" s="421" t="s">
        <v>7936</v>
      </c>
      <c r="B1867" s="427" t="s">
        <v>7980</v>
      </c>
      <c r="C1867" s="430" t="s">
        <v>7938</v>
      </c>
      <c r="D1867" s="430" t="s">
        <v>7939</v>
      </c>
      <c r="E1867" s="430" t="s">
        <v>7981</v>
      </c>
      <c r="F1867" s="428" t="s">
        <v>7982</v>
      </c>
      <c r="G1867" s="423" t="s">
        <v>7983</v>
      </c>
      <c r="H1867" s="429" t="s">
        <v>7984</v>
      </c>
      <c r="I1867" s="424">
        <v>30862.883664022749</v>
      </c>
      <c r="J1867" s="425">
        <v>1.6902141655686044E-5</v>
      </c>
      <c r="K1867" s="424">
        <f t="shared" si="209"/>
        <v>229226.78</v>
      </c>
      <c r="L1867" s="424">
        <f t="shared" si="210"/>
        <v>169797.61</v>
      </c>
      <c r="M1867" s="424">
        <f t="shared" si="211"/>
        <v>135838.09</v>
      </c>
      <c r="N1867" s="424">
        <f t="shared" si="212"/>
        <v>33959.51999999999</v>
      </c>
      <c r="O1867" s="424">
        <f t="shared" si="213"/>
        <v>59429.170000000013</v>
      </c>
      <c r="P1867" s="424">
        <f t="shared" si="214"/>
        <v>47543.34</v>
      </c>
      <c r="Q1867" s="424">
        <f t="shared" si="215"/>
        <v>11885.830000000016</v>
      </c>
      <c r="S1867" s="9">
        <f>+Table1[[#This Row],[Future Authority 
80% of Funding
for Allowable 
Uses of ESSER III
Resource 3213]]+Table1[[#This Row],[Current Authority 
80% of Funding
for Allowable 
Uses of ESSER III
Resource 3213]]</f>
        <v>183381.43</v>
      </c>
      <c r="T1867" s="9">
        <f>+Table1[[#This Row],[Future Authority 
20% of Funding
to Address
Learning Loss1
Resource 3214]]+Table1[[#This Row],[Current Authority 20% of Funding
to Address
Learning Loss1
Resource 3214]]</f>
        <v>45845.350000000006</v>
      </c>
      <c r="U1867" s="9">
        <f t="shared" si="207"/>
        <v>229226.78</v>
      </c>
      <c r="V1867" s="3" t="str">
        <f t="shared" si="208"/>
        <v xml:space="preserve">allocation match </v>
      </c>
    </row>
    <row r="1868" spans="1:22" ht="15.75" hidden="1" x14ac:dyDescent="0.25">
      <c r="A1868" s="421" t="s">
        <v>7985</v>
      </c>
      <c r="B1868" s="427" t="s">
        <v>7986</v>
      </c>
      <c r="C1868" s="422" t="s">
        <v>7987</v>
      </c>
      <c r="D1868" s="422" t="s">
        <v>7988</v>
      </c>
      <c r="E1868" s="422" t="s">
        <v>441</v>
      </c>
      <c r="F1868" s="422" t="s">
        <v>230</v>
      </c>
      <c r="G1868" s="423" t="s">
        <v>7988</v>
      </c>
      <c r="H1868" s="429" t="s">
        <v>7989</v>
      </c>
      <c r="I1868" s="424">
        <v>0</v>
      </c>
      <c r="J1868" s="425">
        <v>0</v>
      </c>
      <c r="K1868" s="424">
        <f t="shared" si="209"/>
        <v>0</v>
      </c>
      <c r="L1868" s="424">
        <f t="shared" si="210"/>
        <v>0</v>
      </c>
      <c r="M1868" s="424">
        <f t="shared" si="211"/>
        <v>0</v>
      </c>
      <c r="N1868" s="424">
        <f t="shared" si="212"/>
        <v>0</v>
      </c>
      <c r="O1868" s="424">
        <f t="shared" si="213"/>
        <v>0</v>
      </c>
      <c r="P1868" s="424">
        <f t="shared" si="214"/>
        <v>0</v>
      </c>
      <c r="Q1868" s="424">
        <f t="shared" si="215"/>
        <v>0</v>
      </c>
      <c r="S1868" s="9">
        <f>+Table1[[#This Row],[Future Authority 
80% of Funding
for Allowable 
Uses of ESSER III
Resource 3213]]+Table1[[#This Row],[Current Authority 
80% of Funding
for Allowable 
Uses of ESSER III
Resource 3213]]</f>
        <v>0</v>
      </c>
      <c r="T1868" s="9">
        <f>+Table1[[#This Row],[Future Authority 
20% of Funding
to Address
Learning Loss1
Resource 3214]]+Table1[[#This Row],[Current Authority 20% of Funding
to Address
Learning Loss1
Resource 3214]]</f>
        <v>0</v>
      </c>
      <c r="U1868" s="9">
        <f t="shared" si="207"/>
        <v>0</v>
      </c>
      <c r="V1868" s="3" t="str">
        <f t="shared" si="208"/>
        <v xml:space="preserve">allocation match </v>
      </c>
    </row>
    <row r="1869" spans="1:22" ht="15.75" hidden="1" x14ac:dyDescent="0.25">
      <c r="A1869" s="421" t="s">
        <v>7985</v>
      </c>
      <c r="B1869" s="426" t="s">
        <v>7990</v>
      </c>
      <c r="C1869" s="422" t="s">
        <v>7987</v>
      </c>
      <c r="D1869" s="422" t="s">
        <v>7991</v>
      </c>
      <c r="E1869" s="422" t="s">
        <v>441</v>
      </c>
      <c r="F1869" s="422" t="s">
        <v>230</v>
      </c>
      <c r="G1869" s="423" t="s">
        <v>7991</v>
      </c>
      <c r="H1869" s="421" t="s">
        <v>7992</v>
      </c>
      <c r="I1869" s="424">
        <v>49664.670039153731</v>
      </c>
      <c r="J1869" s="425">
        <v>2.719899078203207E-5</v>
      </c>
      <c r="K1869" s="424">
        <f t="shared" si="209"/>
        <v>368872.61</v>
      </c>
      <c r="L1869" s="424">
        <f t="shared" si="210"/>
        <v>273238.96999999997</v>
      </c>
      <c r="M1869" s="424">
        <f t="shared" si="211"/>
        <v>218591.18</v>
      </c>
      <c r="N1869" s="424">
        <f t="shared" si="212"/>
        <v>54647.789999999979</v>
      </c>
      <c r="O1869" s="424">
        <f t="shared" si="213"/>
        <v>95633.640000000014</v>
      </c>
      <c r="P1869" s="424">
        <f t="shared" si="214"/>
        <v>76506.91</v>
      </c>
      <c r="Q1869" s="424">
        <f t="shared" si="215"/>
        <v>19126.73000000001</v>
      </c>
      <c r="S1869" s="9">
        <f>+Table1[[#This Row],[Future Authority 
80% of Funding
for Allowable 
Uses of ESSER III
Resource 3213]]+Table1[[#This Row],[Current Authority 
80% of Funding
for Allowable 
Uses of ESSER III
Resource 3213]]</f>
        <v>295098.08999999997</v>
      </c>
      <c r="T1869" s="9">
        <f>+Table1[[#This Row],[Future Authority 
20% of Funding
to Address
Learning Loss1
Resource 3214]]+Table1[[#This Row],[Current Authority 20% of Funding
to Address
Learning Loss1
Resource 3214]]</f>
        <v>73774.51999999999</v>
      </c>
      <c r="U1869" s="9">
        <f t="shared" si="207"/>
        <v>368872.61</v>
      </c>
      <c r="V1869" s="3" t="str">
        <f t="shared" si="208"/>
        <v xml:space="preserve">allocation match </v>
      </c>
    </row>
    <row r="1870" spans="1:22" ht="15.75" hidden="1" x14ac:dyDescent="0.25">
      <c r="A1870" s="421" t="s">
        <v>7985</v>
      </c>
      <c r="B1870" s="421" t="s">
        <v>7993</v>
      </c>
      <c r="C1870" s="422" t="s">
        <v>7987</v>
      </c>
      <c r="D1870" s="422" t="s">
        <v>7994</v>
      </c>
      <c r="E1870" s="422" t="s">
        <v>441</v>
      </c>
      <c r="F1870" s="422" t="s">
        <v>230</v>
      </c>
      <c r="G1870" s="423" t="s">
        <v>7994</v>
      </c>
      <c r="H1870" s="421" t="s">
        <v>7995</v>
      </c>
      <c r="I1870" s="424">
        <v>0</v>
      </c>
      <c r="J1870" s="425">
        <v>0</v>
      </c>
      <c r="K1870" s="424">
        <f t="shared" si="209"/>
        <v>0</v>
      </c>
      <c r="L1870" s="424">
        <f t="shared" si="210"/>
        <v>0</v>
      </c>
      <c r="M1870" s="424">
        <f t="shared" si="211"/>
        <v>0</v>
      </c>
      <c r="N1870" s="424">
        <f t="shared" si="212"/>
        <v>0</v>
      </c>
      <c r="O1870" s="424">
        <f t="shared" si="213"/>
        <v>0</v>
      </c>
      <c r="P1870" s="424">
        <f t="shared" si="214"/>
        <v>0</v>
      </c>
      <c r="Q1870" s="424">
        <f t="shared" si="215"/>
        <v>0</v>
      </c>
      <c r="S1870" s="9">
        <f>+Table1[[#This Row],[Future Authority 
80% of Funding
for Allowable 
Uses of ESSER III
Resource 3213]]+Table1[[#This Row],[Current Authority 
80% of Funding
for Allowable 
Uses of ESSER III
Resource 3213]]</f>
        <v>0</v>
      </c>
      <c r="T1870" s="9">
        <f>+Table1[[#This Row],[Future Authority 
20% of Funding
to Address
Learning Loss1
Resource 3214]]+Table1[[#This Row],[Current Authority 20% of Funding
to Address
Learning Loss1
Resource 3214]]</f>
        <v>0</v>
      </c>
      <c r="U1870" s="9">
        <f t="shared" si="207"/>
        <v>0</v>
      </c>
      <c r="V1870" s="3" t="str">
        <f t="shared" si="208"/>
        <v xml:space="preserve">allocation match </v>
      </c>
    </row>
    <row r="1871" spans="1:22" ht="15.75" hidden="1" x14ac:dyDescent="0.25">
      <c r="A1871" s="421" t="s">
        <v>7985</v>
      </c>
      <c r="B1871" s="421" t="s">
        <v>7996</v>
      </c>
      <c r="C1871" s="422" t="s">
        <v>7987</v>
      </c>
      <c r="D1871" s="422" t="s">
        <v>7997</v>
      </c>
      <c r="E1871" s="422" t="s">
        <v>441</v>
      </c>
      <c r="F1871" s="422" t="s">
        <v>230</v>
      </c>
      <c r="G1871" s="423" t="s">
        <v>7997</v>
      </c>
      <c r="H1871" s="421" t="s">
        <v>7998</v>
      </c>
      <c r="I1871" s="424">
        <v>47279.472469798755</v>
      </c>
      <c r="J1871" s="425">
        <v>2.5892730886394662E-5</v>
      </c>
      <c r="K1871" s="424">
        <f t="shared" si="209"/>
        <v>351157.12</v>
      </c>
      <c r="L1871" s="424">
        <f t="shared" si="210"/>
        <v>260116.39</v>
      </c>
      <c r="M1871" s="424">
        <f t="shared" si="211"/>
        <v>208093.11</v>
      </c>
      <c r="N1871" s="424">
        <f t="shared" si="212"/>
        <v>52023.280000000028</v>
      </c>
      <c r="O1871" s="424">
        <f t="shared" si="213"/>
        <v>91040.729999999981</v>
      </c>
      <c r="P1871" s="424">
        <f t="shared" si="214"/>
        <v>72832.58</v>
      </c>
      <c r="Q1871" s="424">
        <f t="shared" si="215"/>
        <v>18208.14999999998</v>
      </c>
      <c r="S1871" s="9">
        <f>+Table1[[#This Row],[Future Authority 
80% of Funding
for Allowable 
Uses of ESSER III
Resource 3213]]+Table1[[#This Row],[Current Authority 
80% of Funding
for Allowable 
Uses of ESSER III
Resource 3213]]</f>
        <v>280925.69</v>
      </c>
      <c r="T1871" s="9">
        <f>+Table1[[#This Row],[Future Authority 
20% of Funding
to Address
Learning Loss1
Resource 3214]]+Table1[[#This Row],[Current Authority 20% of Funding
to Address
Learning Loss1
Resource 3214]]</f>
        <v>70231.430000000008</v>
      </c>
      <c r="U1871" s="9">
        <f t="shared" si="207"/>
        <v>351157.12</v>
      </c>
      <c r="V1871" s="3" t="str">
        <f t="shared" si="208"/>
        <v xml:space="preserve">allocation match </v>
      </c>
    </row>
    <row r="1872" spans="1:22" ht="15.75" hidden="1" x14ac:dyDescent="0.25">
      <c r="A1872" s="421" t="s">
        <v>7985</v>
      </c>
      <c r="B1872" s="421" t="s">
        <v>7999</v>
      </c>
      <c r="C1872" s="422" t="s">
        <v>7987</v>
      </c>
      <c r="D1872" s="422" t="s">
        <v>8000</v>
      </c>
      <c r="E1872" s="422" t="s">
        <v>441</v>
      </c>
      <c r="F1872" s="422" t="s">
        <v>230</v>
      </c>
      <c r="G1872" s="423" t="s">
        <v>8000</v>
      </c>
      <c r="H1872" s="421" t="s">
        <v>8001</v>
      </c>
      <c r="I1872" s="424">
        <v>839.7512421098503</v>
      </c>
      <c r="J1872" s="425">
        <v>4.5989203744511566E-7</v>
      </c>
      <c r="K1872" s="424">
        <f t="shared" si="209"/>
        <v>6237.05</v>
      </c>
      <c r="L1872" s="424">
        <f t="shared" si="210"/>
        <v>4620.04</v>
      </c>
      <c r="M1872" s="424">
        <f t="shared" si="211"/>
        <v>3696.03</v>
      </c>
      <c r="N1872" s="424">
        <f t="shared" si="212"/>
        <v>924.00999999999976</v>
      </c>
      <c r="O1872" s="424">
        <f t="shared" si="213"/>
        <v>1617.0100000000002</v>
      </c>
      <c r="P1872" s="424">
        <f t="shared" si="214"/>
        <v>1293.6099999999999</v>
      </c>
      <c r="Q1872" s="424">
        <f t="shared" si="215"/>
        <v>323.40000000000032</v>
      </c>
      <c r="S1872" s="9">
        <f>+Table1[[#This Row],[Future Authority 
80% of Funding
for Allowable 
Uses of ESSER III
Resource 3213]]+Table1[[#This Row],[Current Authority 
80% of Funding
for Allowable 
Uses of ESSER III
Resource 3213]]</f>
        <v>4989.6400000000003</v>
      </c>
      <c r="T1872" s="9">
        <f>+Table1[[#This Row],[Future Authority 
20% of Funding
to Address
Learning Loss1
Resource 3214]]+Table1[[#This Row],[Current Authority 20% of Funding
to Address
Learning Loss1
Resource 3214]]</f>
        <v>1247.4100000000001</v>
      </c>
      <c r="U1872" s="9">
        <f t="shared" si="207"/>
        <v>6237.05</v>
      </c>
      <c r="V1872" s="3" t="str">
        <f t="shared" si="208"/>
        <v xml:space="preserve">allocation match </v>
      </c>
    </row>
    <row r="1873" spans="1:22" ht="15.75" hidden="1" x14ac:dyDescent="0.25">
      <c r="A1873" s="421" t="s">
        <v>7985</v>
      </c>
      <c r="B1873" s="421" t="s">
        <v>8002</v>
      </c>
      <c r="C1873" s="422" t="s">
        <v>7987</v>
      </c>
      <c r="D1873" s="422" t="s">
        <v>8003</v>
      </c>
      <c r="E1873" s="422" t="s">
        <v>441</v>
      </c>
      <c r="F1873" s="422" t="s">
        <v>230</v>
      </c>
      <c r="G1873" s="423" t="s">
        <v>8003</v>
      </c>
      <c r="H1873" s="421" t="s">
        <v>8004</v>
      </c>
      <c r="I1873" s="424">
        <v>79057.981702688397</v>
      </c>
      <c r="J1873" s="425">
        <v>4.3296317359649614E-5</v>
      </c>
      <c r="K1873" s="424">
        <f t="shared" si="209"/>
        <v>587184.49</v>
      </c>
      <c r="L1873" s="424">
        <f t="shared" si="210"/>
        <v>434951.47</v>
      </c>
      <c r="M1873" s="424">
        <f t="shared" si="211"/>
        <v>347961.18</v>
      </c>
      <c r="N1873" s="424">
        <f t="shared" si="212"/>
        <v>86990.289999999979</v>
      </c>
      <c r="O1873" s="424">
        <f t="shared" si="213"/>
        <v>152233.02000000002</v>
      </c>
      <c r="P1873" s="424">
        <f t="shared" si="214"/>
        <v>121786.42</v>
      </c>
      <c r="Q1873" s="424">
        <f t="shared" si="215"/>
        <v>30446.60000000002</v>
      </c>
      <c r="S1873" s="9">
        <f>+Table1[[#This Row],[Future Authority 
80% of Funding
for Allowable 
Uses of ESSER III
Resource 3213]]+Table1[[#This Row],[Current Authority 
80% of Funding
for Allowable 
Uses of ESSER III
Resource 3213]]</f>
        <v>469747.6</v>
      </c>
      <c r="T1873" s="9">
        <f>+Table1[[#This Row],[Future Authority 
20% of Funding
to Address
Learning Loss1
Resource 3214]]+Table1[[#This Row],[Current Authority 20% of Funding
to Address
Learning Loss1
Resource 3214]]</f>
        <v>117436.89</v>
      </c>
      <c r="U1873" s="9">
        <f t="shared" si="207"/>
        <v>587184.49</v>
      </c>
      <c r="V1873" s="3" t="str">
        <f t="shared" si="208"/>
        <v xml:space="preserve">allocation match </v>
      </c>
    </row>
    <row r="1874" spans="1:22" ht="15.75" hidden="1" x14ac:dyDescent="0.25">
      <c r="A1874" s="421" t="s">
        <v>7985</v>
      </c>
      <c r="B1874" s="421" t="s">
        <v>8005</v>
      </c>
      <c r="C1874" s="422" t="s">
        <v>7987</v>
      </c>
      <c r="D1874" s="422" t="s">
        <v>8006</v>
      </c>
      <c r="E1874" s="422" t="s">
        <v>441</v>
      </c>
      <c r="F1874" s="422" t="s">
        <v>230</v>
      </c>
      <c r="G1874" s="423" t="s">
        <v>8006</v>
      </c>
      <c r="H1874" s="421" t="s">
        <v>8007</v>
      </c>
      <c r="I1874" s="424">
        <v>0</v>
      </c>
      <c r="J1874" s="425">
        <v>0</v>
      </c>
      <c r="K1874" s="424">
        <f t="shared" si="209"/>
        <v>0</v>
      </c>
      <c r="L1874" s="424">
        <f t="shared" si="210"/>
        <v>0</v>
      </c>
      <c r="M1874" s="424">
        <f t="shared" si="211"/>
        <v>0</v>
      </c>
      <c r="N1874" s="424">
        <f t="shared" si="212"/>
        <v>0</v>
      </c>
      <c r="O1874" s="424">
        <f t="shared" si="213"/>
        <v>0</v>
      </c>
      <c r="P1874" s="424">
        <f t="shared" si="214"/>
        <v>0</v>
      </c>
      <c r="Q1874" s="424">
        <f t="shared" si="215"/>
        <v>0</v>
      </c>
      <c r="S1874" s="9">
        <f>+Table1[[#This Row],[Future Authority 
80% of Funding
for Allowable 
Uses of ESSER III
Resource 3213]]+Table1[[#This Row],[Current Authority 
80% of Funding
for Allowable 
Uses of ESSER III
Resource 3213]]</f>
        <v>0</v>
      </c>
      <c r="T1874" s="9">
        <f>+Table1[[#This Row],[Future Authority 
20% of Funding
to Address
Learning Loss1
Resource 3214]]+Table1[[#This Row],[Current Authority 20% of Funding
to Address
Learning Loss1
Resource 3214]]</f>
        <v>0</v>
      </c>
      <c r="U1874" s="9">
        <f t="shared" si="207"/>
        <v>0</v>
      </c>
      <c r="V1874" s="3" t="str">
        <f t="shared" si="208"/>
        <v xml:space="preserve">allocation match </v>
      </c>
    </row>
    <row r="1875" spans="1:22" ht="15.75" hidden="1" x14ac:dyDescent="0.25">
      <c r="A1875" s="421" t="s">
        <v>7985</v>
      </c>
      <c r="B1875" s="421" t="s">
        <v>8008</v>
      </c>
      <c r="C1875" s="422" t="s">
        <v>7987</v>
      </c>
      <c r="D1875" s="422" t="s">
        <v>8009</v>
      </c>
      <c r="E1875" s="422" t="s">
        <v>441</v>
      </c>
      <c r="F1875" s="422" t="s">
        <v>230</v>
      </c>
      <c r="G1875" s="423" t="s">
        <v>8009</v>
      </c>
      <c r="H1875" s="421" t="s">
        <v>8010</v>
      </c>
      <c r="I1875" s="424">
        <v>74107.958527012757</v>
      </c>
      <c r="J1875" s="425">
        <v>4.0585423788426747E-5</v>
      </c>
      <c r="K1875" s="424">
        <f t="shared" si="209"/>
        <v>550419.36</v>
      </c>
      <c r="L1875" s="424">
        <f t="shared" si="210"/>
        <v>407718.04</v>
      </c>
      <c r="M1875" s="424">
        <f t="shared" si="211"/>
        <v>326174.43</v>
      </c>
      <c r="N1875" s="424">
        <f t="shared" si="212"/>
        <v>81543.609999999986</v>
      </c>
      <c r="O1875" s="424">
        <f t="shared" si="213"/>
        <v>142701.32</v>
      </c>
      <c r="P1875" s="424">
        <f t="shared" si="214"/>
        <v>114161.06</v>
      </c>
      <c r="Q1875" s="424">
        <f t="shared" si="215"/>
        <v>28540.260000000009</v>
      </c>
      <c r="S1875" s="9">
        <f>+Table1[[#This Row],[Future Authority 
80% of Funding
for Allowable 
Uses of ESSER III
Resource 3213]]+Table1[[#This Row],[Current Authority 
80% of Funding
for Allowable 
Uses of ESSER III
Resource 3213]]</f>
        <v>440335.49</v>
      </c>
      <c r="T1875" s="9">
        <f>+Table1[[#This Row],[Future Authority 
20% of Funding
to Address
Learning Loss1
Resource 3214]]+Table1[[#This Row],[Current Authority 20% of Funding
to Address
Learning Loss1
Resource 3214]]</f>
        <v>110083.87</v>
      </c>
      <c r="U1875" s="9">
        <f t="shared" si="207"/>
        <v>550419.36</v>
      </c>
      <c r="V1875" s="3" t="str">
        <f t="shared" si="208"/>
        <v xml:space="preserve">allocation match </v>
      </c>
    </row>
    <row r="1876" spans="1:22" ht="15.75" hidden="1" x14ac:dyDescent="0.25">
      <c r="A1876" s="421" t="s">
        <v>7985</v>
      </c>
      <c r="B1876" s="421" t="s">
        <v>8011</v>
      </c>
      <c r="C1876" s="422" t="s">
        <v>7987</v>
      </c>
      <c r="D1876" s="422" t="s">
        <v>8012</v>
      </c>
      <c r="E1876" s="422" t="s">
        <v>441</v>
      </c>
      <c r="F1876" s="422" t="s">
        <v>230</v>
      </c>
      <c r="G1876" s="423" t="s">
        <v>8012</v>
      </c>
      <c r="H1876" s="421" t="s">
        <v>8013</v>
      </c>
      <c r="I1876" s="424">
        <v>128681.00473489508</v>
      </c>
      <c r="J1876" s="425">
        <v>7.0472500045762419E-5</v>
      </c>
      <c r="K1876" s="424">
        <f t="shared" si="209"/>
        <v>955747.77</v>
      </c>
      <c r="L1876" s="424">
        <f t="shared" si="210"/>
        <v>707961.31</v>
      </c>
      <c r="M1876" s="424">
        <f t="shared" si="211"/>
        <v>566369.05000000005</v>
      </c>
      <c r="N1876" s="424">
        <f t="shared" si="212"/>
        <v>141592.26</v>
      </c>
      <c r="O1876" s="424">
        <f t="shared" si="213"/>
        <v>247786.45999999996</v>
      </c>
      <c r="P1876" s="424">
        <f t="shared" si="214"/>
        <v>198229.17</v>
      </c>
      <c r="Q1876" s="424">
        <f t="shared" si="215"/>
        <v>49557.28999999995</v>
      </c>
      <c r="S1876" s="9">
        <f>+Table1[[#This Row],[Future Authority 
80% of Funding
for Allowable 
Uses of ESSER III
Resource 3213]]+Table1[[#This Row],[Current Authority 
80% of Funding
for Allowable 
Uses of ESSER III
Resource 3213]]</f>
        <v>764598.22000000009</v>
      </c>
      <c r="T1876" s="9">
        <f>+Table1[[#This Row],[Future Authority 
20% of Funding
to Address
Learning Loss1
Resource 3214]]+Table1[[#This Row],[Current Authority 20% of Funding
to Address
Learning Loss1
Resource 3214]]</f>
        <v>191149.54999999996</v>
      </c>
      <c r="U1876" s="9">
        <f t="shared" si="207"/>
        <v>955747.77</v>
      </c>
      <c r="V1876" s="3" t="str">
        <f t="shared" si="208"/>
        <v xml:space="preserve">allocation match </v>
      </c>
    </row>
    <row r="1877" spans="1:22" ht="15.75" hidden="1" x14ac:dyDescent="0.25">
      <c r="A1877" s="421" t="s">
        <v>7985</v>
      </c>
      <c r="B1877" s="421" t="s">
        <v>8014</v>
      </c>
      <c r="C1877" s="422" t="s">
        <v>7987</v>
      </c>
      <c r="D1877" s="422" t="s">
        <v>8015</v>
      </c>
      <c r="E1877" s="422" t="s">
        <v>441</v>
      </c>
      <c r="F1877" s="422" t="s">
        <v>230</v>
      </c>
      <c r="G1877" s="423" t="s">
        <v>8015</v>
      </c>
      <c r="H1877" s="421" t="s">
        <v>8016</v>
      </c>
      <c r="I1877" s="424">
        <v>294789.01289967459</v>
      </c>
      <c r="J1877" s="425">
        <v>1.6144199967867552E-4</v>
      </c>
      <c r="K1877" s="424">
        <f t="shared" si="209"/>
        <v>2189475.77</v>
      </c>
      <c r="L1877" s="424">
        <f t="shared" si="210"/>
        <v>1621833.9</v>
      </c>
      <c r="M1877" s="424">
        <f t="shared" si="211"/>
        <v>1297467.1200000001</v>
      </c>
      <c r="N1877" s="424">
        <f t="shared" si="212"/>
        <v>324366.7799999998</v>
      </c>
      <c r="O1877" s="424">
        <f t="shared" si="213"/>
        <v>567641.87000000011</v>
      </c>
      <c r="P1877" s="424">
        <f t="shared" si="214"/>
        <v>454113.5</v>
      </c>
      <c r="Q1877" s="424">
        <f t="shared" si="215"/>
        <v>113528.37000000011</v>
      </c>
      <c r="S1877" s="9">
        <f>+Table1[[#This Row],[Future Authority 
80% of Funding
for Allowable 
Uses of ESSER III
Resource 3213]]+Table1[[#This Row],[Current Authority 
80% of Funding
for Allowable 
Uses of ESSER III
Resource 3213]]</f>
        <v>1751580.62</v>
      </c>
      <c r="T1877" s="9">
        <f>+Table1[[#This Row],[Future Authority 
20% of Funding
to Address
Learning Loss1
Resource 3214]]+Table1[[#This Row],[Current Authority 20% of Funding
to Address
Learning Loss1
Resource 3214]]</f>
        <v>437895.14999999991</v>
      </c>
      <c r="U1877" s="9">
        <f t="shared" si="207"/>
        <v>2189475.77</v>
      </c>
      <c r="V1877" s="3" t="str">
        <f t="shared" si="208"/>
        <v xml:space="preserve">allocation match </v>
      </c>
    </row>
    <row r="1878" spans="1:22" ht="15.75" hidden="1" x14ac:dyDescent="0.25">
      <c r="A1878" s="421" t="s">
        <v>7985</v>
      </c>
      <c r="B1878" s="421" t="s">
        <v>8017</v>
      </c>
      <c r="C1878" s="422" t="s">
        <v>7987</v>
      </c>
      <c r="D1878" s="422" t="s">
        <v>7988</v>
      </c>
      <c r="E1878" s="422" t="s">
        <v>8018</v>
      </c>
      <c r="F1878" s="422" t="s">
        <v>8019</v>
      </c>
      <c r="G1878" s="423" t="s">
        <v>8020</v>
      </c>
      <c r="H1878" s="421" t="s">
        <v>8021</v>
      </c>
      <c r="I1878" s="424">
        <v>20497.95745118575</v>
      </c>
      <c r="J1878" s="425">
        <v>1.1225761800607078E-5</v>
      </c>
      <c r="K1878" s="424">
        <f t="shared" si="209"/>
        <v>152243.74</v>
      </c>
      <c r="L1878" s="424">
        <f t="shared" si="210"/>
        <v>112773.14</v>
      </c>
      <c r="M1878" s="424">
        <f t="shared" si="211"/>
        <v>90218.51</v>
      </c>
      <c r="N1878" s="424">
        <f t="shared" si="212"/>
        <v>22554.630000000005</v>
      </c>
      <c r="O1878" s="424">
        <f t="shared" si="213"/>
        <v>39470.599999999991</v>
      </c>
      <c r="P1878" s="424">
        <f t="shared" si="214"/>
        <v>31576.48</v>
      </c>
      <c r="Q1878" s="424">
        <f t="shared" si="215"/>
        <v>7894.1199999999917</v>
      </c>
      <c r="S1878" s="9">
        <f>+Table1[[#This Row],[Future Authority 
80% of Funding
for Allowable 
Uses of ESSER III
Resource 3213]]+Table1[[#This Row],[Current Authority 
80% of Funding
for Allowable 
Uses of ESSER III
Resource 3213]]</f>
        <v>121794.98999999999</v>
      </c>
      <c r="T1878" s="9">
        <f>+Table1[[#This Row],[Future Authority 
20% of Funding
to Address
Learning Loss1
Resource 3214]]+Table1[[#This Row],[Current Authority 20% of Funding
to Address
Learning Loss1
Resource 3214]]</f>
        <v>30448.749999999996</v>
      </c>
      <c r="U1878" s="9">
        <f t="shared" si="207"/>
        <v>152243.74</v>
      </c>
      <c r="V1878" s="3" t="str">
        <f t="shared" si="208"/>
        <v xml:space="preserve">allocation match </v>
      </c>
    </row>
    <row r="1879" spans="1:22" ht="15.75" hidden="1" x14ac:dyDescent="0.25">
      <c r="A1879" s="421" t="s">
        <v>8022</v>
      </c>
      <c r="B1879" s="427" t="s">
        <v>8023</v>
      </c>
      <c r="C1879" s="422" t="s">
        <v>8024</v>
      </c>
      <c r="D1879" s="422" t="s">
        <v>8025</v>
      </c>
      <c r="E1879" s="422" t="s">
        <v>441</v>
      </c>
      <c r="F1879" s="422" t="s">
        <v>230</v>
      </c>
      <c r="G1879" s="423" t="s">
        <v>8025</v>
      </c>
      <c r="H1879" s="429" t="s">
        <v>8026</v>
      </c>
      <c r="I1879" s="424">
        <v>551301.50703162921</v>
      </c>
      <c r="J1879" s="425">
        <v>3.0192176039934042E-4</v>
      </c>
      <c r="K1879" s="424">
        <f t="shared" si="209"/>
        <v>4094661.73</v>
      </c>
      <c r="L1879" s="424">
        <f t="shared" si="210"/>
        <v>3033082.76</v>
      </c>
      <c r="M1879" s="424">
        <f t="shared" si="211"/>
        <v>2426466.21</v>
      </c>
      <c r="N1879" s="424">
        <f t="shared" si="212"/>
        <v>606616.54999999981</v>
      </c>
      <c r="O1879" s="424">
        <f t="shared" si="213"/>
        <v>1061578.9700000002</v>
      </c>
      <c r="P1879" s="424">
        <f t="shared" si="214"/>
        <v>849263.18</v>
      </c>
      <c r="Q1879" s="424">
        <f t="shared" si="215"/>
        <v>212315.79000000015</v>
      </c>
      <c r="S1879" s="9">
        <f>+Table1[[#This Row],[Future Authority 
80% of Funding
for Allowable 
Uses of ESSER III
Resource 3213]]+Table1[[#This Row],[Current Authority 
80% of Funding
for Allowable 
Uses of ESSER III
Resource 3213]]</f>
        <v>3275729.39</v>
      </c>
      <c r="T1879" s="9">
        <f>+Table1[[#This Row],[Future Authority 
20% of Funding
to Address
Learning Loss1
Resource 3214]]+Table1[[#This Row],[Current Authority 20% of Funding
to Address
Learning Loss1
Resource 3214]]</f>
        <v>818932.34</v>
      </c>
      <c r="U1879" s="9">
        <f t="shared" si="207"/>
        <v>4094661.73</v>
      </c>
      <c r="V1879" s="3" t="str">
        <f t="shared" si="208"/>
        <v xml:space="preserve">allocation match </v>
      </c>
    </row>
    <row r="1880" spans="1:22" ht="15.75" hidden="1" x14ac:dyDescent="0.25">
      <c r="A1880" s="421" t="s">
        <v>8022</v>
      </c>
      <c r="B1880" s="421" t="s">
        <v>8027</v>
      </c>
      <c r="C1880" s="422" t="s">
        <v>8024</v>
      </c>
      <c r="D1880" s="422" t="s">
        <v>8028</v>
      </c>
      <c r="E1880" s="422" t="s">
        <v>441</v>
      </c>
      <c r="F1880" s="422" t="s">
        <v>230</v>
      </c>
      <c r="G1880" s="423" t="s">
        <v>8028</v>
      </c>
      <c r="H1880" s="421" t="s">
        <v>8029</v>
      </c>
      <c r="I1880" s="424">
        <v>48422.330263238517</v>
      </c>
      <c r="J1880" s="425">
        <v>2.6518620045920653E-5</v>
      </c>
      <c r="K1880" s="424">
        <f t="shared" si="209"/>
        <v>359645.42</v>
      </c>
      <c r="L1880" s="424">
        <f t="shared" si="210"/>
        <v>266404.01</v>
      </c>
      <c r="M1880" s="424">
        <f t="shared" si="211"/>
        <v>213123.21</v>
      </c>
      <c r="N1880" s="424">
        <f t="shared" si="212"/>
        <v>53280.800000000017</v>
      </c>
      <c r="O1880" s="424">
        <f t="shared" si="213"/>
        <v>93241.409999999974</v>
      </c>
      <c r="P1880" s="424">
        <f t="shared" si="214"/>
        <v>74593.13</v>
      </c>
      <c r="Q1880" s="424">
        <f t="shared" si="215"/>
        <v>18648.27999999997</v>
      </c>
      <c r="S1880" s="9">
        <f>+Table1[[#This Row],[Future Authority 
80% of Funding
for Allowable 
Uses of ESSER III
Resource 3213]]+Table1[[#This Row],[Current Authority 
80% of Funding
for Allowable 
Uses of ESSER III
Resource 3213]]</f>
        <v>287716.33999999997</v>
      </c>
      <c r="T1880" s="9">
        <f>+Table1[[#This Row],[Future Authority 
20% of Funding
to Address
Learning Loss1
Resource 3214]]+Table1[[#This Row],[Current Authority 20% of Funding
to Address
Learning Loss1
Resource 3214]]</f>
        <v>71929.079999999987</v>
      </c>
      <c r="U1880" s="9">
        <f t="shared" si="207"/>
        <v>359645.41999999993</v>
      </c>
      <c r="V1880" s="3" t="str">
        <f t="shared" si="208"/>
        <v xml:space="preserve">allocation match </v>
      </c>
    </row>
    <row r="1881" spans="1:22" ht="15.75" hidden="1" x14ac:dyDescent="0.25">
      <c r="A1881" s="421" t="s">
        <v>8022</v>
      </c>
      <c r="B1881" s="421" t="s">
        <v>8030</v>
      </c>
      <c r="C1881" s="422" t="s">
        <v>8024</v>
      </c>
      <c r="D1881" s="422" t="s">
        <v>8031</v>
      </c>
      <c r="E1881" s="422" t="s">
        <v>441</v>
      </c>
      <c r="F1881" s="422" t="s">
        <v>230</v>
      </c>
      <c r="G1881" s="423" t="s">
        <v>8031</v>
      </c>
      <c r="H1881" s="421" t="s">
        <v>8032</v>
      </c>
      <c r="I1881" s="424">
        <v>205520.8137471175</v>
      </c>
      <c r="J1881" s="425">
        <v>1.125540291361378E-4</v>
      </c>
      <c r="K1881" s="424">
        <f t="shared" si="209"/>
        <v>1526457.3</v>
      </c>
      <c r="L1881" s="424">
        <f t="shared" si="210"/>
        <v>1130709.1100000001</v>
      </c>
      <c r="M1881" s="424">
        <f t="shared" si="211"/>
        <v>904567.29</v>
      </c>
      <c r="N1881" s="424">
        <f t="shared" si="212"/>
        <v>226141.82000000007</v>
      </c>
      <c r="O1881" s="424">
        <f t="shared" si="213"/>
        <v>395748.18999999994</v>
      </c>
      <c r="P1881" s="424">
        <f t="shared" si="214"/>
        <v>316598.55</v>
      </c>
      <c r="Q1881" s="424">
        <f t="shared" si="215"/>
        <v>79149.639999999956</v>
      </c>
      <c r="S1881" s="9">
        <f>+Table1[[#This Row],[Future Authority 
80% of Funding
for Allowable 
Uses of ESSER III
Resource 3213]]+Table1[[#This Row],[Current Authority 
80% of Funding
for Allowable 
Uses of ESSER III
Resource 3213]]</f>
        <v>1221165.8400000001</v>
      </c>
      <c r="T1881" s="9">
        <f>+Table1[[#This Row],[Future Authority 
20% of Funding
to Address
Learning Loss1
Resource 3214]]+Table1[[#This Row],[Current Authority 20% of Funding
to Address
Learning Loss1
Resource 3214]]</f>
        <v>305291.46000000002</v>
      </c>
      <c r="U1881" s="9">
        <f t="shared" si="207"/>
        <v>1526457.3</v>
      </c>
      <c r="V1881" s="3" t="str">
        <f t="shared" si="208"/>
        <v xml:space="preserve">allocation match </v>
      </c>
    </row>
    <row r="1882" spans="1:22" ht="15.75" hidden="1" x14ac:dyDescent="0.25">
      <c r="A1882" s="421" t="s">
        <v>8022</v>
      </c>
      <c r="B1882" s="421" t="s">
        <v>8033</v>
      </c>
      <c r="C1882" s="422" t="s">
        <v>8024</v>
      </c>
      <c r="D1882" s="422" t="s">
        <v>8034</v>
      </c>
      <c r="E1882" s="422" t="s">
        <v>441</v>
      </c>
      <c r="F1882" s="422" t="s">
        <v>230</v>
      </c>
      <c r="G1882" s="423" t="s">
        <v>8034</v>
      </c>
      <c r="H1882" s="421" t="s">
        <v>8035</v>
      </c>
      <c r="I1882" s="424">
        <v>403875.22281273035</v>
      </c>
      <c r="J1882" s="425">
        <v>2.2118335737888621E-4</v>
      </c>
      <c r="K1882" s="424">
        <f t="shared" si="209"/>
        <v>2999687.83</v>
      </c>
      <c r="L1882" s="424">
        <f t="shared" si="210"/>
        <v>2221990.9900000002</v>
      </c>
      <c r="M1882" s="424">
        <f t="shared" si="211"/>
        <v>1777592.79</v>
      </c>
      <c r="N1882" s="424">
        <f t="shared" si="212"/>
        <v>444398.20000000019</v>
      </c>
      <c r="O1882" s="424">
        <f t="shared" si="213"/>
        <v>777696.83999999985</v>
      </c>
      <c r="P1882" s="424">
        <f t="shared" si="214"/>
        <v>622157.47</v>
      </c>
      <c r="Q1882" s="424">
        <f t="shared" si="215"/>
        <v>155539.36999999988</v>
      </c>
      <c r="S1882" s="9">
        <f>+Table1[[#This Row],[Future Authority 
80% of Funding
for Allowable 
Uses of ESSER III
Resource 3213]]+Table1[[#This Row],[Current Authority 
80% of Funding
for Allowable 
Uses of ESSER III
Resource 3213]]</f>
        <v>2399750.2599999998</v>
      </c>
      <c r="T1882" s="9">
        <f>+Table1[[#This Row],[Future Authority 
20% of Funding
to Address
Learning Loss1
Resource 3214]]+Table1[[#This Row],[Current Authority 20% of Funding
to Address
Learning Loss1
Resource 3214]]</f>
        <v>599937.57000000007</v>
      </c>
      <c r="U1882" s="9">
        <f t="shared" si="207"/>
        <v>2999687.83</v>
      </c>
      <c r="V1882" s="3" t="str">
        <f t="shared" si="208"/>
        <v xml:space="preserve">allocation match </v>
      </c>
    </row>
    <row r="1883" spans="1:22" ht="15.75" hidden="1" x14ac:dyDescent="0.25">
      <c r="A1883" s="421" t="s">
        <v>8022</v>
      </c>
      <c r="B1883" s="421" t="s">
        <v>8036</v>
      </c>
      <c r="C1883" s="422" t="s">
        <v>8024</v>
      </c>
      <c r="D1883" s="422" t="s">
        <v>8037</v>
      </c>
      <c r="E1883" s="422" t="s">
        <v>441</v>
      </c>
      <c r="F1883" s="422" t="s">
        <v>230</v>
      </c>
      <c r="G1883" s="423" t="s">
        <v>8037</v>
      </c>
      <c r="H1883" s="421" t="s">
        <v>8038</v>
      </c>
      <c r="I1883" s="424">
        <v>27166.094427104174</v>
      </c>
      <c r="J1883" s="425">
        <v>1.4877585038299988E-5</v>
      </c>
      <c r="K1883" s="424">
        <f t="shared" si="209"/>
        <v>201769.75</v>
      </c>
      <c r="L1883" s="424">
        <f t="shared" si="210"/>
        <v>149459.07</v>
      </c>
      <c r="M1883" s="424">
        <f t="shared" si="211"/>
        <v>119567.26</v>
      </c>
      <c r="N1883" s="424">
        <f t="shared" si="212"/>
        <v>29891.810000000012</v>
      </c>
      <c r="O1883" s="424">
        <f t="shared" si="213"/>
        <v>52310.679999999993</v>
      </c>
      <c r="P1883" s="424">
        <f t="shared" si="214"/>
        <v>41848.54</v>
      </c>
      <c r="Q1883" s="424">
        <f t="shared" si="215"/>
        <v>10462.139999999992</v>
      </c>
      <c r="S1883" s="9">
        <f>+Table1[[#This Row],[Future Authority 
80% of Funding
for Allowable 
Uses of ESSER III
Resource 3213]]+Table1[[#This Row],[Current Authority 
80% of Funding
for Allowable 
Uses of ESSER III
Resource 3213]]</f>
        <v>161415.79999999999</v>
      </c>
      <c r="T1883" s="9">
        <f>+Table1[[#This Row],[Future Authority 
20% of Funding
to Address
Learning Loss1
Resource 3214]]+Table1[[#This Row],[Current Authority 20% of Funding
to Address
Learning Loss1
Resource 3214]]</f>
        <v>40353.950000000004</v>
      </c>
      <c r="U1883" s="9">
        <f t="shared" si="207"/>
        <v>201769.75</v>
      </c>
      <c r="V1883" s="3" t="str">
        <f t="shared" si="208"/>
        <v xml:space="preserve">allocation match </v>
      </c>
    </row>
    <row r="1884" spans="1:22" ht="15.75" hidden="1" x14ac:dyDescent="0.25">
      <c r="A1884" s="421" t="s">
        <v>8022</v>
      </c>
      <c r="B1884" s="421" t="s">
        <v>8039</v>
      </c>
      <c r="C1884" s="422" t="s">
        <v>8024</v>
      </c>
      <c r="D1884" s="422" t="s">
        <v>8040</v>
      </c>
      <c r="E1884" s="422" t="s">
        <v>441</v>
      </c>
      <c r="F1884" s="422" t="s">
        <v>230</v>
      </c>
      <c r="G1884" s="423" t="s">
        <v>8040</v>
      </c>
      <c r="H1884" s="421" t="s">
        <v>8041</v>
      </c>
      <c r="I1884" s="424">
        <v>877074.01804348861</v>
      </c>
      <c r="J1884" s="425">
        <v>4.8033195656223808E-4</v>
      </c>
      <c r="K1884" s="424">
        <f t="shared" si="209"/>
        <v>6514260.1200000001</v>
      </c>
      <c r="L1884" s="424">
        <f t="shared" si="210"/>
        <v>4825377.87</v>
      </c>
      <c r="M1884" s="424">
        <f t="shared" si="211"/>
        <v>3860302.3</v>
      </c>
      <c r="N1884" s="424">
        <f t="shared" si="212"/>
        <v>965075.5700000003</v>
      </c>
      <c r="O1884" s="424">
        <f t="shared" si="213"/>
        <v>1688882.25</v>
      </c>
      <c r="P1884" s="424">
        <f t="shared" si="214"/>
        <v>1351105.8</v>
      </c>
      <c r="Q1884" s="424">
        <f t="shared" si="215"/>
        <v>337776.44999999995</v>
      </c>
      <c r="S1884" s="9">
        <f>+Table1[[#This Row],[Future Authority 
80% of Funding
for Allowable 
Uses of ESSER III
Resource 3213]]+Table1[[#This Row],[Current Authority 
80% of Funding
for Allowable 
Uses of ESSER III
Resource 3213]]</f>
        <v>5211408.0999999996</v>
      </c>
      <c r="T1884" s="9">
        <f>+Table1[[#This Row],[Future Authority 
20% of Funding
to Address
Learning Loss1
Resource 3214]]+Table1[[#This Row],[Current Authority 20% of Funding
to Address
Learning Loss1
Resource 3214]]</f>
        <v>1302852.0200000003</v>
      </c>
      <c r="U1884" s="9">
        <f t="shared" si="207"/>
        <v>6514260.1200000001</v>
      </c>
      <c r="V1884" s="3" t="str">
        <f t="shared" si="208"/>
        <v xml:space="preserve">allocation match </v>
      </c>
    </row>
    <row r="1885" spans="1:22" ht="15.75" hidden="1" x14ac:dyDescent="0.25">
      <c r="A1885" s="421" t="s">
        <v>8022</v>
      </c>
      <c r="B1885" s="421" t="s">
        <v>8042</v>
      </c>
      <c r="C1885" s="422" t="s">
        <v>8024</v>
      </c>
      <c r="D1885" s="422" t="s">
        <v>8043</v>
      </c>
      <c r="E1885" s="422" t="s">
        <v>441</v>
      </c>
      <c r="F1885" s="422" t="s">
        <v>230</v>
      </c>
      <c r="G1885" s="423" t="s">
        <v>8043</v>
      </c>
      <c r="H1885" s="421" t="s">
        <v>8044</v>
      </c>
      <c r="I1885" s="424">
        <v>13505.348111207757</v>
      </c>
      <c r="J1885" s="425">
        <v>7.3962403957437675E-6</v>
      </c>
      <c r="K1885" s="424">
        <f t="shared" si="209"/>
        <v>100307.78</v>
      </c>
      <c r="L1885" s="424">
        <f t="shared" si="210"/>
        <v>74302.06</v>
      </c>
      <c r="M1885" s="424">
        <f t="shared" si="211"/>
        <v>59441.65</v>
      </c>
      <c r="N1885" s="424">
        <f t="shared" si="212"/>
        <v>14860.409999999996</v>
      </c>
      <c r="O1885" s="424">
        <f t="shared" si="213"/>
        <v>26005.72</v>
      </c>
      <c r="P1885" s="424">
        <f t="shared" si="214"/>
        <v>20804.580000000002</v>
      </c>
      <c r="Q1885" s="424">
        <f t="shared" si="215"/>
        <v>5201.1399999999994</v>
      </c>
      <c r="S1885" s="9">
        <f>+Table1[[#This Row],[Future Authority 
80% of Funding
for Allowable 
Uses of ESSER III
Resource 3213]]+Table1[[#This Row],[Current Authority 
80% of Funding
for Allowable 
Uses of ESSER III
Resource 3213]]</f>
        <v>80246.23000000001</v>
      </c>
      <c r="T1885" s="9">
        <f>+Table1[[#This Row],[Future Authority 
20% of Funding
to Address
Learning Loss1
Resource 3214]]+Table1[[#This Row],[Current Authority 20% of Funding
to Address
Learning Loss1
Resource 3214]]</f>
        <v>20061.549999999996</v>
      </c>
      <c r="U1885" s="9">
        <f t="shared" si="207"/>
        <v>100307.78</v>
      </c>
      <c r="V1885" s="3" t="str">
        <f t="shared" si="208"/>
        <v xml:space="preserve">allocation match </v>
      </c>
    </row>
    <row r="1886" spans="1:22" ht="15.75" hidden="1" x14ac:dyDescent="0.25">
      <c r="A1886" s="421" t="s">
        <v>8022</v>
      </c>
      <c r="B1886" s="421" t="s">
        <v>8045</v>
      </c>
      <c r="C1886" s="422" t="s">
        <v>8024</v>
      </c>
      <c r="D1886" s="422" t="s">
        <v>8046</v>
      </c>
      <c r="E1886" s="422" t="s">
        <v>441</v>
      </c>
      <c r="F1886" s="422" t="s">
        <v>230</v>
      </c>
      <c r="G1886" s="423" t="s">
        <v>8046</v>
      </c>
      <c r="H1886" s="421" t="s">
        <v>8047</v>
      </c>
      <c r="I1886" s="424">
        <v>2742508.9211499239</v>
      </c>
      <c r="J1886" s="425">
        <v>1.501942423199245E-3</v>
      </c>
      <c r="K1886" s="424">
        <f t="shared" si="209"/>
        <v>20369337.27</v>
      </c>
      <c r="L1886" s="424">
        <f t="shared" si="210"/>
        <v>15088397.98</v>
      </c>
      <c r="M1886" s="424">
        <f t="shared" si="211"/>
        <v>12070718.380000001</v>
      </c>
      <c r="N1886" s="424">
        <f t="shared" si="212"/>
        <v>3017679.5999999996</v>
      </c>
      <c r="O1886" s="424">
        <f t="shared" si="213"/>
        <v>5280939.2899999991</v>
      </c>
      <c r="P1886" s="424">
        <f t="shared" si="214"/>
        <v>4224751.43</v>
      </c>
      <c r="Q1886" s="424">
        <f t="shared" si="215"/>
        <v>1056187.8599999994</v>
      </c>
      <c r="S1886" s="9">
        <f>+Table1[[#This Row],[Future Authority 
80% of Funding
for Allowable 
Uses of ESSER III
Resource 3213]]+Table1[[#This Row],[Current Authority 
80% of Funding
for Allowable 
Uses of ESSER III
Resource 3213]]</f>
        <v>16295469.810000001</v>
      </c>
      <c r="T1886" s="9">
        <f>+Table1[[#This Row],[Future Authority 
20% of Funding
to Address
Learning Loss1
Resource 3214]]+Table1[[#This Row],[Current Authority 20% of Funding
to Address
Learning Loss1
Resource 3214]]</f>
        <v>4073867.459999999</v>
      </c>
      <c r="U1886" s="9">
        <f t="shared" si="207"/>
        <v>20369337.27</v>
      </c>
      <c r="V1886" s="3" t="str">
        <f t="shared" si="208"/>
        <v xml:space="preserve">allocation match </v>
      </c>
    </row>
    <row r="1887" spans="1:22" ht="15.75" hidden="1" x14ac:dyDescent="0.25">
      <c r="A1887" s="421" t="s">
        <v>8022</v>
      </c>
      <c r="B1887" s="421" t="s">
        <v>8048</v>
      </c>
      <c r="C1887" s="422" t="s">
        <v>8024</v>
      </c>
      <c r="D1887" s="422" t="s">
        <v>8049</v>
      </c>
      <c r="E1887" s="422" t="s">
        <v>441</v>
      </c>
      <c r="F1887" s="422" t="s">
        <v>230</v>
      </c>
      <c r="G1887" s="423" t="s">
        <v>8049</v>
      </c>
      <c r="H1887" s="421" t="s">
        <v>8050</v>
      </c>
      <c r="I1887" s="424">
        <v>124811.38022757934</v>
      </c>
      <c r="J1887" s="425">
        <v>6.8353289725399245E-5</v>
      </c>
      <c r="K1887" s="424">
        <f t="shared" si="209"/>
        <v>927007.05</v>
      </c>
      <c r="L1887" s="424">
        <f t="shared" si="210"/>
        <v>686671.89</v>
      </c>
      <c r="M1887" s="424">
        <f t="shared" si="211"/>
        <v>549337.51</v>
      </c>
      <c r="N1887" s="424">
        <f t="shared" si="212"/>
        <v>137334.38</v>
      </c>
      <c r="O1887" s="424">
        <f t="shared" si="213"/>
        <v>240335.16000000003</v>
      </c>
      <c r="P1887" s="424">
        <f t="shared" si="214"/>
        <v>192268.13</v>
      </c>
      <c r="Q1887" s="424">
        <f t="shared" si="215"/>
        <v>48067.030000000028</v>
      </c>
      <c r="S1887" s="9">
        <f>+Table1[[#This Row],[Future Authority 
80% of Funding
for Allowable 
Uses of ESSER III
Resource 3213]]+Table1[[#This Row],[Current Authority 
80% of Funding
for Allowable 
Uses of ESSER III
Resource 3213]]</f>
        <v>741605.64</v>
      </c>
      <c r="T1887" s="9">
        <f>+Table1[[#This Row],[Future Authority 
20% of Funding
to Address
Learning Loss1
Resource 3214]]+Table1[[#This Row],[Current Authority 20% of Funding
to Address
Learning Loss1
Resource 3214]]</f>
        <v>185401.41000000003</v>
      </c>
      <c r="U1887" s="9">
        <f t="shared" si="207"/>
        <v>927007.05</v>
      </c>
      <c r="V1887" s="3" t="str">
        <f t="shared" si="208"/>
        <v xml:space="preserve">allocation match </v>
      </c>
    </row>
    <row r="1888" spans="1:22" ht="15.75" hidden="1" x14ac:dyDescent="0.25">
      <c r="A1888" s="421" t="s">
        <v>8022</v>
      </c>
      <c r="B1888" s="421" t="s">
        <v>8051</v>
      </c>
      <c r="C1888" s="422" t="s">
        <v>8024</v>
      </c>
      <c r="D1888" s="422" t="s">
        <v>8052</v>
      </c>
      <c r="E1888" s="422" t="s">
        <v>441</v>
      </c>
      <c r="F1888" s="422" t="s">
        <v>230</v>
      </c>
      <c r="G1888" s="423" t="s">
        <v>8052</v>
      </c>
      <c r="H1888" s="421" t="s">
        <v>8053</v>
      </c>
      <c r="I1888" s="424">
        <v>1623643.0245071035</v>
      </c>
      <c r="J1888" s="425">
        <v>8.8919249080008332E-4</v>
      </c>
      <c r="K1888" s="424">
        <f t="shared" si="209"/>
        <v>12059225.08</v>
      </c>
      <c r="L1888" s="424">
        <f t="shared" si="210"/>
        <v>8932759.3200000003</v>
      </c>
      <c r="M1888" s="424">
        <f t="shared" si="211"/>
        <v>7146207.46</v>
      </c>
      <c r="N1888" s="424">
        <f t="shared" si="212"/>
        <v>1786551.8600000003</v>
      </c>
      <c r="O1888" s="424">
        <f t="shared" si="213"/>
        <v>3126465.76</v>
      </c>
      <c r="P1888" s="424">
        <f t="shared" si="214"/>
        <v>2501172.61</v>
      </c>
      <c r="Q1888" s="424">
        <f t="shared" si="215"/>
        <v>625293.14999999991</v>
      </c>
      <c r="S1888" s="9">
        <f>+Table1[[#This Row],[Future Authority 
80% of Funding
for Allowable 
Uses of ESSER III
Resource 3213]]+Table1[[#This Row],[Current Authority 
80% of Funding
for Allowable 
Uses of ESSER III
Resource 3213]]</f>
        <v>9647380.0700000003</v>
      </c>
      <c r="T1888" s="9">
        <f>+Table1[[#This Row],[Future Authority 
20% of Funding
to Address
Learning Loss1
Resource 3214]]+Table1[[#This Row],[Current Authority 20% of Funding
to Address
Learning Loss1
Resource 3214]]</f>
        <v>2411845.0100000002</v>
      </c>
      <c r="U1888" s="9">
        <f t="shared" si="207"/>
        <v>12059225.08</v>
      </c>
      <c r="V1888" s="3" t="str">
        <f t="shared" si="208"/>
        <v xml:space="preserve">allocation match </v>
      </c>
    </row>
    <row r="1889" spans="1:22" ht="15.75" hidden="1" x14ac:dyDescent="0.25">
      <c r="A1889" s="421" t="s">
        <v>8022</v>
      </c>
      <c r="B1889" s="421" t="s">
        <v>8054</v>
      </c>
      <c r="C1889" s="422" t="s">
        <v>8024</v>
      </c>
      <c r="D1889" s="422" t="s">
        <v>8055</v>
      </c>
      <c r="E1889" s="422" t="s">
        <v>441</v>
      </c>
      <c r="F1889" s="422" t="s">
        <v>230</v>
      </c>
      <c r="G1889" s="423" t="s">
        <v>8055</v>
      </c>
      <c r="H1889" s="421" t="s">
        <v>6762</v>
      </c>
      <c r="I1889" s="424">
        <v>30762.577904772406</v>
      </c>
      <c r="J1889" s="425">
        <v>1.6847208935523322E-5</v>
      </c>
      <c r="K1889" s="424">
        <f t="shared" si="209"/>
        <v>228481.78</v>
      </c>
      <c r="L1889" s="424">
        <f t="shared" si="210"/>
        <v>169245.76</v>
      </c>
      <c r="M1889" s="424">
        <f t="shared" si="211"/>
        <v>135396.60999999999</v>
      </c>
      <c r="N1889" s="424">
        <f t="shared" si="212"/>
        <v>33849.150000000023</v>
      </c>
      <c r="O1889" s="424">
        <f t="shared" si="213"/>
        <v>59236.01999999999</v>
      </c>
      <c r="P1889" s="424">
        <f t="shared" si="214"/>
        <v>47388.82</v>
      </c>
      <c r="Q1889" s="424">
        <f t="shared" si="215"/>
        <v>11847.19999999999</v>
      </c>
      <c r="S1889" s="9">
        <f>+Table1[[#This Row],[Future Authority 
80% of Funding
for Allowable 
Uses of ESSER III
Resource 3213]]+Table1[[#This Row],[Current Authority 
80% of Funding
for Allowable 
Uses of ESSER III
Resource 3213]]</f>
        <v>182785.43</v>
      </c>
      <c r="T1889" s="9">
        <f>+Table1[[#This Row],[Future Authority 
20% of Funding
to Address
Learning Loss1
Resource 3214]]+Table1[[#This Row],[Current Authority 20% of Funding
to Address
Learning Loss1
Resource 3214]]</f>
        <v>45696.350000000013</v>
      </c>
      <c r="U1889" s="9">
        <f t="shared" si="207"/>
        <v>228481.78</v>
      </c>
      <c r="V1889" s="3" t="str">
        <f t="shared" si="208"/>
        <v xml:space="preserve">allocation match </v>
      </c>
    </row>
    <row r="1890" spans="1:22" ht="15.75" hidden="1" x14ac:dyDescent="0.25">
      <c r="A1890" s="421" t="s">
        <v>8022</v>
      </c>
      <c r="B1890" s="421" t="s">
        <v>8056</v>
      </c>
      <c r="C1890" s="422" t="s">
        <v>8024</v>
      </c>
      <c r="D1890" s="422" t="s">
        <v>8057</v>
      </c>
      <c r="E1890" s="422" t="s">
        <v>441</v>
      </c>
      <c r="F1890" s="422" t="s">
        <v>230</v>
      </c>
      <c r="G1890" s="423" t="s">
        <v>8057</v>
      </c>
      <c r="H1890" s="421" t="s">
        <v>8058</v>
      </c>
      <c r="I1890" s="424">
        <v>0</v>
      </c>
      <c r="J1890" s="425">
        <v>0</v>
      </c>
      <c r="K1890" s="424">
        <f t="shared" si="209"/>
        <v>0</v>
      </c>
      <c r="L1890" s="424">
        <f t="shared" si="210"/>
        <v>0</v>
      </c>
      <c r="M1890" s="424">
        <f t="shared" si="211"/>
        <v>0</v>
      </c>
      <c r="N1890" s="424">
        <f t="shared" si="212"/>
        <v>0</v>
      </c>
      <c r="O1890" s="424">
        <f t="shared" si="213"/>
        <v>0</v>
      </c>
      <c r="P1890" s="424">
        <f t="shared" si="214"/>
        <v>0</v>
      </c>
      <c r="Q1890" s="424">
        <f t="shared" si="215"/>
        <v>0</v>
      </c>
      <c r="S1890" s="9">
        <f>+Table1[[#This Row],[Future Authority 
80% of Funding
for Allowable 
Uses of ESSER III
Resource 3213]]+Table1[[#This Row],[Current Authority 
80% of Funding
for Allowable 
Uses of ESSER III
Resource 3213]]</f>
        <v>0</v>
      </c>
      <c r="T1890" s="9">
        <f>+Table1[[#This Row],[Future Authority 
20% of Funding
to Address
Learning Loss1
Resource 3214]]+Table1[[#This Row],[Current Authority 20% of Funding
to Address
Learning Loss1
Resource 3214]]</f>
        <v>0</v>
      </c>
      <c r="U1890" s="9">
        <f t="shared" si="207"/>
        <v>0</v>
      </c>
      <c r="V1890" s="3" t="str">
        <f t="shared" si="208"/>
        <v xml:space="preserve">allocation match </v>
      </c>
    </row>
    <row r="1891" spans="1:22" ht="15.75" hidden="1" x14ac:dyDescent="0.25">
      <c r="A1891" s="421" t="s">
        <v>8022</v>
      </c>
      <c r="B1891" s="421" t="s">
        <v>8059</v>
      </c>
      <c r="C1891" s="422" t="s">
        <v>8024</v>
      </c>
      <c r="D1891" s="422" t="s">
        <v>8060</v>
      </c>
      <c r="E1891" s="422" t="s">
        <v>441</v>
      </c>
      <c r="F1891" s="422" t="s">
        <v>230</v>
      </c>
      <c r="G1891" s="423" t="s">
        <v>8060</v>
      </c>
      <c r="H1891" s="421" t="s">
        <v>8061</v>
      </c>
      <c r="I1891" s="424">
        <v>326029.90578007034</v>
      </c>
      <c r="J1891" s="425">
        <v>1.7855115910340235E-4</v>
      </c>
      <c r="K1891" s="424">
        <f t="shared" si="209"/>
        <v>2421510.12</v>
      </c>
      <c r="L1891" s="424">
        <f t="shared" si="210"/>
        <v>1793711.2</v>
      </c>
      <c r="M1891" s="424">
        <f t="shared" si="211"/>
        <v>1434968.96</v>
      </c>
      <c r="N1891" s="424">
        <f t="shared" si="212"/>
        <v>358742.24</v>
      </c>
      <c r="O1891" s="424">
        <f t="shared" si="213"/>
        <v>627798.92000000016</v>
      </c>
      <c r="P1891" s="424">
        <f t="shared" si="214"/>
        <v>502239.14</v>
      </c>
      <c r="Q1891" s="424">
        <f t="shared" si="215"/>
        <v>125559.78000000014</v>
      </c>
      <c r="S1891" s="9">
        <f>+Table1[[#This Row],[Future Authority 
80% of Funding
for Allowable 
Uses of ESSER III
Resource 3213]]+Table1[[#This Row],[Current Authority 
80% of Funding
for Allowable 
Uses of ESSER III
Resource 3213]]</f>
        <v>1937208.1</v>
      </c>
      <c r="T1891" s="9">
        <f>+Table1[[#This Row],[Future Authority 
20% of Funding
to Address
Learning Loss1
Resource 3214]]+Table1[[#This Row],[Current Authority 20% of Funding
to Address
Learning Loss1
Resource 3214]]</f>
        <v>484302.02000000014</v>
      </c>
      <c r="U1891" s="9">
        <f t="shared" si="207"/>
        <v>2421510.12</v>
      </c>
      <c r="V1891" s="3" t="str">
        <f t="shared" si="208"/>
        <v xml:space="preserve">allocation match </v>
      </c>
    </row>
    <row r="1892" spans="1:22" ht="15.75" hidden="1" x14ac:dyDescent="0.25">
      <c r="A1892" s="421" t="s">
        <v>8022</v>
      </c>
      <c r="B1892" s="421" t="s">
        <v>8062</v>
      </c>
      <c r="C1892" s="422" t="s">
        <v>8024</v>
      </c>
      <c r="D1892" s="422" t="s">
        <v>8063</v>
      </c>
      <c r="E1892" s="422" t="s">
        <v>441</v>
      </c>
      <c r="F1892" s="422" t="s">
        <v>230</v>
      </c>
      <c r="G1892" s="423" t="s">
        <v>8063</v>
      </c>
      <c r="H1892" s="421" t="s">
        <v>106</v>
      </c>
      <c r="I1892" s="424">
        <v>97966.52331797668</v>
      </c>
      <c r="J1892" s="425">
        <v>5.3651631281808903E-5</v>
      </c>
      <c r="K1892" s="424">
        <f t="shared" si="209"/>
        <v>727623.21</v>
      </c>
      <c r="L1892" s="424">
        <f t="shared" si="210"/>
        <v>538980.16</v>
      </c>
      <c r="M1892" s="424">
        <f t="shared" si="211"/>
        <v>431184.13</v>
      </c>
      <c r="N1892" s="424">
        <f t="shared" si="212"/>
        <v>107796.03000000003</v>
      </c>
      <c r="O1892" s="424">
        <f t="shared" si="213"/>
        <v>188643.04999999993</v>
      </c>
      <c r="P1892" s="424">
        <f t="shared" si="214"/>
        <v>150914.44</v>
      </c>
      <c r="Q1892" s="424">
        <f t="shared" si="215"/>
        <v>37728.609999999928</v>
      </c>
      <c r="S1892" s="9">
        <f>+Table1[[#This Row],[Future Authority 
80% of Funding
for Allowable 
Uses of ESSER III
Resource 3213]]+Table1[[#This Row],[Current Authority 
80% of Funding
for Allowable 
Uses of ESSER III
Resource 3213]]</f>
        <v>582098.57000000007</v>
      </c>
      <c r="T1892" s="9">
        <f>+Table1[[#This Row],[Future Authority 
20% of Funding
to Address
Learning Loss1
Resource 3214]]+Table1[[#This Row],[Current Authority 20% of Funding
to Address
Learning Loss1
Resource 3214]]</f>
        <v>145524.63999999996</v>
      </c>
      <c r="U1892" s="9">
        <f t="shared" si="207"/>
        <v>727623.21</v>
      </c>
      <c r="V1892" s="3" t="str">
        <f t="shared" si="208"/>
        <v xml:space="preserve">allocation match </v>
      </c>
    </row>
    <row r="1893" spans="1:22" ht="15.75" hidden="1" x14ac:dyDescent="0.25">
      <c r="A1893" s="421" t="s">
        <v>8022</v>
      </c>
      <c r="B1893" s="421" t="s">
        <v>8064</v>
      </c>
      <c r="C1893" s="422" t="s">
        <v>8024</v>
      </c>
      <c r="D1893" s="422" t="s">
        <v>8065</v>
      </c>
      <c r="E1893" s="422" t="s">
        <v>441</v>
      </c>
      <c r="F1893" s="422" t="s">
        <v>230</v>
      </c>
      <c r="G1893" s="423" t="s">
        <v>8065</v>
      </c>
      <c r="H1893" s="421" t="s">
        <v>8066</v>
      </c>
      <c r="I1893" s="424">
        <v>2227723.7641825308</v>
      </c>
      <c r="J1893" s="425">
        <v>1.2200189406100181E-3</v>
      </c>
      <c r="K1893" s="424">
        <f t="shared" si="209"/>
        <v>16545892.1</v>
      </c>
      <c r="L1893" s="424">
        <f t="shared" si="210"/>
        <v>12256216.369999999</v>
      </c>
      <c r="M1893" s="424">
        <f t="shared" si="211"/>
        <v>9804973.0999999996</v>
      </c>
      <c r="N1893" s="424">
        <f t="shared" si="212"/>
        <v>2451243.2699999996</v>
      </c>
      <c r="O1893" s="424">
        <f t="shared" si="213"/>
        <v>4289675.7300000004</v>
      </c>
      <c r="P1893" s="424">
        <f t="shared" si="214"/>
        <v>3431740.58</v>
      </c>
      <c r="Q1893" s="424">
        <f t="shared" si="215"/>
        <v>857935.15000000037</v>
      </c>
      <c r="S1893" s="9">
        <f>+Table1[[#This Row],[Future Authority 
80% of Funding
for Allowable 
Uses of ESSER III
Resource 3213]]+Table1[[#This Row],[Current Authority 
80% of Funding
for Allowable 
Uses of ESSER III
Resource 3213]]</f>
        <v>13236713.68</v>
      </c>
      <c r="T1893" s="9">
        <f>+Table1[[#This Row],[Future Authority 
20% of Funding
to Address
Learning Loss1
Resource 3214]]+Table1[[#This Row],[Current Authority 20% of Funding
to Address
Learning Loss1
Resource 3214]]</f>
        <v>3309178.42</v>
      </c>
      <c r="U1893" s="9">
        <f t="shared" si="207"/>
        <v>16545892.1</v>
      </c>
      <c r="V1893" s="3" t="str">
        <f t="shared" si="208"/>
        <v xml:space="preserve">allocation match </v>
      </c>
    </row>
    <row r="1894" spans="1:22" ht="15.75" hidden="1" x14ac:dyDescent="0.25">
      <c r="A1894" s="421" t="s">
        <v>8022</v>
      </c>
      <c r="B1894" s="421" t="s">
        <v>8067</v>
      </c>
      <c r="C1894" s="422" t="s">
        <v>8024</v>
      </c>
      <c r="D1894" s="422" t="s">
        <v>8068</v>
      </c>
      <c r="E1894" s="422" t="s">
        <v>441</v>
      </c>
      <c r="F1894" s="422" t="s">
        <v>230</v>
      </c>
      <c r="G1894" s="423" t="s">
        <v>8068</v>
      </c>
      <c r="H1894" s="421" t="s">
        <v>8069</v>
      </c>
      <c r="I1894" s="424">
        <v>243463.58212209554</v>
      </c>
      <c r="J1894" s="425">
        <v>1.3333348878949325E-4</v>
      </c>
      <c r="K1894" s="424">
        <f t="shared" si="209"/>
        <v>1808268.25</v>
      </c>
      <c r="L1894" s="424">
        <f t="shared" si="210"/>
        <v>1339457.96</v>
      </c>
      <c r="M1894" s="424">
        <f t="shared" si="211"/>
        <v>1071566.3700000001</v>
      </c>
      <c r="N1894" s="424">
        <f t="shared" si="212"/>
        <v>267891.58999999985</v>
      </c>
      <c r="O1894" s="424">
        <f t="shared" si="213"/>
        <v>468810.29000000004</v>
      </c>
      <c r="P1894" s="424">
        <f t="shared" si="214"/>
        <v>375048.23</v>
      </c>
      <c r="Q1894" s="424">
        <f t="shared" si="215"/>
        <v>93762.060000000056</v>
      </c>
      <c r="S1894" s="9">
        <f>+Table1[[#This Row],[Future Authority 
80% of Funding
for Allowable 
Uses of ESSER III
Resource 3213]]+Table1[[#This Row],[Current Authority 
80% of Funding
for Allowable 
Uses of ESSER III
Resource 3213]]</f>
        <v>1446614.6</v>
      </c>
      <c r="T1894" s="9">
        <f>+Table1[[#This Row],[Future Authority 
20% of Funding
to Address
Learning Loss1
Resource 3214]]+Table1[[#This Row],[Current Authority 20% of Funding
to Address
Learning Loss1
Resource 3214]]</f>
        <v>361653.64999999991</v>
      </c>
      <c r="U1894" s="9">
        <f t="shared" si="207"/>
        <v>1808268.25</v>
      </c>
      <c r="V1894" s="3" t="str">
        <f t="shared" si="208"/>
        <v xml:space="preserve">allocation match </v>
      </c>
    </row>
    <row r="1895" spans="1:22" ht="15.75" hidden="1" x14ac:dyDescent="0.25">
      <c r="A1895" s="421" t="s">
        <v>8022</v>
      </c>
      <c r="B1895" s="421" t="s">
        <v>8070</v>
      </c>
      <c r="C1895" s="422" t="s">
        <v>8024</v>
      </c>
      <c r="D1895" s="422" t="s">
        <v>8071</v>
      </c>
      <c r="E1895" s="422" t="s">
        <v>441</v>
      </c>
      <c r="F1895" s="422" t="s">
        <v>230</v>
      </c>
      <c r="G1895" s="423" t="s">
        <v>8071</v>
      </c>
      <c r="H1895" s="421" t="s">
        <v>8072</v>
      </c>
      <c r="I1895" s="424">
        <v>75028.993313053215</v>
      </c>
      <c r="J1895" s="425">
        <v>4.1089830978400943E-5</v>
      </c>
      <c r="K1895" s="424">
        <f t="shared" si="209"/>
        <v>557260.13</v>
      </c>
      <c r="L1895" s="424">
        <f t="shared" si="210"/>
        <v>412785.28</v>
      </c>
      <c r="M1895" s="424">
        <f t="shared" si="211"/>
        <v>330228.21999999997</v>
      </c>
      <c r="N1895" s="424">
        <f t="shared" si="212"/>
        <v>82557.060000000056</v>
      </c>
      <c r="O1895" s="424">
        <f t="shared" si="213"/>
        <v>144474.84999999998</v>
      </c>
      <c r="P1895" s="424">
        <f t="shared" si="214"/>
        <v>115579.88</v>
      </c>
      <c r="Q1895" s="424">
        <f t="shared" si="215"/>
        <v>28894.969999999972</v>
      </c>
      <c r="S1895" s="9">
        <f>+Table1[[#This Row],[Future Authority 
80% of Funding
for Allowable 
Uses of ESSER III
Resource 3213]]+Table1[[#This Row],[Current Authority 
80% of Funding
for Allowable 
Uses of ESSER III
Resource 3213]]</f>
        <v>445808.1</v>
      </c>
      <c r="T1895" s="9">
        <f>+Table1[[#This Row],[Future Authority 
20% of Funding
to Address
Learning Loss1
Resource 3214]]+Table1[[#This Row],[Current Authority 20% of Funding
to Address
Learning Loss1
Resource 3214]]</f>
        <v>111452.03000000003</v>
      </c>
      <c r="U1895" s="9">
        <f t="shared" si="207"/>
        <v>557260.13</v>
      </c>
      <c r="V1895" s="3" t="str">
        <f t="shared" si="208"/>
        <v xml:space="preserve">allocation match </v>
      </c>
    </row>
    <row r="1896" spans="1:22" ht="15.75" hidden="1" x14ac:dyDescent="0.25">
      <c r="A1896" s="421" t="s">
        <v>8022</v>
      </c>
      <c r="B1896" s="421" t="s">
        <v>8073</v>
      </c>
      <c r="C1896" s="422" t="s">
        <v>8024</v>
      </c>
      <c r="D1896" s="422" t="s">
        <v>8074</v>
      </c>
      <c r="E1896" s="422" t="s">
        <v>441</v>
      </c>
      <c r="F1896" s="422" t="s">
        <v>230</v>
      </c>
      <c r="G1896" s="423" t="s">
        <v>8074</v>
      </c>
      <c r="H1896" s="421" t="s">
        <v>8075</v>
      </c>
      <c r="I1896" s="424">
        <v>45151.24571127964</v>
      </c>
      <c r="J1896" s="425">
        <v>2.4727201749859564E-5</v>
      </c>
      <c r="K1896" s="424">
        <f t="shared" si="209"/>
        <v>335350.21000000002</v>
      </c>
      <c r="L1896" s="424">
        <f t="shared" si="210"/>
        <v>248407.56</v>
      </c>
      <c r="M1896" s="424">
        <f t="shared" si="211"/>
        <v>198726.05</v>
      </c>
      <c r="N1896" s="424">
        <f t="shared" si="212"/>
        <v>49681.510000000009</v>
      </c>
      <c r="O1896" s="424">
        <f t="shared" si="213"/>
        <v>86942.650000000023</v>
      </c>
      <c r="P1896" s="424">
        <f t="shared" si="214"/>
        <v>69554.12</v>
      </c>
      <c r="Q1896" s="424">
        <f t="shared" si="215"/>
        <v>17388.530000000028</v>
      </c>
      <c r="S1896" s="9">
        <f>+Table1[[#This Row],[Future Authority 
80% of Funding
for Allowable 
Uses of ESSER III
Resource 3213]]+Table1[[#This Row],[Current Authority 
80% of Funding
for Allowable 
Uses of ESSER III
Resource 3213]]</f>
        <v>268280.17</v>
      </c>
      <c r="T1896" s="9">
        <f>+Table1[[#This Row],[Future Authority 
20% of Funding
to Address
Learning Loss1
Resource 3214]]+Table1[[#This Row],[Current Authority 20% of Funding
to Address
Learning Loss1
Resource 3214]]</f>
        <v>67070.040000000037</v>
      </c>
      <c r="U1896" s="9">
        <f t="shared" si="207"/>
        <v>335350.21000000002</v>
      </c>
      <c r="V1896" s="3" t="str">
        <f t="shared" si="208"/>
        <v xml:space="preserve">allocation match </v>
      </c>
    </row>
    <row r="1897" spans="1:22" ht="15.75" hidden="1" x14ac:dyDescent="0.25">
      <c r="A1897" s="421" t="s">
        <v>8022</v>
      </c>
      <c r="B1897" s="421" t="s">
        <v>8076</v>
      </c>
      <c r="C1897" s="422" t="s">
        <v>8024</v>
      </c>
      <c r="D1897" s="422" t="s">
        <v>8077</v>
      </c>
      <c r="E1897" s="422" t="s">
        <v>441</v>
      </c>
      <c r="F1897" s="422" t="s">
        <v>230</v>
      </c>
      <c r="G1897" s="423" t="s">
        <v>8077</v>
      </c>
      <c r="H1897" s="421" t="s">
        <v>8078</v>
      </c>
      <c r="I1897" s="424">
        <v>176880.03921451169</v>
      </c>
      <c r="J1897" s="425">
        <v>9.6868831552252303E-5</v>
      </c>
      <c r="K1897" s="424">
        <f t="shared" si="209"/>
        <v>1313734.71</v>
      </c>
      <c r="L1897" s="424">
        <f t="shared" si="210"/>
        <v>973136.82</v>
      </c>
      <c r="M1897" s="424">
        <f t="shared" si="211"/>
        <v>778509.46</v>
      </c>
      <c r="N1897" s="424">
        <f t="shared" si="212"/>
        <v>194627.36</v>
      </c>
      <c r="O1897" s="424">
        <f t="shared" si="213"/>
        <v>340597.89</v>
      </c>
      <c r="P1897" s="424">
        <f t="shared" si="214"/>
        <v>272478.31</v>
      </c>
      <c r="Q1897" s="424">
        <f t="shared" si="215"/>
        <v>68119.580000000016</v>
      </c>
      <c r="S1897" s="9">
        <f>+Table1[[#This Row],[Future Authority 
80% of Funding
for Allowable 
Uses of ESSER III
Resource 3213]]+Table1[[#This Row],[Current Authority 
80% of Funding
for Allowable 
Uses of ESSER III
Resource 3213]]</f>
        <v>1050987.77</v>
      </c>
      <c r="T1897" s="9">
        <f>+Table1[[#This Row],[Future Authority 
20% of Funding
to Address
Learning Loss1
Resource 3214]]+Table1[[#This Row],[Current Authority 20% of Funding
to Address
Learning Loss1
Resource 3214]]</f>
        <v>262746.94</v>
      </c>
      <c r="U1897" s="9">
        <f t="shared" si="207"/>
        <v>1313734.71</v>
      </c>
      <c r="V1897" s="3" t="str">
        <f t="shared" si="208"/>
        <v xml:space="preserve">allocation match </v>
      </c>
    </row>
    <row r="1898" spans="1:22" ht="15.75" hidden="1" x14ac:dyDescent="0.25">
      <c r="A1898" s="421" t="s">
        <v>8022</v>
      </c>
      <c r="B1898" s="421" t="s">
        <v>8079</v>
      </c>
      <c r="C1898" s="422" t="s">
        <v>8024</v>
      </c>
      <c r="D1898" s="422" t="s">
        <v>8080</v>
      </c>
      <c r="E1898" s="422" t="s">
        <v>441</v>
      </c>
      <c r="F1898" s="422" t="s">
        <v>230</v>
      </c>
      <c r="G1898" s="423" t="s">
        <v>8080</v>
      </c>
      <c r="H1898" s="421" t="s">
        <v>8081</v>
      </c>
      <c r="I1898" s="424">
        <v>612176.01932557975</v>
      </c>
      <c r="J1898" s="425">
        <v>3.3525985159049395E-4</v>
      </c>
      <c r="K1898" s="424">
        <f t="shared" si="209"/>
        <v>4546792.8</v>
      </c>
      <c r="L1898" s="424">
        <f t="shared" si="210"/>
        <v>3367994.67</v>
      </c>
      <c r="M1898" s="424">
        <f t="shared" si="211"/>
        <v>2694395.74</v>
      </c>
      <c r="N1898" s="424">
        <f t="shared" si="212"/>
        <v>673598.9299999997</v>
      </c>
      <c r="O1898" s="424">
        <f t="shared" si="213"/>
        <v>1178798.1299999999</v>
      </c>
      <c r="P1898" s="424">
        <f t="shared" si="214"/>
        <v>943038.5</v>
      </c>
      <c r="Q1898" s="424">
        <f t="shared" si="215"/>
        <v>235759.62999999989</v>
      </c>
      <c r="S1898" s="9">
        <f>+Table1[[#This Row],[Future Authority 
80% of Funding
for Allowable 
Uses of ESSER III
Resource 3213]]+Table1[[#This Row],[Current Authority 
80% of Funding
for Allowable 
Uses of ESSER III
Resource 3213]]</f>
        <v>3637434.24</v>
      </c>
      <c r="T1898" s="9">
        <f>+Table1[[#This Row],[Future Authority 
20% of Funding
to Address
Learning Loss1
Resource 3214]]+Table1[[#This Row],[Current Authority 20% of Funding
to Address
Learning Loss1
Resource 3214]]</f>
        <v>909358.55999999959</v>
      </c>
      <c r="U1898" s="9">
        <f t="shared" si="207"/>
        <v>4546792.8</v>
      </c>
      <c r="V1898" s="3" t="str">
        <f t="shared" si="208"/>
        <v xml:space="preserve">allocation match </v>
      </c>
    </row>
    <row r="1899" spans="1:22" ht="15.75" hidden="1" x14ac:dyDescent="0.25">
      <c r="A1899" s="421" t="s">
        <v>8022</v>
      </c>
      <c r="B1899" s="421" t="s">
        <v>8082</v>
      </c>
      <c r="C1899" s="422" t="s">
        <v>8024</v>
      </c>
      <c r="D1899" s="422" t="s">
        <v>8083</v>
      </c>
      <c r="E1899" s="422" t="s">
        <v>441</v>
      </c>
      <c r="F1899" s="422" t="s">
        <v>230</v>
      </c>
      <c r="G1899" s="423" t="s">
        <v>8083</v>
      </c>
      <c r="H1899" s="421" t="s">
        <v>8084</v>
      </c>
      <c r="I1899" s="424">
        <v>324770.10258925869</v>
      </c>
      <c r="J1899" s="425">
        <v>1.7786122448092229E-4</v>
      </c>
      <c r="K1899" s="424">
        <f t="shared" si="209"/>
        <v>2412153.23</v>
      </c>
      <c r="L1899" s="424">
        <f t="shared" si="210"/>
        <v>1786780.17</v>
      </c>
      <c r="M1899" s="424">
        <f t="shared" si="211"/>
        <v>1429424.14</v>
      </c>
      <c r="N1899" s="424">
        <f t="shared" si="212"/>
        <v>357356.03</v>
      </c>
      <c r="O1899" s="424">
        <f t="shared" si="213"/>
        <v>625373.06000000006</v>
      </c>
      <c r="P1899" s="424">
        <f t="shared" si="214"/>
        <v>500298.45</v>
      </c>
      <c r="Q1899" s="424">
        <f t="shared" si="215"/>
        <v>125074.61000000004</v>
      </c>
      <c r="S1899" s="9">
        <f>+Table1[[#This Row],[Future Authority 
80% of Funding
for Allowable 
Uses of ESSER III
Resource 3213]]+Table1[[#This Row],[Current Authority 
80% of Funding
for Allowable 
Uses of ESSER III
Resource 3213]]</f>
        <v>1929722.5899999999</v>
      </c>
      <c r="T1899" s="9">
        <f>+Table1[[#This Row],[Future Authority 
20% of Funding
to Address
Learning Loss1
Resource 3214]]+Table1[[#This Row],[Current Authority 20% of Funding
to Address
Learning Loss1
Resource 3214]]</f>
        <v>482430.64000000007</v>
      </c>
      <c r="U1899" s="9">
        <f t="shared" si="207"/>
        <v>2412153.23</v>
      </c>
      <c r="V1899" s="3" t="str">
        <f t="shared" si="208"/>
        <v xml:space="preserve">allocation match </v>
      </c>
    </row>
    <row r="1900" spans="1:22" ht="15.75" hidden="1" x14ac:dyDescent="0.25">
      <c r="A1900" s="421" t="s">
        <v>8022</v>
      </c>
      <c r="B1900" s="421" t="s">
        <v>8085</v>
      </c>
      <c r="C1900" s="422" t="s">
        <v>8024</v>
      </c>
      <c r="D1900" s="422" t="s">
        <v>8086</v>
      </c>
      <c r="E1900" s="422" t="s">
        <v>441</v>
      </c>
      <c r="F1900" s="422" t="s">
        <v>230</v>
      </c>
      <c r="G1900" s="423" t="s">
        <v>8086</v>
      </c>
      <c r="H1900" s="421" t="s">
        <v>8087</v>
      </c>
      <c r="I1900" s="424">
        <v>525991.95522060955</v>
      </c>
      <c r="J1900" s="425">
        <v>2.8806091594265552E-4</v>
      </c>
      <c r="K1900" s="424">
        <f t="shared" si="209"/>
        <v>3906681.02</v>
      </c>
      <c r="L1900" s="424">
        <f t="shared" si="210"/>
        <v>2893837.79</v>
      </c>
      <c r="M1900" s="424">
        <f t="shared" si="211"/>
        <v>2315070.23</v>
      </c>
      <c r="N1900" s="424">
        <f t="shared" si="212"/>
        <v>578767.56000000006</v>
      </c>
      <c r="O1900" s="424">
        <f t="shared" si="213"/>
        <v>1012843.23</v>
      </c>
      <c r="P1900" s="424">
        <f t="shared" si="214"/>
        <v>810274.58</v>
      </c>
      <c r="Q1900" s="424">
        <f t="shared" si="215"/>
        <v>202568.65000000002</v>
      </c>
      <c r="S1900" s="9">
        <f>+Table1[[#This Row],[Future Authority 
80% of Funding
for Allowable 
Uses of ESSER III
Resource 3213]]+Table1[[#This Row],[Current Authority 
80% of Funding
for Allowable 
Uses of ESSER III
Resource 3213]]</f>
        <v>3125344.81</v>
      </c>
      <c r="T1900" s="9">
        <f>+Table1[[#This Row],[Future Authority 
20% of Funding
to Address
Learning Loss1
Resource 3214]]+Table1[[#This Row],[Current Authority 20% of Funding
to Address
Learning Loss1
Resource 3214]]</f>
        <v>781336.21000000008</v>
      </c>
      <c r="U1900" s="9">
        <f t="shared" si="207"/>
        <v>3906681.02</v>
      </c>
      <c r="V1900" s="3" t="str">
        <f t="shared" si="208"/>
        <v xml:space="preserve">allocation match </v>
      </c>
    </row>
    <row r="1901" spans="1:22" ht="15.75" hidden="1" x14ac:dyDescent="0.25">
      <c r="A1901" s="421" t="s">
        <v>8022</v>
      </c>
      <c r="B1901" s="421" t="s">
        <v>8088</v>
      </c>
      <c r="C1901" s="422" t="s">
        <v>8024</v>
      </c>
      <c r="D1901" s="422" t="s">
        <v>8089</v>
      </c>
      <c r="E1901" s="422" t="s">
        <v>441</v>
      </c>
      <c r="F1901" s="422" t="s">
        <v>230</v>
      </c>
      <c r="G1901" s="423" t="s">
        <v>8089</v>
      </c>
      <c r="H1901" s="421" t="s">
        <v>8090</v>
      </c>
      <c r="I1901" s="424">
        <v>111360.89283418917</v>
      </c>
      <c r="J1901" s="425">
        <v>6.0987093950047399E-5</v>
      </c>
      <c r="K1901" s="424">
        <f t="shared" si="209"/>
        <v>827106.73</v>
      </c>
      <c r="L1901" s="424">
        <f t="shared" si="210"/>
        <v>612671.65</v>
      </c>
      <c r="M1901" s="424">
        <f t="shared" si="211"/>
        <v>490137.32</v>
      </c>
      <c r="N1901" s="424">
        <f t="shared" si="212"/>
        <v>122534.33000000002</v>
      </c>
      <c r="O1901" s="424">
        <f t="shared" si="213"/>
        <v>214435.07999999996</v>
      </c>
      <c r="P1901" s="424">
        <f t="shared" si="214"/>
        <v>171548.06</v>
      </c>
      <c r="Q1901" s="424">
        <f t="shared" si="215"/>
        <v>42887.01999999996</v>
      </c>
      <c r="S1901" s="9">
        <f>+Table1[[#This Row],[Future Authority 
80% of Funding
for Allowable 
Uses of ESSER III
Resource 3213]]+Table1[[#This Row],[Current Authority 
80% of Funding
for Allowable 
Uses of ESSER III
Resource 3213]]</f>
        <v>661685.38</v>
      </c>
      <c r="T1901" s="9">
        <f>+Table1[[#This Row],[Future Authority 
20% of Funding
to Address
Learning Loss1
Resource 3214]]+Table1[[#This Row],[Current Authority 20% of Funding
to Address
Learning Loss1
Resource 3214]]</f>
        <v>165421.34999999998</v>
      </c>
      <c r="U1901" s="9">
        <f t="shared" si="207"/>
        <v>827106.73</v>
      </c>
      <c r="V1901" s="3" t="str">
        <f t="shared" si="208"/>
        <v xml:space="preserve">allocation match </v>
      </c>
    </row>
    <row r="1902" spans="1:22" ht="15.75" hidden="1" x14ac:dyDescent="0.25">
      <c r="A1902" s="421" t="s">
        <v>8022</v>
      </c>
      <c r="B1902" s="421" t="s">
        <v>8091</v>
      </c>
      <c r="C1902" s="422" t="s">
        <v>8024</v>
      </c>
      <c r="D1902" s="422" t="s">
        <v>8092</v>
      </c>
      <c r="E1902" s="422" t="s">
        <v>441</v>
      </c>
      <c r="F1902" s="422" t="s">
        <v>230</v>
      </c>
      <c r="G1902" s="423" t="s">
        <v>8092</v>
      </c>
      <c r="H1902" s="421" t="s">
        <v>8093</v>
      </c>
      <c r="I1902" s="424">
        <v>1496.1864767382915</v>
      </c>
      <c r="J1902" s="425">
        <v>8.1939056792129362E-7</v>
      </c>
      <c r="K1902" s="424">
        <f t="shared" si="209"/>
        <v>11112.57</v>
      </c>
      <c r="L1902" s="424">
        <f t="shared" si="210"/>
        <v>8231.5300000000007</v>
      </c>
      <c r="M1902" s="424">
        <f t="shared" si="211"/>
        <v>6585.22</v>
      </c>
      <c r="N1902" s="424">
        <f t="shared" si="212"/>
        <v>1646.3100000000004</v>
      </c>
      <c r="O1902" s="424">
        <f t="shared" si="213"/>
        <v>2881.0399999999991</v>
      </c>
      <c r="P1902" s="424">
        <f t="shared" si="214"/>
        <v>2304.83</v>
      </c>
      <c r="Q1902" s="424">
        <f t="shared" si="215"/>
        <v>576.20999999999913</v>
      </c>
      <c r="S1902" s="9">
        <f>+Table1[[#This Row],[Future Authority 
80% of Funding
for Allowable 
Uses of ESSER III
Resource 3213]]+Table1[[#This Row],[Current Authority 
80% of Funding
for Allowable 
Uses of ESSER III
Resource 3213]]</f>
        <v>8890.0499999999993</v>
      </c>
      <c r="T1902" s="9">
        <f>+Table1[[#This Row],[Future Authority 
20% of Funding
to Address
Learning Loss1
Resource 3214]]+Table1[[#This Row],[Current Authority 20% of Funding
to Address
Learning Loss1
Resource 3214]]</f>
        <v>2222.5199999999995</v>
      </c>
      <c r="U1902" s="9">
        <f t="shared" si="207"/>
        <v>11112.57</v>
      </c>
      <c r="V1902" s="3" t="str">
        <f t="shared" si="208"/>
        <v xml:space="preserve">allocation match </v>
      </c>
    </row>
    <row r="1903" spans="1:22" ht="15.75" hidden="1" x14ac:dyDescent="0.25">
      <c r="A1903" s="421" t="s">
        <v>8022</v>
      </c>
      <c r="B1903" s="427" t="s">
        <v>8094</v>
      </c>
      <c r="C1903" s="422" t="s">
        <v>8024</v>
      </c>
      <c r="D1903" s="422" t="s">
        <v>8095</v>
      </c>
      <c r="E1903" s="422" t="s">
        <v>441</v>
      </c>
      <c r="F1903" s="422" t="s">
        <v>230</v>
      </c>
      <c r="G1903" s="423" t="s">
        <v>8095</v>
      </c>
      <c r="H1903" s="429" t="s">
        <v>8096</v>
      </c>
      <c r="I1903" s="424">
        <v>83826.10808263885</v>
      </c>
      <c r="J1903" s="425">
        <v>4.5907594659057726E-5</v>
      </c>
      <c r="K1903" s="424">
        <f t="shared" si="209"/>
        <v>622598.62</v>
      </c>
      <c r="L1903" s="424">
        <f t="shared" si="210"/>
        <v>461184.16</v>
      </c>
      <c r="M1903" s="424">
        <f t="shared" si="211"/>
        <v>368947.33</v>
      </c>
      <c r="N1903" s="424">
        <f t="shared" si="212"/>
        <v>92236.829999999958</v>
      </c>
      <c r="O1903" s="424">
        <f t="shared" si="213"/>
        <v>161414.46000000002</v>
      </c>
      <c r="P1903" s="424">
        <f t="shared" si="214"/>
        <v>129131.57</v>
      </c>
      <c r="Q1903" s="424">
        <f t="shared" si="215"/>
        <v>32282.890000000014</v>
      </c>
      <c r="S1903" s="9">
        <f>+Table1[[#This Row],[Future Authority 
80% of Funding
for Allowable 
Uses of ESSER III
Resource 3213]]+Table1[[#This Row],[Current Authority 
80% of Funding
for Allowable 
Uses of ESSER III
Resource 3213]]</f>
        <v>498078.9</v>
      </c>
      <c r="T1903" s="9">
        <f>+Table1[[#This Row],[Future Authority 
20% of Funding
to Address
Learning Loss1
Resource 3214]]+Table1[[#This Row],[Current Authority 20% of Funding
to Address
Learning Loss1
Resource 3214]]</f>
        <v>124519.71999999997</v>
      </c>
      <c r="U1903" s="9">
        <f t="shared" si="207"/>
        <v>622598.62</v>
      </c>
      <c r="V1903" s="3" t="str">
        <f t="shared" si="208"/>
        <v xml:space="preserve">allocation match </v>
      </c>
    </row>
    <row r="1904" spans="1:22" ht="15.75" hidden="1" x14ac:dyDescent="0.25">
      <c r="A1904" s="421" t="s">
        <v>8022</v>
      </c>
      <c r="B1904" s="421" t="s">
        <v>8097</v>
      </c>
      <c r="C1904" s="422" t="s">
        <v>8024</v>
      </c>
      <c r="D1904" s="422" t="s">
        <v>8098</v>
      </c>
      <c r="E1904" s="422" t="s">
        <v>441</v>
      </c>
      <c r="F1904" s="422" t="s">
        <v>230</v>
      </c>
      <c r="G1904" s="423" t="s">
        <v>8098</v>
      </c>
      <c r="H1904" s="421" t="s">
        <v>8099</v>
      </c>
      <c r="I1904" s="424">
        <v>239122.60048386999</v>
      </c>
      <c r="J1904" s="425">
        <v>1.309561384623898E-4</v>
      </c>
      <c r="K1904" s="424">
        <f t="shared" si="209"/>
        <v>1776026.64</v>
      </c>
      <c r="L1904" s="424">
        <f t="shared" si="210"/>
        <v>1315575.29</v>
      </c>
      <c r="M1904" s="424">
        <f t="shared" si="211"/>
        <v>1052460.23</v>
      </c>
      <c r="N1904" s="424">
        <f t="shared" si="212"/>
        <v>263115.06000000006</v>
      </c>
      <c r="O1904" s="424">
        <f t="shared" si="213"/>
        <v>460451.34999999986</v>
      </c>
      <c r="P1904" s="424">
        <f t="shared" si="214"/>
        <v>368361.08</v>
      </c>
      <c r="Q1904" s="424">
        <f t="shared" si="215"/>
        <v>92090.269999999844</v>
      </c>
      <c r="S1904" s="9">
        <f>+Table1[[#This Row],[Future Authority 
80% of Funding
for Allowable 
Uses of ESSER III
Resource 3213]]+Table1[[#This Row],[Current Authority 
80% of Funding
for Allowable 
Uses of ESSER III
Resource 3213]]</f>
        <v>1420821.31</v>
      </c>
      <c r="T1904" s="9">
        <f>+Table1[[#This Row],[Future Authority 
20% of Funding
to Address
Learning Loss1
Resource 3214]]+Table1[[#This Row],[Current Authority 20% of Funding
to Address
Learning Loss1
Resource 3214]]</f>
        <v>355205.3299999999</v>
      </c>
      <c r="U1904" s="9">
        <f t="shared" si="207"/>
        <v>1776026.64</v>
      </c>
      <c r="V1904" s="3" t="str">
        <f t="shared" si="208"/>
        <v xml:space="preserve">allocation match </v>
      </c>
    </row>
    <row r="1905" spans="1:22" ht="15.75" hidden="1" x14ac:dyDescent="0.25">
      <c r="A1905" s="421" t="s">
        <v>8022</v>
      </c>
      <c r="B1905" s="421" t="s">
        <v>8100</v>
      </c>
      <c r="C1905" s="422" t="s">
        <v>8024</v>
      </c>
      <c r="D1905" s="422" t="s">
        <v>8101</v>
      </c>
      <c r="E1905" s="422" t="s">
        <v>441</v>
      </c>
      <c r="F1905" s="422" t="s">
        <v>230</v>
      </c>
      <c r="G1905" s="423" t="s">
        <v>8101</v>
      </c>
      <c r="H1905" s="421" t="s">
        <v>8102</v>
      </c>
      <c r="I1905" s="424">
        <v>94380.047702830503</v>
      </c>
      <c r="J1905" s="425">
        <v>5.1687488217545311E-5</v>
      </c>
      <c r="K1905" s="424">
        <f t="shared" si="209"/>
        <v>700985.51</v>
      </c>
      <c r="L1905" s="424">
        <f t="shared" si="210"/>
        <v>519248.53</v>
      </c>
      <c r="M1905" s="424">
        <f t="shared" si="211"/>
        <v>415398.82</v>
      </c>
      <c r="N1905" s="424">
        <f t="shared" si="212"/>
        <v>103849.71000000002</v>
      </c>
      <c r="O1905" s="424">
        <f t="shared" si="213"/>
        <v>181736.97999999998</v>
      </c>
      <c r="P1905" s="424">
        <f t="shared" si="214"/>
        <v>145389.57999999999</v>
      </c>
      <c r="Q1905" s="424">
        <f t="shared" si="215"/>
        <v>36347.399999999994</v>
      </c>
      <c r="S1905" s="9">
        <f>+Table1[[#This Row],[Future Authority 
80% of Funding
for Allowable 
Uses of ESSER III
Resource 3213]]+Table1[[#This Row],[Current Authority 
80% of Funding
for Allowable 
Uses of ESSER III
Resource 3213]]</f>
        <v>560788.4</v>
      </c>
      <c r="T1905" s="9">
        <f>+Table1[[#This Row],[Future Authority 
20% of Funding
to Address
Learning Loss1
Resource 3214]]+Table1[[#This Row],[Current Authority 20% of Funding
to Address
Learning Loss1
Resource 3214]]</f>
        <v>140197.11000000002</v>
      </c>
      <c r="U1905" s="9">
        <f t="shared" si="207"/>
        <v>700985.51</v>
      </c>
      <c r="V1905" s="3" t="str">
        <f t="shared" si="208"/>
        <v xml:space="preserve">allocation match </v>
      </c>
    </row>
    <row r="1906" spans="1:22" ht="15.75" hidden="1" x14ac:dyDescent="0.25">
      <c r="A1906" s="421" t="s">
        <v>8022</v>
      </c>
      <c r="B1906" s="421" t="s">
        <v>8103</v>
      </c>
      <c r="C1906" s="422" t="s">
        <v>8024</v>
      </c>
      <c r="D1906" s="422" t="s">
        <v>8104</v>
      </c>
      <c r="E1906" s="422" t="s">
        <v>441</v>
      </c>
      <c r="F1906" s="422" t="s">
        <v>230</v>
      </c>
      <c r="G1906" s="423" t="s">
        <v>8104</v>
      </c>
      <c r="H1906" s="421" t="s">
        <v>8105</v>
      </c>
      <c r="I1906" s="424">
        <v>597292.09093216574</v>
      </c>
      <c r="J1906" s="425">
        <v>3.2710862797713373E-4</v>
      </c>
      <c r="K1906" s="424">
        <f t="shared" si="209"/>
        <v>4436245.93</v>
      </c>
      <c r="L1906" s="424">
        <f t="shared" si="210"/>
        <v>3286108.1</v>
      </c>
      <c r="M1906" s="424">
        <f t="shared" si="211"/>
        <v>2628886.48</v>
      </c>
      <c r="N1906" s="424">
        <f t="shared" si="212"/>
        <v>657221.62000000011</v>
      </c>
      <c r="O1906" s="424">
        <f t="shared" si="213"/>
        <v>1150137.8299999996</v>
      </c>
      <c r="P1906" s="424">
        <f t="shared" si="214"/>
        <v>920110.26</v>
      </c>
      <c r="Q1906" s="424">
        <f t="shared" si="215"/>
        <v>230027.5699999996</v>
      </c>
      <c r="S1906" s="9">
        <f>+Table1[[#This Row],[Future Authority 
80% of Funding
for Allowable 
Uses of ESSER III
Resource 3213]]+Table1[[#This Row],[Current Authority 
80% of Funding
for Allowable 
Uses of ESSER III
Resource 3213]]</f>
        <v>3548996.74</v>
      </c>
      <c r="T1906" s="9">
        <f>+Table1[[#This Row],[Future Authority 
20% of Funding
to Address
Learning Loss1
Resource 3214]]+Table1[[#This Row],[Current Authority 20% of Funding
to Address
Learning Loss1
Resource 3214]]</f>
        <v>887249.18999999971</v>
      </c>
      <c r="U1906" s="9">
        <f t="shared" si="207"/>
        <v>4436245.93</v>
      </c>
      <c r="V1906" s="3" t="str">
        <f t="shared" si="208"/>
        <v xml:space="preserve">allocation match </v>
      </c>
    </row>
    <row r="1907" spans="1:22" ht="15.75" hidden="1" x14ac:dyDescent="0.25">
      <c r="A1907" s="421" t="s">
        <v>8022</v>
      </c>
      <c r="B1907" s="421" t="s">
        <v>8106</v>
      </c>
      <c r="C1907" s="422" t="s">
        <v>8024</v>
      </c>
      <c r="D1907" s="422" t="s">
        <v>8107</v>
      </c>
      <c r="E1907" s="422" t="s">
        <v>441</v>
      </c>
      <c r="F1907" s="422" t="s">
        <v>230</v>
      </c>
      <c r="G1907" s="423" t="s">
        <v>8107</v>
      </c>
      <c r="H1907" s="421" t="s">
        <v>8108</v>
      </c>
      <c r="I1907" s="424">
        <v>150614.01302394737</v>
      </c>
      <c r="J1907" s="425">
        <v>8.2484171316423523E-5</v>
      </c>
      <c r="K1907" s="424">
        <f t="shared" si="209"/>
        <v>1118650.01</v>
      </c>
      <c r="L1907" s="424">
        <f t="shared" si="210"/>
        <v>828629.64</v>
      </c>
      <c r="M1907" s="424">
        <f t="shared" si="211"/>
        <v>662903.71</v>
      </c>
      <c r="N1907" s="424">
        <f t="shared" si="212"/>
        <v>165725.93000000005</v>
      </c>
      <c r="O1907" s="424">
        <f t="shared" si="213"/>
        <v>290020.37</v>
      </c>
      <c r="P1907" s="424">
        <f t="shared" si="214"/>
        <v>232016.3</v>
      </c>
      <c r="Q1907" s="424">
        <f t="shared" si="215"/>
        <v>58004.070000000007</v>
      </c>
      <c r="S1907" s="9">
        <f>+Table1[[#This Row],[Future Authority 
80% of Funding
for Allowable 
Uses of ESSER III
Resource 3213]]+Table1[[#This Row],[Current Authority 
80% of Funding
for Allowable 
Uses of ESSER III
Resource 3213]]</f>
        <v>894920.01</v>
      </c>
      <c r="T1907" s="9">
        <f>+Table1[[#This Row],[Future Authority 
20% of Funding
to Address
Learning Loss1
Resource 3214]]+Table1[[#This Row],[Current Authority 20% of Funding
to Address
Learning Loss1
Resource 3214]]</f>
        <v>223730.00000000006</v>
      </c>
      <c r="U1907" s="9">
        <f t="shared" si="207"/>
        <v>1118650.01</v>
      </c>
      <c r="V1907" s="3" t="str">
        <f t="shared" si="208"/>
        <v xml:space="preserve">allocation match </v>
      </c>
    </row>
    <row r="1908" spans="1:22" ht="15.75" hidden="1" x14ac:dyDescent="0.25">
      <c r="A1908" s="421" t="s">
        <v>8022</v>
      </c>
      <c r="B1908" s="421" t="s">
        <v>8109</v>
      </c>
      <c r="C1908" s="422" t="s">
        <v>8024</v>
      </c>
      <c r="D1908" s="422" t="s">
        <v>8110</v>
      </c>
      <c r="E1908" s="422" t="s">
        <v>441</v>
      </c>
      <c r="F1908" s="422" t="s">
        <v>230</v>
      </c>
      <c r="G1908" s="423" t="s">
        <v>8110</v>
      </c>
      <c r="H1908" s="421" t="s">
        <v>8111</v>
      </c>
      <c r="I1908" s="424">
        <v>273526.11907859059</v>
      </c>
      <c r="J1908" s="425">
        <v>1.4979731840760179E-4</v>
      </c>
      <c r="K1908" s="424">
        <f t="shared" si="209"/>
        <v>2031550.65</v>
      </c>
      <c r="L1908" s="424">
        <f t="shared" si="210"/>
        <v>1504852.33</v>
      </c>
      <c r="M1908" s="424">
        <f t="shared" si="211"/>
        <v>1203881.8600000001</v>
      </c>
      <c r="N1908" s="424">
        <f t="shared" si="212"/>
        <v>300970.46999999997</v>
      </c>
      <c r="O1908" s="424">
        <f t="shared" si="213"/>
        <v>526698.31999999983</v>
      </c>
      <c r="P1908" s="424">
        <f t="shared" si="214"/>
        <v>421358.66</v>
      </c>
      <c r="Q1908" s="424">
        <f t="shared" si="215"/>
        <v>105339.65999999986</v>
      </c>
      <c r="S1908" s="9">
        <f>+Table1[[#This Row],[Future Authority 
80% of Funding
for Allowable 
Uses of ESSER III
Resource 3213]]+Table1[[#This Row],[Current Authority 
80% of Funding
for Allowable 
Uses of ESSER III
Resource 3213]]</f>
        <v>1625240.52</v>
      </c>
      <c r="T1908" s="9">
        <f>+Table1[[#This Row],[Future Authority 
20% of Funding
to Address
Learning Loss1
Resource 3214]]+Table1[[#This Row],[Current Authority 20% of Funding
to Address
Learning Loss1
Resource 3214]]</f>
        <v>406310.12999999983</v>
      </c>
      <c r="U1908" s="9">
        <f t="shared" si="207"/>
        <v>2031550.65</v>
      </c>
      <c r="V1908" s="3" t="str">
        <f t="shared" si="208"/>
        <v xml:space="preserve">allocation match </v>
      </c>
    </row>
    <row r="1909" spans="1:22" ht="15.75" hidden="1" x14ac:dyDescent="0.25">
      <c r="A1909" s="421" t="s">
        <v>8022</v>
      </c>
      <c r="B1909" s="421" t="s">
        <v>8112</v>
      </c>
      <c r="C1909" s="422" t="s">
        <v>8024</v>
      </c>
      <c r="D1909" s="422" t="s">
        <v>8113</v>
      </c>
      <c r="E1909" s="422" t="s">
        <v>441</v>
      </c>
      <c r="F1909" s="422" t="s">
        <v>230</v>
      </c>
      <c r="G1909" s="423" t="s">
        <v>8113</v>
      </c>
      <c r="H1909" s="421" t="s">
        <v>8114</v>
      </c>
      <c r="I1909" s="424">
        <v>531680.71217462991</v>
      </c>
      <c r="J1909" s="425">
        <v>2.9117637906425967E-4</v>
      </c>
      <c r="K1909" s="424">
        <f t="shared" si="209"/>
        <v>3948932.91</v>
      </c>
      <c r="L1909" s="424">
        <f t="shared" si="210"/>
        <v>2925135.49</v>
      </c>
      <c r="M1909" s="424">
        <f t="shared" si="211"/>
        <v>2340108.39</v>
      </c>
      <c r="N1909" s="424">
        <f t="shared" si="212"/>
        <v>585027.10000000009</v>
      </c>
      <c r="O1909" s="424">
        <f t="shared" si="213"/>
        <v>1023797.4199999999</v>
      </c>
      <c r="P1909" s="424">
        <f t="shared" si="214"/>
        <v>819037.94</v>
      </c>
      <c r="Q1909" s="424">
        <f t="shared" si="215"/>
        <v>204759.47999999998</v>
      </c>
      <c r="S1909" s="9">
        <f>+Table1[[#This Row],[Future Authority 
80% of Funding
for Allowable 
Uses of ESSER III
Resource 3213]]+Table1[[#This Row],[Current Authority 
80% of Funding
for Allowable 
Uses of ESSER III
Resource 3213]]</f>
        <v>3159146.33</v>
      </c>
      <c r="T1909" s="9">
        <f>+Table1[[#This Row],[Future Authority 
20% of Funding
to Address
Learning Loss1
Resource 3214]]+Table1[[#This Row],[Current Authority 20% of Funding
to Address
Learning Loss1
Resource 3214]]</f>
        <v>789786.58000000007</v>
      </c>
      <c r="U1909" s="9">
        <f t="shared" si="207"/>
        <v>3948932.91</v>
      </c>
      <c r="V1909" s="3" t="str">
        <f t="shared" si="208"/>
        <v xml:space="preserve">allocation match </v>
      </c>
    </row>
    <row r="1910" spans="1:22" ht="15.75" hidden="1" x14ac:dyDescent="0.25">
      <c r="A1910" s="421" t="s">
        <v>8022</v>
      </c>
      <c r="B1910" s="421" t="s">
        <v>8115</v>
      </c>
      <c r="C1910" s="422" t="s">
        <v>8024</v>
      </c>
      <c r="D1910" s="422" t="s">
        <v>8116</v>
      </c>
      <c r="E1910" s="422" t="s">
        <v>441</v>
      </c>
      <c r="F1910" s="422" t="s">
        <v>230</v>
      </c>
      <c r="G1910" s="423" t="s">
        <v>8116</v>
      </c>
      <c r="H1910" s="421" t="s">
        <v>8117</v>
      </c>
      <c r="I1910" s="424">
        <v>51394.039403799274</v>
      </c>
      <c r="J1910" s="425">
        <v>2.8146084588769143E-5</v>
      </c>
      <c r="K1910" s="424">
        <f t="shared" si="209"/>
        <v>381717.09</v>
      </c>
      <c r="L1910" s="424">
        <f t="shared" si="210"/>
        <v>282753.40000000002</v>
      </c>
      <c r="M1910" s="424">
        <f t="shared" si="211"/>
        <v>226202.72</v>
      </c>
      <c r="N1910" s="424">
        <f t="shared" si="212"/>
        <v>56550.680000000022</v>
      </c>
      <c r="O1910" s="424">
        <f t="shared" si="213"/>
        <v>98963.69</v>
      </c>
      <c r="P1910" s="424">
        <f t="shared" si="214"/>
        <v>79170.95</v>
      </c>
      <c r="Q1910" s="424">
        <f t="shared" si="215"/>
        <v>19792.740000000005</v>
      </c>
      <c r="S1910" s="9">
        <f>+Table1[[#This Row],[Future Authority 
80% of Funding
for Allowable 
Uses of ESSER III
Resource 3213]]+Table1[[#This Row],[Current Authority 
80% of Funding
for Allowable 
Uses of ESSER III
Resource 3213]]</f>
        <v>305373.67</v>
      </c>
      <c r="T1910" s="9">
        <f>+Table1[[#This Row],[Future Authority 
20% of Funding
to Address
Learning Loss1
Resource 3214]]+Table1[[#This Row],[Current Authority 20% of Funding
to Address
Learning Loss1
Resource 3214]]</f>
        <v>76343.420000000027</v>
      </c>
      <c r="U1910" s="9">
        <f t="shared" si="207"/>
        <v>381717.09</v>
      </c>
      <c r="V1910" s="3" t="str">
        <f t="shared" si="208"/>
        <v xml:space="preserve">allocation match </v>
      </c>
    </row>
    <row r="1911" spans="1:22" ht="15.75" hidden="1" x14ac:dyDescent="0.25">
      <c r="A1911" s="421" t="s">
        <v>8022</v>
      </c>
      <c r="B1911" s="421" t="s">
        <v>8118</v>
      </c>
      <c r="C1911" s="422" t="s">
        <v>8024</v>
      </c>
      <c r="D1911" s="422" t="s">
        <v>8119</v>
      </c>
      <c r="E1911" s="422" t="s">
        <v>441</v>
      </c>
      <c r="F1911" s="422" t="s">
        <v>230</v>
      </c>
      <c r="G1911" s="423" t="s">
        <v>8119</v>
      </c>
      <c r="H1911" s="421" t="s">
        <v>8120</v>
      </c>
      <c r="I1911" s="424">
        <v>282282.80584063992</v>
      </c>
      <c r="J1911" s="425">
        <v>1.5459294158066134E-4</v>
      </c>
      <c r="K1911" s="424">
        <f t="shared" si="209"/>
        <v>2096588.87</v>
      </c>
      <c r="L1911" s="424">
        <f t="shared" si="210"/>
        <v>1553028.79</v>
      </c>
      <c r="M1911" s="424">
        <f t="shared" si="211"/>
        <v>1242423.03</v>
      </c>
      <c r="N1911" s="424">
        <f t="shared" si="212"/>
        <v>310605.76</v>
      </c>
      <c r="O1911" s="424">
        <f t="shared" si="213"/>
        <v>543560.08000000007</v>
      </c>
      <c r="P1911" s="424">
        <f t="shared" si="214"/>
        <v>434848.06</v>
      </c>
      <c r="Q1911" s="424">
        <f t="shared" si="215"/>
        <v>108712.02000000008</v>
      </c>
      <c r="S1911" s="9">
        <f>+Table1[[#This Row],[Future Authority 
80% of Funding
for Allowable 
Uses of ESSER III
Resource 3213]]+Table1[[#This Row],[Current Authority 
80% of Funding
for Allowable 
Uses of ESSER III
Resource 3213]]</f>
        <v>1677271.09</v>
      </c>
      <c r="T1911" s="9">
        <f>+Table1[[#This Row],[Future Authority 
20% of Funding
to Address
Learning Loss1
Resource 3214]]+Table1[[#This Row],[Current Authority 20% of Funding
to Address
Learning Loss1
Resource 3214]]</f>
        <v>419317.78000000009</v>
      </c>
      <c r="U1911" s="9">
        <f t="shared" si="207"/>
        <v>2096588.87</v>
      </c>
      <c r="V1911" s="3" t="str">
        <f t="shared" si="208"/>
        <v xml:space="preserve">allocation match </v>
      </c>
    </row>
    <row r="1912" spans="1:22" ht="15.75" hidden="1" x14ac:dyDescent="0.25">
      <c r="A1912" s="421" t="s">
        <v>8022</v>
      </c>
      <c r="B1912" s="421" t="s">
        <v>8121</v>
      </c>
      <c r="C1912" s="422" t="s">
        <v>8024</v>
      </c>
      <c r="D1912" s="422" t="s">
        <v>8122</v>
      </c>
      <c r="E1912" s="422" t="s">
        <v>441</v>
      </c>
      <c r="F1912" s="422" t="s">
        <v>230</v>
      </c>
      <c r="G1912" s="423" t="s">
        <v>8122</v>
      </c>
      <c r="H1912" s="421" t="s">
        <v>8123</v>
      </c>
      <c r="I1912" s="424">
        <v>98758.380425086652</v>
      </c>
      <c r="J1912" s="425">
        <v>5.4085293966771696E-5</v>
      </c>
      <c r="K1912" s="424">
        <f t="shared" si="209"/>
        <v>733504.55</v>
      </c>
      <c r="L1912" s="424">
        <f t="shared" si="210"/>
        <v>543336.69999999995</v>
      </c>
      <c r="M1912" s="424">
        <f t="shared" si="211"/>
        <v>434669.36</v>
      </c>
      <c r="N1912" s="424">
        <f t="shared" si="212"/>
        <v>108667.33999999997</v>
      </c>
      <c r="O1912" s="424">
        <f t="shared" si="213"/>
        <v>190167.85000000009</v>
      </c>
      <c r="P1912" s="424">
        <f t="shared" si="214"/>
        <v>152134.28</v>
      </c>
      <c r="Q1912" s="424">
        <f t="shared" si="215"/>
        <v>38033.570000000094</v>
      </c>
      <c r="S1912" s="9">
        <f>+Table1[[#This Row],[Future Authority 
80% of Funding
for Allowable 
Uses of ESSER III
Resource 3213]]+Table1[[#This Row],[Current Authority 
80% of Funding
for Allowable 
Uses of ESSER III
Resource 3213]]</f>
        <v>586803.64</v>
      </c>
      <c r="T1912" s="9">
        <f>+Table1[[#This Row],[Future Authority 
20% of Funding
to Address
Learning Loss1
Resource 3214]]+Table1[[#This Row],[Current Authority 20% of Funding
to Address
Learning Loss1
Resource 3214]]</f>
        <v>146700.91000000006</v>
      </c>
      <c r="U1912" s="9">
        <f t="shared" si="207"/>
        <v>733504.55</v>
      </c>
      <c r="V1912" s="3" t="str">
        <f t="shared" si="208"/>
        <v xml:space="preserve">allocation match </v>
      </c>
    </row>
    <row r="1913" spans="1:22" ht="15.75" hidden="1" x14ac:dyDescent="0.25">
      <c r="A1913" s="421" t="s">
        <v>8022</v>
      </c>
      <c r="B1913" s="421" t="s">
        <v>8124</v>
      </c>
      <c r="C1913" s="422" t="s">
        <v>8024</v>
      </c>
      <c r="D1913" s="422" t="s">
        <v>8125</v>
      </c>
      <c r="E1913" s="422" t="s">
        <v>441</v>
      </c>
      <c r="F1913" s="422" t="s">
        <v>230</v>
      </c>
      <c r="G1913" s="423" t="s">
        <v>8125</v>
      </c>
      <c r="H1913" s="421" t="s">
        <v>8126</v>
      </c>
      <c r="I1913" s="424">
        <v>3250862.759478515</v>
      </c>
      <c r="J1913" s="425">
        <v>1.7803437767531802E-3</v>
      </c>
      <c r="K1913" s="424">
        <f t="shared" si="209"/>
        <v>24145015.34</v>
      </c>
      <c r="L1913" s="424">
        <f t="shared" si="210"/>
        <v>17885196.550000001</v>
      </c>
      <c r="M1913" s="424">
        <f t="shared" si="211"/>
        <v>14308157.24</v>
      </c>
      <c r="N1913" s="424">
        <f t="shared" si="212"/>
        <v>3577039.3100000005</v>
      </c>
      <c r="O1913" s="424">
        <f t="shared" si="213"/>
        <v>6259818.7899999991</v>
      </c>
      <c r="P1913" s="424">
        <f t="shared" si="214"/>
        <v>5007855.03</v>
      </c>
      <c r="Q1913" s="424">
        <f t="shared" si="215"/>
        <v>1251963.7599999988</v>
      </c>
      <c r="S1913" s="9">
        <f>+Table1[[#This Row],[Future Authority 
80% of Funding
for Allowable 
Uses of ESSER III
Resource 3213]]+Table1[[#This Row],[Current Authority 
80% of Funding
for Allowable 
Uses of ESSER III
Resource 3213]]</f>
        <v>19316012.27</v>
      </c>
      <c r="T1913" s="9">
        <f>+Table1[[#This Row],[Future Authority 
20% of Funding
to Address
Learning Loss1
Resource 3214]]+Table1[[#This Row],[Current Authority 20% of Funding
to Address
Learning Loss1
Resource 3214]]</f>
        <v>4829003.0699999994</v>
      </c>
      <c r="U1913" s="9">
        <f t="shared" si="207"/>
        <v>24145015.34</v>
      </c>
      <c r="V1913" s="3" t="str">
        <f t="shared" si="208"/>
        <v xml:space="preserve">allocation match </v>
      </c>
    </row>
    <row r="1914" spans="1:22" ht="15.75" hidden="1" x14ac:dyDescent="0.25">
      <c r="A1914" s="421" t="s">
        <v>8022</v>
      </c>
      <c r="B1914" s="421" t="s">
        <v>8127</v>
      </c>
      <c r="C1914" s="422" t="s">
        <v>8024</v>
      </c>
      <c r="D1914" s="422" t="s">
        <v>8128</v>
      </c>
      <c r="E1914" s="422" t="s">
        <v>441</v>
      </c>
      <c r="F1914" s="422" t="s">
        <v>230</v>
      </c>
      <c r="G1914" s="423" t="s">
        <v>8128</v>
      </c>
      <c r="H1914" s="421" t="s">
        <v>8129</v>
      </c>
      <c r="I1914" s="424">
        <v>1599049.2052065823</v>
      </c>
      <c r="J1914" s="425">
        <v>8.7572361918727526E-4</v>
      </c>
      <c r="K1914" s="424">
        <f t="shared" si="209"/>
        <v>11876560.300000001</v>
      </c>
      <c r="L1914" s="424">
        <f t="shared" si="210"/>
        <v>8797452.0700000003</v>
      </c>
      <c r="M1914" s="424">
        <f t="shared" si="211"/>
        <v>7037961.6600000001</v>
      </c>
      <c r="N1914" s="424">
        <f t="shared" si="212"/>
        <v>1759490.4100000001</v>
      </c>
      <c r="O1914" s="424">
        <f t="shared" si="213"/>
        <v>3079108.2300000004</v>
      </c>
      <c r="P1914" s="424">
        <f t="shared" si="214"/>
        <v>2463286.58</v>
      </c>
      <c r="Q1914" s="424">
        <f t="shared" si="215"/>
        <v>615821.65000000037</v>
      </c>
      <c r="S1914" s="9">
        <f>+Table1[[#This Row],[Future Authority 
80% of Funding
for Allowable 
Uses of ESSER III
Resource 3213]]+Table1[[#This Row],[Current Authority 
80% of Funding
for Allowable 
Uses of ESSER III
Resource 3213]]</f>
        <v>9501248.2400000002</v>
      </c>
      <c r="T1914" s="9">
        <f>+Table1[[#This Row],[Future Authority 
20% of Funding
to Address
Learning Loss1
Resource 3214]]+Table1[[#This Row],[Current Authority 20% of Funding
to Address
Learning Loss1
Resource 3214]]</f>
        <v>2375312.0600000005</v>
      </c>
      <c r="U1914" s="9">
        <f t="shared" si="207"/>
        <v>11876560.300000001</v>
      </c>
      <c r="V1914" s="3" t="str">
        <f t="shared" si="208"/>
        <v xml:space="preserve">allocation match </v>
      </c>
    </row>
    <row r="1915" spans="1:22" ht="15.75" hidden="1" x14ac:dyDescent="0.25">
      <c r="A1915" s="421" t="s">
        <v>8022</v>
      </c>
      <c r="B1915" s="421" t="s">
        <v>8130</v>
      </c>
      <c r="C1915" s="422" t="s">
        <v>8024</v>
      </c>
      <c r="D1915" s="422" t="s">
        <v>8131</v>
      </c>
      <c r="E1915" s="422" t="s">
        <v>441</v>
      </c>
      <c r="F1915" s="422" t="s">
        <v>230</v>
      </c>
      <c r="G1915" s="423" t="s">
        <v>8131</v>
      </c>
      <c r="H1915" s="421" t="s">
        <v>8132</v>
      </c>
      <c r="I1915" s="424">
        <v>10278575.571611805</v>
      </c>
      <c r="J1915" s="425">
        <v>5.6290896930210072E-3</v>
      </c>
      <c r="K1915" s="424">
        <f t="shared" si="209"/>
        <v>76341692.409999996</v>
      </c>
      <c r="L1915" s="424">
        <f t="shared" si="210"/>
        <v>56549401.789999999</v>
      </c>
      <c r="M1915" s="424">
        <f t="shared" si="211"/>
        <v>45239521.43</v>
      </c>
      <c r="N1915" s="424">
        <f t="shared" si="212"/>
        <v>11309880.359999999</v>
      </c>
      <c r="O1915" s="424">
        <f t="shared" si="213"/>
        <v>19792290.619999997</v>
      </c>
      <c r="P1915" s="424">
        <f t="shared" si="214"/>
        <v>15833832.5</v>
      </c>
      <c r="Q1915" s="424">
        <f t="shared" si="215"/>
        <v>3958458.1199999973</v>
      </c>
      <c r="S1915" s="9">
        <f>+Table1[[#This Row],[Future Authority 
80% of Funding
for Allowable 
Uses of ESSER III
Resource 3213]]+Table1[[#This Row],[Current Authority 
80% of Funding
for Allowable 
Uses of ESSER III
Resource 3213]]</f>
        <v>61073353.93</v>
      </c>
      <c r="T1915" s="9">
        <f>+Table1[[#This Row],[Future Authority 
20% of Funding
to Address
Learning Loss1
Resource 3214]]+Table1[[#This Row],[Current Authority 20% of Funding
to Address
Learning Loss1
Resource 3214]]</f>
        <v>15268338.479999997</v>
      </c>
      <c r="U1915" s="9">
        <f t="shared" si="207"/>
        <v>76341692.409999996</v>
      </c>
      <c r="V1915" s="3" t="str">
        <f t="shared" si="208"/>
        <v xml:space="preserve">allocation match </v>
      </c>
    </row>
    <row r="1916" spans="1:22" ht="15.75" hidden="1" x14ac:dyDescent="0.25">
      <c r="A1916" s="421" t="s">
        <v>8022</v>
      </c>
      <c r="B1916" s="421" t="s">
        <v>8133</v>
      </c>
      <c r="C1916" s="422" t="s">
        <v>8024</v>
      </c>
      <c r="D1916" s="422" t="s">
        <v>8134</v>
      </c>
      <c r="E1916" s="422" t="s">
        <v>441</v>
      </c>
      <c r="F1916" s="422" t="s">
        <v>230</v>
      </c>
      <c r="G1916" s="423" t="s">
        <v>8134</v>
      </c>
      <c r="H1916" s="421" t="s">
        <v>8135</v>
      </c>
      <c r="I1916" s="424">
        <v>76999.312897583062</v>
      </c>
      <c r="J1916" s="425">
        <v>4.21688818243048E-5</v>
      </c>
      <c r="K1916" s="424">
        <f t="shared" si="209"/>
        <v>571894.21</v>
      </c>
      <c r="L1916" s="424">
        <f t="shared" si="210"/>
        <v>423625.34</v>
      </c>
      <c r="M1916" s="424">
        <f t="shared" si="211"/>
        <v>338900.27</v>
      </c>
      <c r="N1916" s="424">
        <f t="shared" si="212"/>
        <v>84725.07</v>
      </c>
      <c r="O1916" s="424">
        <f t="shared" si="213"/>
        <v>148268.86999999994</v>
      </c>
      <c r="P1916" s="424">
        <f t="shared" si="214"/>
        <v>118615.1</v>
      </c>
      <c r="Q1916" s="424">
        <f t="shared" si="215"/>
        <v>29653.769999999931</v>
      </c>
      <c r="S1916" s="9">
        <f>+Table1[[#This Row],[Future Authority 
80% of Funding
for Allowable 
Uses of ESSER III
Resource 3213]]+Table1[[#This Row],[Current Authority 
80% of Funding
for Allowable 
Uses of ESSER III
Resource 3213]]</f>
        <v>457515.37</v>
      </c>
      <c r="T1916" s="9">
        <f>+Table1[[#This Row],[Future Authority 
20% of Funding
to Address
Learning Loss1
Resource 3214]]+Table1[[#This Row],[Current Authority 20% of Funding
to Address
Learning Loss1
Resource 3214]]</f>
        <v>114378.83999999994</v>
      </c>
      <c r="U1916" s="9">
        <f t="shared" si="207"/>
        <v>571894.21</v>
      </c>
      <c r="V1916" s="3" t="str">
        <f t="shared" si="208"/>
        <v xml:space="preserve">allocation match </v>
      </c>
    </row>
    <row r="1917" spans="1:22" ht="15.75" hidden="1" x14ac:dyDescent="0.25">
      <c r="A1917" s="421" t="s">
        <v>8022</v>
      </c>
      <c r="B1917" s="421" t="s">
        <v>8136</v>
      </c>
      <c r="C1917" s="422" t="s">
        <v>8024</v>
      </c>
      <c r="D1917" s="422" t="s">
        <v>8137</v>
      </c>
      <c r="E1917" s="422" t="s">
        <v>441</v>
      </c>
      <c r="F1917" s="422" t="s">
        <v>230</v>
      </c>
      <c r="G1917" s="423" t="s">
        <v>8137</v>
      </c>
      <c r="H1917" s="421" t="s">
        <v>8138</v>
      </c>
      <c r="I1917" s="424">
        <v>347695.41923968104</v>
      </c>
      <c r="J1917" s="425">
        <v>1.904163361077271E-4</v>
      </c>
      <c r="K1917" s="424">
        <f t="shared" si="209"/>
        <v>2582425.61</v>
      </c>
      <c r="L1917" s="424">
        <f t="shared" si="210"/>
        <v>1912907.86</v>
      </c>
      <c r="M1917" s="424">
        <f t="shared" si="211"/>
        <v>1530326.29</v>
      </c>
      <c r="N1917" s="424">
        <f t="shared" si="212"/>
        <v>382581.57000000007</v>
      </c>
      <c r="O1917" s="424">
        <f t="shared" si="213"/>
        <v>669517.74999999977</v>
      </c>
      <c r="P1917" s="424">
        <f t="shared" si="214"/>
        <v>535614.19999999995</v>
      </c>
      <c r="Q1917" s="424">
        <f t="shared" si="215"/>
        <v>133903.54999999981</v>
      </c>
      <c r="S1917" s="9">
        <f>+Table1[[#This Row],[Future Authority 
80% of Funding
for Allowable 
Uses of ESSER III
Resource 3213]]+Table1[[#This Row],[Current Authority 
80% of Funding
for Allowable 
Uses of ESSER III
Resource 3213]]</f>
        <v>2065940.49</v>
      </c>
      <c r="T1917" s="9">
        <f>+Table1[[#This Row],[Future Authority 
20% of Funding
to Address
Learning Loss1
Resource 3214]]+Table1[[#This Row],[Current Authority 20% of Funding
to Address
Learning Loss1
Resource 3214]]</f>
        <v>516485.11999999988</v>
      </c>
      <c r="U1917" s="9">
        <f t="shared" si="207"/>
        <v>2582425.61</v>
      </c>
      <c r="V1917" s="3" t="str">
        <f t="shared" si="208"/>
        <v xml:space="preserve">allocation match </v>
      </c>
    </row>
    <row r="1918" spans="1:22" ht="15.75" hidden="1" x14ac:dyDescent="0.25">
      <c r="A1918" s="421" t="s">
        <v>8022</v>
      </c>
      <c r="B1918" s="421" t="s">
        <v>8139</v>
      </c>
      <c r="C1918" s="422" t="s">
        <v>8024</v>
      </c>
      <c r="D1918" s="422" t="s">
        <v>8140</v>
      </c>
      <c r="E1918" s="422" t="s">
        <v>441</v>
      </c>
      <c r="F1918" s="422" t="s">
        <v>230</v>
      </c>
      <c r="G1918" s="423" t="s">
        <v>8140</v>
      </c>
      <c r="H1918" s="421" t="s">
        <v>8141</v>
      </c>
      <c r="I1918" s="424">
        <v>1484141.053673136</v>
      </c>
      <c r="J1918" s="425">
        <v>8.1279385942294754E-4</v>
      </c>
      <c r="K1918" s="424">
        <f t="shared" si="209"/>
        <v>11023107.140000001</v>
      </c>
      <c r="L1918" s="424">
        <f t="shared" si="210"/>
        <v>8165264.5499999998</v>
      </c>
      <c r="M1918" s="424">
        <f t="shared" si="211"/>
        <v>6532211.6399999997</v>
      </c>
      <c r="N1918" s="424">
        <f t="shared" si="212"/>
        <v>1633052.9100000001</v>
      </c>
      <c r="O1918" s="424">
        <f t="shared" si="213"/>
        <v>2857842.5900000008</v>
      </c>
      <c r="P1918" s="424">
        <f t="shared" si="214"/>
        <v>2286274.0699999998</v>
      </c>
      <c r="Q1918" s="424">
        <f t="shared" si="215"/>
        <v>571568.52000000095</v>
      </c>
      <c r="S1918" s="9">
        <f>+Table1[[#This Row],[Future Authority 
80% of Funding
for Allowable 
Uses of ESSER III
Resource 3213]]+Table1[[#This Row],[Current Authority 
80% of Funding
for Allowable 
Uses of ESSER III
Resource 3213]]</f>
        <v>8818485.709999999</v>
      </c>
      <c r="T1918" s="9">
        <f>+Table1[[#This Row],[Future Authority 
20% of Funding
to Address
Learning Loss1
Resource 3214]]+Table1[[#This Row],[Current Authority 20% of Funding
to Address
Learning Loss1
Resource 3214]]</f>
        <v>2204621.4300000011</v>
      </c>
      <c r="U1918" s="9">
        <f t="shared" si="207"/>
        <v>11023107.140000001</v>
      </c>
      <c r="V1918" s="3" t="str">
        <f t="shared" si="208"/>
        <v xml:space="preserve">allocation match </v>
      </c>
    </row>
    <row r="1919" spans="1:22" ht="15.75" hidden="1" x14ac:dyDescent="0.25">
      <c r="A1919" s="421" t="s">
        <v>8022</v>
      </c>
      <c r="B1919" s="421" t="s">
        <v>8142</v>
      </c>
      <c r="C1919" s="422" t="s">
        <v>8024</v>
      </c>
      <c r="D1919" s="422" t="s">
        <v>8143</v>
      </c>
      <c r="E1919" s="422" t="s">
        <v>441</v>
      </c>
      <c r="F1919" s="422" t="s">
        <v>230</v>
      </c>
      <c r="G1919" s="423" t="s">
        <v>8143</v>
      </c>
      <c r="H1919" s="421" t="s">
        <v>8144</v>
      </c>
      <c r="I1919" s="424">
        <v>7593707.3614687463</v>
      </c>
      <c r="J1919" s="425">
        <v>4.1587143609976337E-3</v>
      </c>
      <c r="K1919" s="424">
        <f t="shared" si="209"/>
        <v>56400467.909999996</v>
      </c>
      <c r="L1919" s="424">
        <f t="shared" si="210"/>
        <v>41778124.380000003</v>
      </c>
      <c r="M1919" s="424">
        <f t="shared" si="211"/>
        <v>33422499.5</v>
      </c>
      <c r="N1919" s="424">
        <f t="shared" si="212"/>
        <v>8355624.8800000027</v>
      </c>
      <c r="O1919" s="424">
        <f t="shared" si="213"/>
        <v>14622343.529999994</v>
      </c>
      <c r="P1919" s="424">
        <f t="shared" si="214"/>
        <v>11697874.82</v>
      </c>
      <c r="Q1919" s="424">
        <f t="shared" si="215"/>
        <v>2924468.7099999934</v>
      </c>
      <c r="S1919" s="9">
        <f>+Table1[[#This Row],[Future Authority 
80% of Funding
for Allowable 
Uses of ESSER III
Resource 3213]]+Table1[[#This Row],[Current Authority 
80% of Funding
for Allowable 
Uses of ESSER III
Resource 3213]]</f>
        <v>45120374.32</v>
      </c>
      <c r="T1919" s="9">
        <f>+Table1[[#This Row],[Future Authority 
20% of Funding
to Address
Learning Loss1
Resource 3214]]+Table1[[#This Row],[Current Authority 20% of Funding
to Address
Learning Loss1
Resource 3214]]</f>
        <v>11280093.589999996</v>
      </c>
      <c r="U1919" s="9">
        <f t="shared" si="207"/>
        <v>56400467.909999996</v>
      </c>
      <c r="V1919" s="3" t="str">
        <f t="shared" si="208"/>
        <v xml:space="preserve">allocation match </v>
      </c>
    </row>
    <row r="1920" spans="1:22" ht="15.75" hidden="1" x14ac:dyDescent="0.25">
      <c r="A1920" s="421" t="s">
        <v>8022</v>
      </c>
      <c r="B1920" s="421" t="s">
        <v>8145</v>
      </c>
      <c r="C1920" s="422" t="s">
        <v>8024</v>
      </c>
      <c r="D1920" s="422" t="s">
        <v>8146</v>
      </c>
      <c r="E1920" s="422" t="s">
        <v>441</v>
      </c>
      <c r="F1920" s="422" t="s">
        <v>230</v>
      </c>
      <c r="G1920" s="423" t="s">
        <v>8146</v>
      </c>
      <c r="H1920" s="421" t="s">
        <v>8147</v>
      </c>
      <c r="I1920" s="424">
        <v>2735262.0190578122</v>
      </c>
      <c r="J1920" s="425">
        <v>1.4979736376813659E-3</v>
      </c>
      <c r="K1920" s="424">
        <f t="shared" si="209"/>
        <v>20315512.620000001</v>
      </c>
      <c r="L1920" s="424">
        <f t="shared" si="210"/>
        <v>15048527.869999999</v>
      </c>
      <c r="M1920" s="424">
        <f t="shared" si="211"/>
        <v>12038822.300000001</v>
      </c>
      <c r="N1920" s="424">
        <f t="shared" si="212"/>
        <v>3009705.5699999984</v>
      </c>
      <c r="O1920" s="424">
        <f t="shared" si="213"/>
        <v>5266984.7500000019</v>
      </c>
      <c r="P1920" s="424">
        <f t="shared" si="214"/>
        <v>4213587.8</v>
      </c>
      <c r="Q1920" s="424">
        <f t="shared" si="215"/>
        <v>1053396.950000002</v>
      </c>
      <c r="S1920" s="9">
        <f>+Table1[[#This Row],[Future Authority 
80% of Funding
for Allowable 
Uses of ESSER III
Resource 3213]]+Table1[[#This Row],[Current Authority 
80% of Funding
for Allowable 
Uses of ESSER III
Resource 3213]]</f>
        <v>16252410.100000001</v>
      </c>
      <c r="T1920" s="9">
        <f>+Table1[[#This Row],[Future Authority 
20% of Funding
to Address
Learning Loss1
Resource 3214]]+Table1[[#This Row],[Current Authority 20% of Funding
to Address
Learning Loss1
Resource 3214]]</f>
        <v>4063102.5200000005</v>
      </c>
      <c r="U1920" s="9">
        <f t="shared" si="207"/>
        <v>20315512.620000001</v>
      </c>
      <c r="V1920" s="3" t="str">
        <f t="shared" si="208"/>
        <v xml:space="preserve">allocation match </v>
      </c>
    </row>
    <row r="1921" spans="1:22" ht="15.75" hidden="1" x14ac:dyDescent="0.25">
      <c r="A1921" s="421" t="s">
        <v>8022</v>
      </c>
      <c r="B1921" s="421" t="s">
        <v>8148</v>
      </c>
      <c r="C1921" s="422" t="s">
        <v>8024</v>
      </c>
      <c r="D1921" s="422" t="s">
        <v>8149</v>
      </c>
      <c r="E1921" s="422" t="s">
        <v>441</v>
      </c>
      <c r="F1921" s="422" t="s">
        <v>230</v>
      </c>
      <c r="G1921" s="423" t="s">
        <v>8149</v>
      </c>
      <c r="H1921" s="421" t="s">
        <v>8150</v>
      </c>
      <c r="I1921" s="424">
        <v>1150605.1588068597</v>
      </c>
      <c r="J1921" s="425">
        <v>6.3013202510908272E-4</v>
      </c>
      <c r="K1921" s="424">
        <f t="shared" si="209"/>
        <v>8545848.0600000005</v>
      </c>
      <c r="L1921" s="424">
        <f t="shared" si="210"/>
        <v>6330257.8200000003</v>
      </c>
      <c r="M1921" s="424">
        <f t="shared" si="211"/>
        <v>5064206.26</v>
      </c>
      <c r="N1921" s="424">
        <f t="shared" si="212"/>
        <v>1266051.5600000005</v>
      </c>
      <c r="O1921" s="424">
        <f t="shared" si="213"/>
        <v>2215590.2400000002</v>
      </c>
      <c r="P1921" s="424">
        <f t="shared" si="214"/>
        <v>1772472.19</v>
      </c>
      <c r="Q1921" s="424">
        <f t="shared" si="215"/>
        <v>443118.05000000028</v>
      </c>
      <c r="S1921" s="9">
        <f>+Table1[[#This Row],[Future Authority 
80% of Funding
for Allowable 
Uses of ESSER III
Resource 3213]]+Table1[[#This Row],[Current Authority 
80% of Funding
for Allowable 
Uses of ESSER III
Resource 3213]]</f>
        <v>6836678.4499999993</v>
      </c>
      <c r="T1921" s="9">
        <f>+Table1[[#This Row],[Future Authority 
20% of Funding
to Address
Learning Loss1
Resource 3214]]+Table1[[#This Row],[Current Authority 20% of Funding
to Address
Learning Loss1
Resource 3214]]</f>
        <v>1709169.6100000008</v>
      </c>
      <c r="U1921" s="9">
        <f t="shared" si="207"/>
        <v>8545848.0600000005</v>
      </c>
      <c r="V1921" s="3" t="str">
        <f t="shared" si="208"/>
        <v xml:space="preserve">allocation match </v>
      </c>
    </row>
    <row r="1922" spans="1:22" ht="15.75" hidden="1" x14ac:dyDescent="0.25">
      <c r="A1922" s="421" t="s">
        <v>8022</v>
      </c>
      <c r="B1922" s="421" t="s">
        <v>8151</v>
      </c>
      <c r="C1922" s="422" t="s">
        <v>8024</v>
      </c>
      <c r="D1922" s="422" t="s">
        <v>8152</v>
      </c>
      <c r="E1922" s="422" t="s">
        <v>441</v>
      </c>
      <c r="F1922" s="422" t="s">
        <v>230</v>
      </c>
      <c r="G1922" s="423" t="s">
        <v>8152</v>
      </c>
      <c r="H1922" s="421" t="s">
        <v>8153</v>
      </c>
      <c r="I1922" s="424">
        <v>1144559.0028885028</v>
      </c>
      <c r="J1922" s="425">
        <v>6.2682083147867155E-4</v>
      </c>
      <c r="K1922" s="424">
        <f t="shared" si="209"/>
        <v>8500941.6699999999</v>
      </c>
      <c r="L1922" s="424">
        <f t="shared" si="210"/>
        <v>6296993.8300000001</v>
      </c>
      <c r="M1922" s="424">
        <f t="shared" si="211"/>
        <v>5037595.0599999996</v>
      </c>
      <c r="N1922" s="424">
        <f t="shared" si="212"/>
        <v>1259398.7700000005</v>
      </c>
      <c r="O1922" s="424">
        <f t="shared" si="213"/>
        <v>2203947.84</v>
      </c>
      <c r="P1922" s="424">
        <f t="shared" si="214"/>
        <v>1763158.27</v>
      </c>
      <c r="Q1922" s="424">
        <f t="shared" si="215"/>
        <v>440789.56999999983</v>
      </c>
      <c r="S1922" s="9">
        <f>+Table1[[#This Row],[Future Authority 
80% of Funding
for Allowable 
Uses of ESSER III
Resource 3213]]+Table1[[#This Row],[Current Authority 
80% of Funding
for Allowable 
Uses of ESSER III
Resource 3213]]</f>
        <v>6800753.3300000001</v>
      </c>
      <c r="T1922" s="9">
        <f>+Table1[[#This Row],[Future Authority 
20% of Funding
to Address
Learning Loss1
Resource 3214]]+Table1[[#This Row],[Current Authority 20% of Funding
to Address
Learning Loss1
Resource 3214]]</f>
        <v>1700188.3400000003</v>
      </c>
      <c r="U1922" s="9">
        <f t="shared" si="207"/>
        <v>8500941.6699999999</v>
      </c>
      <c r="V1922" s="3" t="str">
        <f t="shared" si="208"/>
        <v xml:space="preserve">allocation match </v>
      </c>
    </row>
    <row r="1923" spans="1:22" ht="15.75" hidden="1" x14ac:dyDescent="0.25">
      <c r="A1923" s="421" t="s">
        <v>8022</v>
      </c>
      <c r="B1923" s="421" t="s">
        <v>8154</v>
      </c>
      <c r="C1923" s="422" t="s">
        <v>8024</v>
      </c>
      <c r="D1923" s="422" t="s">
        <v>8025</v>
      </c>
      <c r="E1923" s="422" t="s">
        <v>8155</v>
      </c>
      <c r="F1923" s="422" t="s">
        <v>8156</v>
      </c>
      <c r="G1923" s="423" t="s">
        <v>8157</v>
      </c>
      <c r="H1923" s="421" t="s">
        <v>8158</v>
      </c>
      <c r="I1923" s="424">
        <v>35070.972828572951</v>
      </c>
      <c r="J1923" s="425">
        <v>1.9206713060395617E-5</v>
      </c>
      <c r="K1923" s="424">
        <f t="shared" si="209"/>
        <v>260481.37</v>
      </c>
      <c r="L1923" s="424">
        <f t="shared" si="210"/>
        <v>192949.16</v>
      </c>
      <c r="M1923" s="424">
        <f t="shared" si="211"/>
        <v>154359.32999999999</v>
      </c>
      <c r="N1923" s="424">
        <f t="shared" si="212"/>
        <v>38589.830000000016</v>
      </c>
      <c r="O1923" s="424">
        <f t="shared" si="213"/>
        <v>67532.209999999992</v>
      </c>
      <c r="P1923" s="424">
        <f t="shared" si="214"/>
        <v>54025.77</v>
      </c>
      <c r="Q1923" s="424">
        <f t="shared" si="215"/>
        <v>13506.439999999995</v>
      </c>
      <c r="S1923" s="9">
        <f>+Table1[[#This Row],[Future Authority 
80% of Funding
for Allowable 
Uses of ESSER III
Resource 3213]]+Table1[[#This Row],[Current Authority 
80% of Funding
for Allowable 
Uses of ESSER III
Resource 3213]]</f>
        <v>208385.09999999998</v>
      </c>
      <c r="T1923" s="9">
        <f>+Table1[[#This Row],[Future Authority 
20% of Funding
to Address
Learning Loss1
Resource 3214]]+Table1[[#This Row],[Current Authority 20% of Funding
to Address
Learning Loss1
Resource 3214]]</f>
        <v>52096.270000000011</v>
      </c>
      <c r="U1923" s="9">
        <f t="shared" si="207"/>
        <v>260481.37</v>
      </c>
      <c r="V1923" s="3" t="str">
        <f t="shared" si="208"/>
        <v xml:space="preserve">allocation match </v>
      </c>
    </row>
    <row r="1924" spans="1:22" ht="15.75" hidden="1" x14ac:dyDescent="0.25">
      <c r="A1924" s="421" t="s">
        <v>8022</v>
      </c>
      <c r="B1924" s="421" t="s">
        <v>8159</v>
      </c>
      <c r="C1924" s="422" t="s">
        <v>8024</v>
      </c>
      <c r="D1924" s="422" t="s">
        <v>8031</v>
      </c>
      <c r="E1924" s="422" t="s">
        <v>8160</v>
      </c>
      <c r="F1924" s="422" t="s">
        <v>8161</v>
      </c>
      <c r="G1924" s="423" t="s">
        <v>8162</v>
      </c>
      <c r="H1924" s="421" t="s">
        <v>8163</v>
      </c>
      <c r="I1924" s="424">
        <v>123243.53173308793</v>
      </c>
      <c r="J1924" s="425">
        <v>6.7494653259765307E-5</v>
      </c>
      <c r="K1924" s="424">
        <f t="shared" si="209"/>
        <v>915362.22</v>
      </c>
      <c r="L1924" s="424">
        <f t="shared" si="210"/>
        <v>678046.09</v>
      </c>
      <c r="M1924" s="424">
        <f t="shared" si="211"/>
        <v>542436.87</v>
      </c>
      <c r="N1924" s="424">
        <f t="shared" si="212"/>
        <v>135609.21999999997</v>
      </c>
      <c r="O1924" s="424">
        <f t="shared" si="213"/>
        <v>237316.13</v>
      </c>
      <c r="P1924" s="424">
        <f t="shared" si="214"/>
        <v>189852.9</v>
      </c>
      <c r="Q1924" s="424">
        <f t="shared" si="215"/>
        <v>47463.23000000001</v>
      </c>
      <c r="S1924" s="9">
        <f>+Table1[[#This Row],[Future Authority 
80% of Funding
for Allowable 
Uses of ESSER III
Resource 3213]]+Table1[[#This Row],[Current Authority 
80% of Funding
for Allowable 
Uses of ESSER III
Resource 3213]]</f>
        <v>732289.77</v>
      </c>
      <c r="T1924" s="9">
        <f>+Table1[[#This Row],[Future Authority 
20% of Funding
to Address
Learning Loss1
Resource 3214]]+Table1[[#This Row],[Current Authority 20% of Funding
to Address
Learning Loss1
Resource 3214]]</f>
        <v>183072.44999999998</v>
      </c>
      <c r="U1924" s="9">
        <f t="shared" si="207"/>
        <v>915362.22</v>
      </c>
      <c r="V1924" s="3" t="str">
        <f t="shared" si="208"/>
        <v xml:space="preserve">allocation match </v>
      </c>
    </row>
    <row r="1925" spans="1:22" ht="15.75" hidden="1" x14ac:dyDescent="0.25">
      <c r="A1925" s="421" t="s">
        <v>8022</v>
      </c>
      <c r="B1925" s="421" t="s">
        <v>8164</v>
      </c>
      <c r="C1925" s="422" t="s">
        <v>8024</v>
      </c>
      <c r="D1925" s="422" t="s">
        <v>8025</v>
      </c>
      <c r="E1925" s="422" t="s">
        <v>8165</v>
      </c>
      <c r="F1925" s="422" t="s">
        <v>8166</v>
      </c>
      <c r="G1925" s="423" t="s">
        <v>8167</v>
      </c>
      <c r="H1925" s="421" t="s">
        <v>8168</v>
      </c>
      <c r="I1925" s="424">
        <v>68184.990608169435</v>
      </c>
      <c r="J1925" s="425">
        <v>3.7341694398905239E-5</v>
      </c>
      <c r="K1925" s="424">
        <f t="shared" si="209"/>
        <v>506427.91</v>
      </c>
      <c r="L1925" s="424">
        <f t="shared" si="210"/>
        <v>375131.79</v>
      </c>
      <c r="M1925" s="424">
        <f t="shared" si="211"/>
        <v>300105.43</v>
      </c>
      <c r="N1925" s="424">
        <f t="shared" si="212"/>
        <v>75026.359999999986</v>
      </c>
      <c r="O1925" s="424">
        <f t="shared" si="213"/>
        <v>131296.12</v>
      </c>
      <c r="P1925" s="424">
        <f t="shared" si="214"/>
        <v>105036.9</v>
      </c>
      <c r="Q1925" s="424">
        <f t="shared" si="215"/>
        <v>26259.22</v>
      </c>
      <c r="S1925" s="9">
        <f>+Table1[[#This Row],[Future Authority 
80% of Funding
for Allowable 
Uses of ESSER III
Resource 3213]]+Table1[[#This Row],[Current Authority 
80% of Funding
for Allowable 
Uses of ESSER III
Resource 3213]]</f>
        <v>405142.32999999996</v>
      </c>
      <c r="T1925" s="9">
        <f>+Table1[[#This Row],[Future Authority 
20% of Funding
to Address
Learning Loss1
Resource 3214]]+Table1[[#This Row],[Current Authority 20% of Funding
to Address
Learning Loss1
Resource 3214]]</f>
        <v>101285.57999999999</v>
      </c>
      <c r="U1925" s="9">
        <f t="shared" si="207"/>
        <v>506427.90999999992</v>
      </c>
      <c r="V1925" s="3" t="str">
        <f t="shared" si="208"/>
        <v xml:space="preserve">allocation match </v>
      </c>
    </row>
    <row r="1926" spans="1:22" ht="15.75" hidden="1" x14ac:dyDescent="0.25">
      <c r="A1926" s="421" t="s">
        <v>8022</v>
      </c>
      <c r="B1926" s="421" t="s">
        <v>8169</v>
      </c>
      <c r="C1926" s="422" t="s">
        <v>8024</v>
      </c>
      <c r="D1926" s="422" t="s">
        <v>8025</v>
      </c>
      <c r="E1926" s="422" t="s">
        <v>8170</v>
      </c>
      <c r="F1926" s="422" t="s">
        <v>8171</v>
      </c>
      <c r="G1926" s="423" t="s">
        <v>8172</v>
      </c>
      <c r="H1926" s="421" t="s">
        <v>8173</v>
      </c>
      <c r="I1926" s="424">
        <v>48641.118553073335</v>
      </c>
      <c r="J1926" s="425">
        <v>2.6638440044195935E-5</v>
      </c>
      <c r="K1926" s="424">
        <f t="shared" si="209"/>
        <v>361270.42</v>
      </c>
      <c r="L1926" s="424">
        <f t="shared" si="210"/>
        <v>267607.71999999997</v>
      </c>
      <c r="M1926" s="424">
        <f t="shared" si="211"/>
        <v>214086.18</v>
      </c>
      <c r="N1926" s="424">
        <f t="shared" si="212"/>
        <v>53521.539999999979</v>
      </c>
      <c r="O1926" s="424">
        <f t="shared" si="213"/>
        <v>93662.700000000012</v>
      </c>
      <c r="P1926" s="424">
        <f t="shared" si="214"/>
        <v>74930.16</v>
      </c>
      <c r="Q1926" s="424">
        <f t="shared" si="215"/>
        <v>18732.540000000008</v>
      </c>
      <c r="S1926" s="9">
        <f>+Table1[[#This Row],[Future Authority 
80% of Funding
for Allowable 
Uses of ESSER III
Resource 3213]]+Table1[[#This Row],[Current Authority 
80% of Funding
for Allowable 
Uses of ESSER III
Resource 3213]]</f>
        <v>289016.33999999997</v>
      </c>
      <c r="T1926" s="9">
        <f>+Table1[[#This Row],[Future Authority 
20% of Funding
to Address
Learning Loss1
Resource 3214]]+Table1[[#This Row],[Current Authority 20% of Funding
to Address
Learning Loss1
Resource 3214]]</f>
        <v>72254.079999999987</v>
      </c>
      <c r="U1926" s="9">
        <f t="shared" si="207"/>
        <v>361270.41999999993</v>
      </c>
      <c r="V1926" s="3" t="str">
        <f t="shared" si="208"/>
        <v xml:space="preserve">allocation match </v>
      </c>
    </row>
    <row r="1927" spans="1:22" ht="15.75" hidden="1" x14ac:dyDescent="0.25">
      <c r="A1927" s="421" t="s">
        <v>8022</v>
      </c>
      <c r="B1927" s="421" t="s">
        <v>8174</v>
      </c>
      <c r="C1927" s="422" t="s">
        <v>8024</v>
      </c>
      <c r="D1927" s="422" t="s">
        <v>8025</v>
      </c>
      <c r="E1927" s="422" t="s">
        <v>8175</v>
      </c>
      <c r="F1927" s="422" t="s">
        <v>8176</v>
      </c>
      <c r="G1927" s="423" t="s">
        <v>8177</v>
      </c>
      <c r="H1927" s="421" t="s">
        <v>8178</v>
      </c>
      <c r="I1927" s="424">
        <v>39454.844432144571</v>
      </c>
      <c r="J1927" s="425">
        <v>2.1607552192945071E-5</v>
      </c>
      <c r="K1927" s="424">
        <f t="shared" si="209"/>
        <v>293041.53999999998</v>
      </c>
      <c r="L1927" s="424">
        <f t="shared" si="210"/>
        <v>217067.81</v>
      </c>
      <c r="M1927" s="424">
        <f t="shared" si="211"/>
        <v>173654.25</v>
      </c>
      <c r="N1927" s="424">
        <f t="shared" si="212"/>
        <v>43413.56</v>
      </c>
      <c r="O1927" s="424">
        <f t="shared" si="213"/>
        <v>75973.729999999981</v>
      </c>
      <c r="P1927" s="424">
        <f t="shared" si="214"/>
        <v>60778.98</v>
      </c>
      <c r="Q1927" s="424">
        <f t="shared" si="215"/>
        <v>15194.749999999978</v>
      </c>
      <c r="S1927" s="9">
        <f>+Table1[[#This Row],[Future Authority 
80% of Funding
for Allowable 
Uses of ESSER III
Resource 3213]]+Table1[[#This Row],[Current Authority 
80% of Funding
for Allowable 
Uses of ESSER III
Resource 3213]]</f>
        <v>234433.23</v>
      </c>
      <c r="T1927" s="9">
        <f>+Table1[[#This Row],[Future Authority 
20% of Funding
to Address
Learning Loss1
Resource 3214]]+Table1[[#This Row],[Current Authority 20% of Funding
to Address
Learning Loss1
Resource 3214]]</f>
        <v>58608.309999999976</v>
      </c>
      <c r="U1927" s="9">
        <f t="shared" ref="U1927:U1990" si="216">+S1927+T1927</f>
        <v>293041.53999999998</v>
      </c>
      <c r="V1927" s="3" t="str">
        <f t="shared" ref="V1927:V1990" si="217">IF(U1927=K1927,"allocation match ","error not matching")</f>
        <v xml:space="preserve">allocation match </v>
      </c>
    </row>
    <row r="1928" spans="1:22" ht="15.75" hidden="1" x14ac:dyDescent="0.25">
      <c r="A1928" s="421" t="s">
        <v>8022</v>
      </c>
      <c r="B1928" s="421" t="s">
        <v>8179</v>
      </c>
      <c r="C1928" s="422" t="s">
        <v>8024</v>
      </c>
      <c r="D1928" s="422" t="s">
        <v>8101</v>
      </c>
      <c r="E1928" s="422" t="s">
        <v>8180</v>
      </c>
      <c r="F1928" s="422" t="s">
        <v>8181</v>
      </c>
      <c r="G1928" s="423" t="s">
        <v>8182</v>
      </c>
      <c r="H1928" s="421" t="s">
        <v>8183</v>
      </c>
      <c r="I1928" s="424">
        <v>0</v>
      </c>
      <c r="J1928" s="425">
        <v>0</v>
      </c>
      <c r="K1928" s="424">
        <f t="shared" si="209"/>
        <v>0</v>
      </c>
      <c r="L1928" s="424">
        <f t="shared" si="210"/>
        <v>0</v>
      </c>
      <c r="M1928" s="424">
        <f t="shared" si="211"/>
        <v>0</v>
      </c>
      <c r="N1928" s="424">
        <f t="shared" si="212"/>
        <v>0</v>
      </c>
      <c r="O1928" s="424">
        <f t="shared" si="213"/>
        <v>0</v>
      </c>
      <c r="P1928" s="424">
        <f t="shared" si="214"/>
        <v>0</v>
      </c>
      <c r="Q1928" s="424">
        <f t="shared" si="215"/>
        <v>0</v>
      </c>
      <c r="S1928" s="9">
        <f>+Table1[[#This Row],[Future Authority 
80% of Funding
for Allowable 
Uses of ESSER III
Resource 3213]]+Table1[[#This Row],[Current Authority 
80% of Funding
for Allowable 
Uses of ESSER III
Resource 3213]]</f>
        <v>0</v>
      </c>
      <c r="T1928" s="9">
        <f>+Table1[[#This Row],[Future Authority 
20% of Funding
to Address
Learning Loss1
Resource 3214]]+Table1[[#This Row],[Current Authority 20% of Funding
to Address
Learning Loss1
Resource 3214]]</f>
        <v>0</v>
      </c>
      <c r="U1928" s="9">
        <f t="shared" si="216"/>
        <v>0</v>
      </c>
      <c r="V1928" s="3" t="str">
        <f t="shared" si="217"/>
        <v xml:space="preserve">allocation match </v>
      </c>
    </row>
    <row r="1929" spans="1:22" ht="15.75" hidden="1" x14ac:dyDescent="0.25">
      <c r="A1929" s="421" t="s">
        <v>8022</v>
      </c>
      <c r="B1929" s="431" t="s">
        <v>8184</v>
      </c>
      <c r="C1929" s="432" t="s">
        <v>8024</v>
      </c>
      <c r="D1929" s="432" t="s">
        <v>8034</v>
      </c>
      <c r="E1929" s="432" t="s">
        <v>8185</v>
      </c>
      <c r="F1929" s="433" t="s">
        <v>8186</v>
      </c>
      <c r="G1929" s="423" t="s">
        <v>8187</v>
      </c>
      <c r="H1929" s="434" t="s">
        <v>8188</v>
      </c>
      <c r="I1929" s="424">
        <v>98748.203057945662</v>
      </c>
      <c r="J1929" s="425">
        <v>5.4079720304149255E-5</v>
      </c>
      <c r="K1929" s="424">
        <f t="shared" ref="K1929:K1992" si="218">ROUND(J1929*13561996091,2)</f>
        <v>733428.96</v>
      </c>
      <c r="L1929" s="424">
        <f t="shared" ref="L1929:L1992" si="219">ROUND(K1929*(10045923031/13561996091),2)</f>
        <v>543280.71</v>
      </c>
      <c r="M1929" s="424">
        <f t="shared" ref="M1929:M1992" si="220">ROUND(L1929*0.8,2)</f>
        <v>434624.57</v>
      </c>
      <c r="N1929" s="424">
        <f t="shared" ref="N1929:N1992" si="221">L1929-M1929</f>
        <v>108656.13999999996</v>
      </c>
      <c r="O1929" s="424">
        <f t="shared" ref="O1929:O1992" si="222">K1929-L1929</f>
        <v>190148.25</v>
      </c>
      <c r="P1929" s="424">
        <f t="shared" ref="P1929:P1992" si="223">ROUND(O1929*0.8,2)</f>
        <v>152118.6</v>
      </c>
      <c r="Q1929" s="424">
        <f t="shared" ref="Q1929:Q1992" si="224">O1929-P1929</f>
        <v>38029.649999999994</v>
      </c>
      <c r="S1929" s="9">
        <f>+Table1[[#This Row],[Future Authority 
80% of Funding
for Allowable 
Uses of ESSER III
Resource 3213]]+Table1[[#This Row],[Current Authority 
80% of Funding
for Allowable 
Uses of ESSER III
Resource 3213]]</f>
        <v>586743.17000000004</v>
      </c>
      <c r="T1929" s="9">
        <f>+Table1[[#This Row],[Future Authority 
20% of Funding
to Address
Learning Loss1
Resource 3214]]+Table1[[#This Row],[Current Authority 20% of Funding
to Address
Learning Loss1
Resource 3214]]</f>
        <v>146685.78999999995</v>
      </c>
      <c r="U1929" s="9">
        <f t="shared" si="216"/>
        <v>733428.96</v>
      </c>
      <c r="V1929" s="3" t="str">
        <f t="shared" si="217"/>
        <v xml:space="preserve">allocation match </v>
      </c>
    </row>
    <row r="1930" spans="1:22" ht="15.75" hidden="1" x14ac:dyDescent="0.25">
      <c r="A1930" s="421" t="s">
        <v>8189</v>
      </c>
      <c r="B1930" s="427" t="s">
        <v>8190</v>
      </c>
      <c r="C1930" s="422" t="s">
        <v>8191</v>
      </c>
      <c r="D1930" s="422" t="s">
        <v>8192</v>
      </c>
      <c r="E1930" s="422" t="s">
        <v>441</v>
      </c>
      <c r="F1930" s="422" t="s">
        <v>230</v>
      </c>
      <c r="G1930" s="423" t="s">
        <v>8192</v>
      </c>
      <c r="H1930" s="429" t="s">
        <v>8193</v>
      </c>
      <c r="I1930" s="424">
        <v>36987.900111195457</v>
      </c>
      <c r="J1930" s="425">
        <v>2.0256523467849678E-5</v>
      </c>
      <c r="K1930" s="424">
        <f t="shared" si="218"/>
        <v>274718.89</v>
      </c>
      <c r="L1930" s="424">
        <f t="shared" si="219"/>
        <v>203495.47</v>
      </c>
      <c r="M1930" s="424">
        <f t="shared" si="220"/>
        <v>162796.38</v>
      </c>
      <c r="N1930" s="424">
        <f t="shared" si="221"/>
        <v>40699.089999999997</v>
      </c>
      <c r="O1930" s="424">
        <f t="shared" si="222"/>
        <v>71223.420000000013</v>
      </c>
      <c r="P1930" s="424">
        <f t="shared" si="223"/>
        <v>56978.74</v>
      </c>
      <c r="Q1930" s="424">
        <f t="shared" si="224"/>
        <v>14244.680000000015</v>
      </c>
      <c r="S1930" s="9">
        <f>+Table1[[#This Row],[Future Authority 
80% of Funding
for Allowable 
Uses of ESSER III
Resource 3213]]+Table1[[#This Row],[Current Authority 
80% of Funding
for Allowable 
Uses of ESSER III
Resource 3213]]</f>
        <v>219775.12</v>
      </c>
      <c r="T1930" s="9">
        <f>+Table1[[#This Row],[Future Authority 
20% of Funding
to Address
Learning Loss1
Resource 3214]]+Table1[[#This Row],[Current Authority 20% of Funding
to Address
Learning Loss1
Resource 3214]]</f>
        <v>54943.770000000011</v>
      </c>
      <c r="U1930" s="9">
        <f t="shared" si="216"/>
        <v>274718.89</v>
      </c>
      <c r="V1930" s="3" t="str">
        <f t="shared" si="217"/>
        <v xml:space="preserve">allocation match </v>
      </c>
    </row>
    <row r="1931" spans="1:22" ht="15.75" hidden="1" x14ac:dyDescent="0.25">
      <c r="A1931" s="421" t="s">
        <v>8189</v>
      </c>
      <c r="B1931" s="421" t="s">
        <v>8194</v>
      </c>
      <c r="C1931" s="422" t="s">
        <v>8191</v>
      </c>
      <c r="D1931" s="422" t="s">
        <v>8195</v>
      </c>
      <c r="E1931" s="422" t="s">
        <v>441</v>
      </c>
      <c r="F1931" s="422" t="s">
        <v>230</v>
      </c>
      <c r="G1931" s="423" t="s">
        <v>8195</v>
      </c>
      <c r="H1931" s="421" t="s">
        <v>8196</v>
      </c>
      <c r="I1931" s="424">
        <v>25637.864213674988</v>
      </c>
      <c r="J1931" s="425">
        <v>1.4040645631371199E-5</v>
      </c>
      <c r="K1931" s="424">
        <f t="shared" si="218"/>
        <v>190419.18</v>
      </c>
      <c r="L1931" s="424">
        <f t="shared" si="219"/>
        <v>141051.24</v>
      </c>
      <c r="M1931" s="424">
        <f t="shared" si="220"/>
        <v>112840.99</v>
      </c>
      <c r="N1931" s="424">
        <f t="shared" si="221"/>
        <v>28210.249999999985</v>
      </c>
      <c r="O1931" s="424">
        <f t="shared" si="222"/>
        <v>49367.94</v>
      </c>
      <c r="P1931" s="424">
        <f t="shared" si="223"/>
        <v>39494.35</v>
      </c>
      <c r="Q1931" s="424">
        <f t="shared" si="224"/>
        <v>9873.5900000000038</v>
      </c>
      <c r="S1931" s="9">
        <f>+Table1[[#This Row],[Future Authority 
80% of Funding
for Allowable 
Uses of ESSER III
Resource 3213]]+Table1[[#This Row],[Current Authority 
80% of Funding
for Allowable 
Uses of ESSER III
Resource 3213]]</f>
        <v>152335.34</v>
      </c>
      <c r="T1931" s="9">
        <f>+Table1[[#This Row],[Future Authority 
20% of Funding
to Address
Learning Loss1
Resource 3214]]+Table1[[#This Row],[Current Authority 20% of Funding
to Address
Learning Loss1
Resource 3214]]</f>
        <v>38083.839999999989</v>
      </c>
      <c r="U1931" s="9">
        <f t="shared" si="216"/>
        <v>190419.18</v>
      </c>
      <c r="V1931" s="3" t="str">
        <f t="shared" si="217"/>
        <v xml:space="preserve">allocation match </v>
      </c>
    </row>
    <row r="1932" spans="1:22" ht="15.75" hidden="1" x14ac:dyDescent="0.25">
      <c r="A1932" s="421" t="s">
        <v>8189</v>
      </c>
      <c r="B1932" s="421" t="s">
        <v>8197</v>
      </c>
      <c r="C1932" s="422" t="s">
        <v>8191</v>
      </c>
      <c r="D1932" s="422" t="s">
        <v>8198</v>
      </c>
      <c r="E1932" s="422" t="s">
        <v>441</v>
      </c>
      <c r="F1932" s="422" t="s">
        <v>230</v>
      </c>
      <c r="G1932" s="423" t="s">
        <v>8198</v>
      </c>
      <c r="H1932" s="421" t="s">
        <v>8199</v>
      </c>
      <c r="I1932" s="424">
        <v>101331.57691336281</v>
      </c>
      <c r="J1932" s="425">
        <v>5.5494511978485141E-5</v>
      </c>
      <c r="K1932" s="424">
        <f t="shared" si="218"/>
        <v>752616.35</v>
      </c>
      <c r="L1932" s="424">
        <f t="shared" si="219"/>
        <v>557493.59</v>
      </c>
      <c r="M1932" s="424">
        <f t="shared" si="220"/>
        <v>445994.87</v>
      </c>
      <c r="N1932" s="424">
        <f t="shared" si="221"/>
        <v>111498.71999999997</v>
      </c>
      <c r="O1932" s="424">
        <f t="shared" si="222"/>
        <v>195122.76</v>
      </c>
      <c r="P1932" s="424">
        <f t="shared" si="223"/>
        <v>156098.21</v>
      </c>
      <c r="Q1932" s="424">
        <f t="shared" si="224"/>
        <v>39024.550000000017</v>
      </c>
      <c r="S1932" s="9">
        <f>+Table1[[#This Row],[Future Authority 
80% of Funding
for Allowable 
Uses of ESSER III
Resource 3213]]+Table1[[#This Row],[Current Authority 
80% of Funding
for Allowable 
Uses of ESSER III
Resource 3213]]</f>
        <v>602093.07999999996</v>
      </c>
      <c r="T1932" s="9">
        <f>+Table1[[#This Row],[Future Authority 
20% of Funding
to Address
Learning Loss1
Resource 3214]]+Table1[[#This Row],[Current Authority 20% of Funding
to Address
Learning Loss1
Resource 3214]]</f>
        <v>150523.26999999999</v>
      </c>
      <c r="U1932" s="9">
        <f t="shared" si="216"/>
        <v>752616.35</v>
      </c>
      <c r="V1932" s="3" t="str">
        <f t="shared" si="217"/>
        <v xml:space="preserve">allocation match </v>
      </c>
    </row>
    <row r="1933" spans="1:22" ht="15.75" hidden="1" x14ac:dyDescent="0.25">
      <c r="A1933" s="421" t="s">
        <v>8189</v>
      </c>
      <c r="B1933" s="421" t="s">
        <v>8200</v>
      </c>
      <c r="C1933" s="422" t="s">
        <v>8191</v>
      </c>
      <c r="D1933" s="422" t="s">
        <v>8201</v>
      </c>
      <c r="E1933" s="422" t="s">
        <v>441</v>
      </c>
      <c r="F1933" s="422" t="s">
        <v>230</v>
      </c>
      <c r="G1933" s="423" t="s">
        <v>8201</v>
      </c>
      <c r="H1933" s="421" t="s">
        <v>8202</v>
      </c>
      <c r="I1933" s="424">
        <v>118172.72477057182</v>
      </c>
      <c r="J1933" s="425">
        <v>6.4717612121221384E-5</v>
      </c>
      <c r="K1933" s="424">
        <f t="shared" si="218"/>
        <v>877700</v>
      </c>
      <c r="L1933" s="424">
        <f t="shared" si="219"/>
        <v>650148.15</v>
      </c>
      <c r="M1933" s="424">
        <f t="shared" si="220"/>
        <v>520118.52</v>
      </c>
      <c r="N1933" s="424">
        <f t="shared" si="221"/>
        <v>130029.63</v>
      </c>
      <c r="O1933" s="424">
        <f t="shared" si="222"/>
        <v>227551.84999999998</v>
      </c>
      <c r="P1933" s="424">
        <f t="shared" si="223"/>
        <v>182041.48</v>
      </c>
      <c r="Q1933" s="424">
        <f t="shared" si="224"/>
        <v>45510.369999999966</v>
      </c>
      <c r="S1933" s="9">
        <f>+Table1[[#This Row],[Future Authority 
80% of Funding
for Allowable 
Uses of ESSER III
Resource 3213]]+Table1[[#This Row],[Current Authority 
80% of Funding
for Allowable 
Uses of ESSER III
Resource 3213]]</f>
        <v>702160</v>
      </c>
      <c r="T1933" s="9">
        <f>+Table1[[#This Row],[Future Authority 
20% of Funding
to Address
Learning Loss1
Resource 3214]]+Table1[[#This Row],[Current Authority 20% of Funding
to Address
Learning Loss1
Resource 3214]]</f>
        <v>175539.99999999997</v>
      </c>
      <c r="U1933" s="9">
        <f t="shared" si="216"/>
        <v>877700</v>
      </c>
      <c r="V1933" s="3" t="str">
        <f t="shared" si="217"/>
        <v xml:space="preserve">allocation match </v>
      </c>
    </row>
    <row r="1934" spans="1:22" ht="15.75" hidden="1" x14ac:dyDescent="0.25">
      <c r="A1934" s="421" t="s">
        <v>8189</v>
      </c>
      <c r="B1934" s="421" t="s">
        <v>8203</v>
      </c>
      <c r="C1934" s="422" t="s">
        <v>8191</v>
      </c>
      <c r="D1934" s="422" t="s">
        <v>8204</v>
      </c>
      <c r="E1934" s="422" t="s">
        <v>441</v>
      </c>
      <c r="F1934" s="422" t="s">
        <v>230</v>
      </c>
      <c r="G1934" s="423" t="s">
        <v>8204</v>
      </c>
      <c r="H1934" s="421" t="s">
        <v>8205</v>
      </c>
      <c r="I1934" s="424">
        <v>121722.45687445921</v>
      </c>
      <c r="J1934" s="425">
        <v>6.6661632502232695E-5</v>
      </c>
      <c r="K1934" s="424">
        <f t="shared" si="218"/>
        <v>904064.8</v>
      </c>
      <c r="L1934" s="424">
        <f t="shared" si="219"/>
        <v>669677.63</v>
      </c>
      <c r="M1934" s="424">
        <f t="shared" si="220"/>
        <v>535742.1</v>
      </c>
      <c r="N1934" s="424">
        <f t="shared" si="221"/>
        <v>133935.53000000003</v>
      </c>
      <c r="O1934" s="424">
        <f t="shared" si="222"/>
        <v>234387.17000000004</v>
      </c>
      <c r="P1934" s="424">
        <f t="shared" si="223"/>
        <v>187509.74</v>
      </c>
      <c r="Q1934" s="424">
        <f t="shared" si="224"/>
        <v>46877.430000000051</v>
      </c>
      <c r="S1934" s="9">
        <f>+Table1[[#This Row],[Future Authority 
80% of Funding
for Allowable 
Uses of ESSER III
Resource 3213]]+Table1[[#This Row],[Current Authority 
80% of Funding
for Allowable 
Uses of ESSER III
Resource 3213]]</f>
        <v>723251.84</v>
      </c>
      <c r="T1934" s="9">
        <f>+Table1[[#This Row],[Future Authority 
20% of Funding
to Address
Learning Loss1
Resource 3214]]+Table1[[#This Row],[Current Authority 20% of Funding
to Address
Learning Loss1
Resource 3214]]</f>
        <v>180812.96000000008</v>
      </c>
      <c r="U1934" s="9">
        <f t="shared" si="216"/>
        <v>904064.8</v>
      </c>
      <c r="V1934" s="3" t="str">
        <f t="shared" si="217"/>
        <v xml:space="preserve">allocation match </v>
      </c>
    </row>
    <row r="1935" spans="1:22" ht="15.75" hidden="1" x14ac:dyDescent="0.25">
      <c r="A1935" s="421" t="s">
        <v>8189</v>
      </c>
      <c r="B1935" s="421" t="s">
        <v>8206</v>
      </c>
      <c r="C1935" s="422" t="s">
        <v>8191</v>
      </c>
      <c r="D1935" s="422" t="s">
        <v>8207</v>
      </c>
      <c r="E1935" s="422" t="s">
        <v>441</v>
      </c>
      <c r="F1935" s="422" t="s">
        <v>230</v>
      </c>
      <c r="G1935" s="423" t="s">
        <v>8207</v>
      </c>
      <c r="H1935" s="421" t="s">
        <v>8208</v>
      </c>
      <c r="I1935" s="424">
        <v>349385.93841213809</v>
      </c>
      <c r="J1935" s="425">
        <v>1.9134215350170673E-4</v>
      </c>
      <c r="K1935" s="424">
        <f t="shared" si="218"/>
        <v>2594981.54</v>
      </c>
      <c r="L1935" s="424">
        <f t="shared" si="219"/>
        <v>1922208.55</v>
      </c>
      <c r="M1935" s="424">
        <f t="shared" si="220"/>
        <v>1537766.84</v>
      </c>
      <c r="N1935" s="424">
        <f t="shared" si="221"/>
        <v>384441.70999999996</v>
      </c>
      <c r="O1935" s="424">
        <f t="shared" si="222"/>
        <v>672772.99</v>
      </c>
      <c r="P1935" s="424">
        <f t="shared" si="223"/>
        <v>538218.39</v>
      </c>
      <c r="Q1935" s="424">
        <f t="shared" si="224"/>
        <v>134554.59999999998</v>
      </c>
      <c r="S1935" s="9">
        <f>+Table1[[#This Row],[Future Authority 
80% of Funding
for Allowable 
Uses of ESSER III
Resource 3213]]+Table1[[#This Row],[Current Authority 
80% of Funding
for Allowable 
Uses of ESSER III
Resource 3213]]</f>
        <v>2075985.23</v>
      </c>
      <c r="T1935" s="9">
        <f>+Table1[[#This Row],[Future Authority 
20% of Funding
to Address
Learning Loss1
Resource 3214]]+Table1[[#This Row],[Current Authority 20% of Funding
to Address
Learning Loss1
Resource 3214]]</f>
        <v>518996.30999999994</v>
      </c>
      <c r="U1935" s="9">
        <f t="shared" si="216"/>
        <v>2594981.54</v>
      </c>
      <c r="V1935" s="3" t="str">
        <f t="shared" si="217"/>
        <v xml:space="preserve">allocation match </v>
      </c>
    </row>
    <row r="1936" spans="1:22" ht="15.75" hidden="1" x14ac:dyDescent="0.25">
      <c r="A1936" s="421" t="s">
        <v>8189</v>
      </c>
      <c r="B1936" s="421" t="s">
        <v>8209</v>
      </c>
      <c r="C1936" s="422" t="s">
        <v>8191</v>
      </c>
      <c r="D1936" s="422" t="s">
        <v>8210</v>
      </c>
      <c r="E1936" s="422" t="s">
        <v>441</v>
      </c>
      <c r="F1936" s="422" t="s">
        <v>230</v>
      </c>
      <c r="G1936" s="423" t="s">
        <v>8210</v>
      </c>
      <c r="H1936" s="421" t="s">
        <v>8211</v>
      </c>
      <c r="I1936" s="424">
        <v>222807.4436502305</v>
      </c>
      <c r="J1936" s="425">
        <v>1.2202109872537496E-4</v>
      </c>
      <c r="K1936" s="424">
        <f t="shared" si="218"/>
        <v>1654849.66</v>
      </c>
      <c r="L1936" s="424">
        <f t="shared" si="219"/>
        <v>1225814.56</v>
      </c>
      <c r="M1936" s="424">
        <f t="shared" si="220"/>
        <v>980651.65</v>
      </c>
      <c r="N1936" s="424">
        <f t="shared" si="221"/>
        <v>245162.91000000003</v>
      </c>
      <c r="O1936" s="424">
        <f t="shared" si="222"/>
        <v>429035.09999999986</v>
      </c>
      <c r="P1936" s="424">
        <f t="shared" si="223"/>
        <v>343228.08</v>
      </c>
      <c r="Q1936" s="424">
        <f t="shared" si="224"/>
        <v>85807.019999999844</v>
      </c>
      <c r="S1936" s="9">
        <f>+Table1[[#This Row],[Future Authority 
80% of Funding
for Allowable 
Uses of ESSER III
Resource 3213]]+Table1[[#This Row],[Current Authority 
80% of Funding
for Allowable 
Uses of ESSER III
Resource 3213]]</f>
        <v>1323879.73</v>
      </c>
      <c r="T1936" s="9">
        <f>+Table1[[#This Row],[Future Authority 
20% of Funding
to Address
Learning Loss1
Resource 3214]]+Table1[[#This Row],[Current Authority 20% of Funding
to Address
Learning Loss1
Resource 3214]]</f>
        <v>330969.92999999988</v>
      </c>
      <c r="U1936" s="9">
        <f t="shared" si="216"/>
        <v>1654849.66</v>
      </c>
      <c r="V1936" s="3" t="str">
        <f t="shared" si="217"/>
        <v xml:space="preserve">allocation match </v>
      </c>
    </row>
    <row r="1937" spans="1:22" ht="15.75" hidden="1" x14ac:dyDescent="0.25">
      <c r="A1937" s="421" t="s">
        <v>8189</v>
      </c>
      <c r="B1937" s="421" t="s">
        <v>8212</v>
      </c>
      <c r="C1937" s="422" t="s">
        <v>8191</v>
      </c>
      <c r="D1937" s="422" t="s">
        <v>8213</v>
      </c>
      <c r="E1937" s="422" t="s">
        <v>441</v>
      </c>
      <c r="F1937" s="422" t="s">
        <v>230</v>
      </c>
      <c r="G1937" s="423" t="s">
        <v>8213</v>
      </c>
      <c r="H1937" s="421" t="s">
        <v>8214</v>
      </c>
      <c r="I1937" s="424">
        <v>64834.602713905515</v>
      </c>
      <c r="J1937" s="425">
        <v>3.5506845413087458E-5</v>
      </c>
      <c r="K1937" s="424">
        <f t="shared" si="218"/>
        <v>481543.7</v>
      </c>
      <c r="L1937" s="424">
        <f t="shared" si="219"/>
        <v>356699.04</v>
      </c>
      <c r="M1937" s="424">
        <f t="shared" si="220"/>
        <v>285359.23</v>
      </c>
      <c r="N1937" s="424">
        <f t="shared" si="221"/>
        <v>71339.81</v>
      </c>
      <c r="O1937" s="424">
        <f t="shared" si="222"/>
        <v>124844.66000000003</v>
      </c>
      <c r="P1937" s="424">
        <f t="shared" si="223"/>
        <v>99875.73</v>
      </c>
      <c r="Q1937" s="424">
        <f t="shared" si="224"/>
        <v>24968.930000000037</v>
      </c>
      <c r="S1937" s="9">
        <f>+Table1[[#This Row],[Future Authority 
80% of Funding
for Allowable 
Uses of ESSER III
Resource 3213]]+Table1[[#This Row],[Current Authority 
80% of Funding
for Allowable 
Uses of ESSER III
Resource 3213]]</f>
        <v>385234.95999999996</v>
      </c>
      <c r="T1937" s="9">
        <f>+Table1[[#This Row],[Future Authority 
20% of Funding
to Address
Learning Loss1
Resource 3214]]+Table1[[#This Row],[Current Authority 20% of Funding
to Address
Learning Loss1
Resource 3214]]</f>
        <v>96308.740000000034</v>
      </c>
      <c r="U1937" s="9">
        <f t="shared" si="216"/>
        <v>481543.7</v>
      </c>
      <c r="V1937" s="3" t="str">
        <f t="shared" si="217"/>
        <v xml:space="preserve">allocation match </v>
      </c>
    </row>
    <row r="1938" spans="1:22" ht="15.75" hidden="1" x14ac:dyDescent="0.25">
      <c r="A1938" s="421" t="s">
        <v>8189</v>
      </c>
      <c r="B1938" s="421" t="s">
        <v>8215</v>
      </c>
      <c r="C1938" s="422" t="s">
        <v>8191</v>
      </c>
      <c r="D1938" s="422" t="s">
        <v>8216</v>
      </c>
      <c r="E1938" s="422" t="s">
        <v>441</v>
      </c>
      <c r="F1938" s="422" t="s">
        <v>230</v>
      </c>
      <c r="G1938" s="423" t="s">
        <v>8216</v>
      </c>
      <c r="H1938" s="421" t="s">
        <v>8217</v>
      </c>
      <c r="I1938" s="424">
        <v>147397.12759436807</v>
      </c>
      <c r="J1938" s="425">
        <v>8.0722435316224546E-5</v>
      </c>
      <c r="K1938" s="424">
        <f t="shared" si="218"/>
        <v>1094757.3500000001</v>
      </c>
      <c r="L1938" s="424">
        <f t="shared" si="219"/>
        <v>810931.37</v>
      </c>
      <c r="M1938" s="424">
        <f t="shared" si="220"/>
        <v>648745.1</v>
      </c>
      <c r="N1938" s="424">
        <f t="shared" si="221"/>
        <v>162186.27000000002</v>
      </c>
      <c r="O1938" s="424">
        <f t="shared" si="222"/>
        <v>283825.9800000001</v>
      </c>
      <c r="P1938" s="424">
        <f t="shared" si="223"/>
        <v>227060.78</v>
      </c>
      <c r="Q1938" s="424">
        <f t="shared" si="224"/>
        <v>56765.200000000099</v>
      </c>
      <c r="S1938" s="9">
        <f>+Table1[[#This Row],[Future Authority 
80% of Funding
for Allowable 
Uses of ESSER III
Resource 3213]]+Table1[[#This Row],[Current Authority 
80% of Funding
for Allowable 
Uses of ESSER III
Resource 3213]]</f>
        <v>875805.88</v>
      </c>
      <c r="T1938" s="9">
        <f>+Table1[[#This Row],[Future Authority 
20% of Funding
to Address
Learning Loss1
Resource 3214]]+Table1[[#This Row],[Current Authority 20% of Funding
to Address
Learning Loss1
Resource 3214]]</f>
        <v>218951.47000000012</v>
      </c>
      <c r="U1938" s="9">
        <f t="shared" si="216"/>
        <v>1094757.3500000001</v>
      </c>
      <c r="V1938" s="3" t="str">
        <f t="shared" si="217"/>
        <v xml:space="preserve">allocation match </v>
      </c>
    </row>
    <row r="1939" spans="1:22" ht="15.75" hidden="1" x14ac:dyDescent="0.25">
      <c r="A1939" s="421" t="s">
        <v>8189</v>
      </c>
      <c r="B1939" s="421" t="s">
        <v>8218</v>
      </c>
      <c r="C1939" s="422" t="s">
        <v>8191</v>
      </c>
      <c r="D1939" s="422" t="s">
        <v>8219</v>
      </c>
      <c r="E1939" s="422" t="s">
        <v>441</v>
      </c>
      <c r="F1939" s="422" t="s">
        <v>230</v>
      </c>
      <c r="G1939" s="423" t="s">
        <v>8219</v>
      </c>
      <c r="H1939" s="421" t="s">
        <v>8220</v>
      </c>
      <c r="I1939" s="424">
        <v>40848.021626022957</v>
      </c>
      <c r="J1939" s="425">
        <v>2.2370529448691704E-5</v>
      </c>
      <c r="K1939" s="424">
        <f t="shared" si="218"/>
        <v>303389.03000000003</v>
      </c>
      <c r="L1939" s="424">
        <f t="shared" si="219"/>
        <v>224732.61</v>
      </c>
      <c r="M1939" s="424">
        <f t="shared" si="220"/>
        <v>179786.09</v>
      </c>
      <c r="N1939" s="424">
        <f t="shared" si="221"/>
        <v>44946.51999999999</v>
      </c>
      <c r="O1939" s="424">
        <f t="shared" si="222"/>
        <v>78656.420000000042</v>
      </c>
      <c r="P1939" s="424">
        <f t="shared" si="223"/>
        <v>62925.14</v>
      </c>
      <c r="Q1939" s="424">
        <f t="shared" si="224"/>
        <v>15731.280000000042</v>
      </c>
      <c r="S1939" s="9">
        <f>+Table1[[#This Row],[Future Authority 
80% of Funding
for Allowable 
Uses of ESSER III
Resource 3213]]+Table1[[#This Row],[Current Authority 
80% of Funding
for Allowable 
Uses of ESSER III
Resource 3213]]</f>
        <v>242711.22999999998</v>
      </c>
      <c r="T1939" s="9">
        <f>+Table1[[#This Row],[Future Authority 
20% of Funding
to Address
Learning Loss1
Resource 3214]]+Table1[[#This Row],[Current Authority 20% of Funding
to Address
Learning Loss1
Resource 3214]]</f>
        <v>60677.800000000032</v>
      </c>
      <c r="U1939" s="9">
        <f t="shared" si="216"/>
        <v>303389.03000000003</v>
      </c>
      <c r="V1939" s="3" t="str">
        <f t="shared" si="217"/>
        <v xml:space="preserve">allocation match </v>
      </c>
    </row>
    <row r="1940" spans="1:22" ht="15.75" hidden="1" x14ac:dyDescent="0.25">
      <c r="A1940" s="421" t="s">
        <v>8189</v>
      </c>
      <c r="B1940" s="421" t="s">
        <v>8221</v>
      </c>
      <c r="C1940" s="422" t="s">
        <v>8191</v>
      </c>
      <c r="D1940" s="422" t="s">
        <v>8222</v>
      </c>
      <c r="E1940" s="422" t="s">
        <v>441</v>
      </c>
      <c r="F1940" s="422" t="s">
        <v>230</v>
      </c>
      <c r="G1940" s="423" t="s">
        <v>8222</v>
      </c>
      <c r="H1940" s="421" t="s">
        <v>8223</v>
      </c>
      <c r="I1940" s="424">
        <v>38643.070347959445</v>
      </c>
      <c r="J1940" s="425">
        <v>2.1162981921654892E-5</v>
      </c>
      <c r="K1940" s="424">
        <f t="shared" si="218"/>
        <v>287012.28000000003</v>
      </c>
      <c r="L1940" s="424">
        <f t="shared" si="219"/>
        <v>212601.69</v>
      </c>
      <c r="M1940" s="424">
        <f t="shared" si="220"/>
        <v>170081.35</v>
      </c>
      <c r="N1940" s="424">
        <f t="shared" si="221"/>
        <v>42520.34</v>
      </c>
      <c r="O1940" s="424">
        <f t="shared" si="222"/>
        <v>74410.590000000026</v>
      </c>
      <c r="P1940" s="424">
        <f t="shared" si="223"/>
        <v>59528.47</v>
      </c>
      <c r="Q1940" s="424">
        <f t="shared" si="224"/>
        <v>14882.120000000024</v>
      </c>
      <c r="S1940" s="9">
        <f>+Table1[[#This Row],[Future Authority 
80% of Funding
for Allowable 
Uses of ESSER III
Resource 3213]]+Table1[[#This Row],[Current Authority 
80% of Funding
for Allowable 
Uses of ESSER III
Resource 3213]]</f>
        <v>229609.82</v>
      </c>
      <c r="T1940" s="9">
        <f>+Table1[[#This Row],[Future Authority 
20% of Funding
to Address
Learning Loss1
Resource 3214]]+Table1[[#This Row],[Current Authority 20% of Funding
to Address
Learning Loss1
Resource 3214]]</f>
        <v>57402.460000000021</v>
      </c>
      <c r="U1940" s="9">
        <f t="shared" si="216"/>
        <v>287012.28000000003</v>
      </c>
      <c r="V1940" s="3" t="str">
        <f t="shared" si="217"/>
        <v xml:space="preserve">allocation match </v>
      </c>
    </row>
    <row r="1941" spans="1:22" ht="15.75" hidden="1" x14ac:dyDescent="0.25">
      <c r="A1941" s="421" t="s">
        <v>8189</v>
      </c>
      <c r="B1941" s="421" t="s">
        <v>8224</v>
      </c>
      <c r="C1941" s="422" t="s">
        <v>8191</v>
      </c>
      <c r="D1941" s="422" t="s">
        <v>8225</v>
      </c>
      <c r="E1941" s="422" t="s">
        <v>441</v>
      </c>
      <c r="F1941" s="422" t="s">
        <v>230</v>
      </c>
      <c r="G1941" s="423" t="s">
        <v>8225</v>
      </c>
      <c r="H1941" s="421" t="s">
        <v>8226</v>
      </c>
      <c r="I1941" s="424">
        <v>90968.843455880269</v>
      </c>
      <c r="J1941" s="425">
        <v>4.9819332991802689E-5</v>
      </c>
      <c r="K1941" s="424">
        <f t="shared" si="218"/>
        <v>675649.6</v>
      </c>
      <c r="L1941" s="424">
        <f t="shared" si="219"/>
        <v>500481.19</v>
      </c>
      <c r="M1941" s="424">
        <f t="shared" si="220"/>
        <v>400384.95</v>
      </c>
      <c r="N1941" s="424">
        <f t="shared" si="221"/>
        <v>100096.23999999999</v>
      </c>
      <c r="O1941" s="424">
        <f t="shared" si="222"/>
        <v>175168.40999999997</v>
      </c>
      <c r="P1941" s="424">
        <f t="shared" si="223"/>
        <v>140134.73000000001</v>
      </c>
      <c r="Q1941" s="424">
        <f t="shared" si="224"/>
        <v>35033.679999999964</v>
      </c>
      <c r="S1941" s="9">
        <f>+Table1[[#This Row],[Future Authority 
80% of Funding
for Allowable 
Uses of ESSER III
Resource 3213]]+Table1[[#This Row],[Current Authority 
80% of Funding
for Allowable 
Uses of ESSER III
Resource 3213]]</f>
        <v>540519.68000000005</v>
      </c>
      <c r="T1941" s="9">
        <f>+Table1[[#This Row],[Future Authority 
20% of Funding
to Address
Learning Loss1
Resource 3214]]+Table1[[#This Row],[Current Authority 20% of Funding
to Address
Learning Loss1
Resource 3214]]</f>
        <v>135129.91999999995</v>
      </c>
      <c r="U1941" s="9">
        <f t="shared" si="216"/>
        <v>675649.6</v>
      </c>
      <c r="V1941" s="3" t="str">
        <f t="shared" si="217"/>
        <v xml:space="preserve">allocation match </v>
      </c>
    </row>
    <row r="1942" spans="1:22" ht="15.75" hidden="1" x14ac:dyDescent="0.25">
      <c r="A1942" s="421" t="s">
        <v>8189</v>
      </c>
      <c r="B1942" s="421" t="s">
        <v>8227</v>
      </c>
      <c r="C1942" s="422" t="s">
        <v>8191</v>
      </c>
      <c r="D1942" s="422" t="s">
        <v>8219</v>
      </c>
      <c r="E1942" s="422" t="s">
        <v>8228</v>
      </c>
      <c r="F1942" s="422" t="s">
        <v>8229</v>
      </c>
      <c r="G1942" s="423" t="s">
        <v>8230</v>
      </c>
      <c r="H1942" s="421" t="s">
        <v>8231</v>
      </c>
      <c r="I1942" s="424">
        <v>0</v>
      </c>
      <c r="J1942" s="425">
        <v>0</v>
      </c>
      <c r="K1942" s="424">
        <f t="shared" si="218"/>
        <v>0</v>
      </c>
      <c r="L1942" s="424">
        <f t="shared" si="219"/>
        <v>0</v>
      </c>
      <c r="M1942" s="424">
        <f t="shared" si="220"/>
        <v>0</v>
      </c>
      <c r="N1942" s="424">
        <f t="shared" si="221"/>
        <v>0</v>
      </c>
      <c r="O1942" s="424">
        <f t="shared" si="222"/>
        <v>0</v>
      </c>
      <c r="P1942" s="424">
        <f t="shared" si="223"/>
        <v>0</v>
      </c>
      <c r="Q1942" s="424">
        <f t="shared" si="224"/>
        <v>0</v>
      </c>
      <c r="S1942" s="9">
        <f>+Table1[[#This Row],[Future Authority 
80% of Funding
for Allowable 
Uses of ESSER III
Resource 3213]]+Table1[[#This Row],[Current Authority 
80% of Funding
for Allowable 
Uses of ESSER III
Resource 3213]]</f>
        <v>0</v>
      </c>
      <c r="T1942" s="9">
        <f>+Table1[[#This Row],[Future Authority 
20% of Funding
to Address
Learning Loss1
Resource 3214]]+Table1[[#This Row],[Current Authority 20% of Funding
to Address
Learning Loss1
Resource 3214]]</f>
        <v>0</v>
      </c>
      <c r="U1942" s="9">
        <f t="shared" si="216"/>
        <v>0</v>
      </c>
      <c r="V1942" s="3" t="str">
        <f t="shared" si="217"/>
        <v xml:space="preserve">allocation match </v>
      </c>
    </row>
    <row r="1943" spans="1:22" ht="15.75" hidden="1" x14ac:dyDescent="0.25">
      <c r="A1943" s="421" t="s">
        <v>8232</v>
      </c>
      <c r="B1943" s="427" t="s">
        <v>8233</v>
      </c>
      <c r="C1943" s="422" t="s">
        <v>8234</v>
      </c>
      <c r="D1943" s="422" t="s">
        <v>8235</v>
      </c>
      <c r="E1943" s="422" t="s">
        <v>441</v>
      </c>
      <c r="F1943" s="422" t="s">
        <v>230</v>
      </c>
      <c r="G1943" s="423" t="s">
        <v>8235</v>
      </c>
      <c r="H1943" s="429" t="s">
        <v>8236</v>
      </c>
      <c r="I1943" s="424">
        <v>623738.91744585591</v>
      </c>
      <c r="J1943" s="425">
        <v>3.4159230399859468E-4</v>
      </c>
      <c r="K1943" s="424">
        <f t="shared" si="218"/>
        <v>4632673.49</v>
      </c>
      <c r="L1943" s="424">
        <f t="shared" si="219"/>
        <v>3431609.99</v>
      </c>
      <c r="M1943" s="424">
        <f t="shared" si="220"/>
        <v>2745287.99</v>
      </c>
      <c r="N1943" s="424">
        <f t="shared" si="221"/>
        <v>686322</v>
      </c>
      <c r="O1943" s="424">
        <f t="shared" si="222"/>
        <v>1201063.5</v>
      </c>
      <c r="P1943" s="424">
        <f t="shared" si="223"/>
        <v>960850.8</v>
      </c>
      <c r="Q1943" s="424">
        <f t="shared" si="224"/>
        <v>240212.69999999995</v>
      </c>
      <c r="S1943" s="9">
        <f>+Table1[[#This Row],[Future Authority 
80% of Funding
for Allowable 
Uses of ESSER III
Resource 3213]]+Table1[[#This Row],[Current Authority 
80% of Funding
for Allowable 
Uses of ESSER III
Resource 3213]]</f>
        <v>3706138.79</v>
      </c>
      <c r="T1943" s="9">
        <f>+Table1[[#This Row],[Future Authority 
20% of Funding
to Address
Learning Loss1
Resource 3214]]+Table1[[#This Row],[Current Authority 20% of Funding
to Address
Learning Loss1
Resource 3214]]</f>
        <v>926534.7</v>
      </c>
      <c r="U1943" s="9">
        <f t="shared" si="216"/>
        <v>4632673.49</v>
      </c>
      <c r="V1943" s="3" t="str">
        <f t="shared" si="217"/>
        <v xml:space="preserve">allocation match </v>
      </c>
    </row>
    <row r="1944" spans="1:22" ht="15.75" hidden="1" x14ac:dyDescent="0.25">
      <c r="A1944" s="421" t="s">
        <v>8232</v>
      </c>
      <c r="B1944" s="421" t="s">
        <v>8237</v>
      </c>
      <c r="C1944" s="422" t="s">
        <v>8234</v>
      </c>
      <c r="D1944" s="422" t="s">
        <v>8238</v>
      </c>
      <c r="E1944" s="422" t="s">
        <v>441</v>
      </c>
      <c r="F1944" s="422" t="s">
        <v>230</v>
      </c>
      <c r="G1944" s="423" t="s">
        <v>8238</v>
      </c>
      <c r="H1944" s="421" t="s">
        <v>8239</v>
      </c>
      <c r="I1944" s="424">
        <v>71901.284293103934</v>
      </c>
      <c r="J1944" s="425">
        <v>3.9376932679964399E-5</v>
      </c>
      <c r="K1944" s="424">
        <f t="shared" si="218"/>
        <v>534029.81000000006</v>
      </c>
      <c r="L1944" s="424">
        <f t="shared" si="219"/>
        <v>395577.64</v>
      </c>
      <c r="M1944" s="424">
        <f t="shared" si="220"/>
        <v>316462.11</v>
      </c>
      <c r="N1944" s="424">
        <f t="shared" si="221"/>
        <v>79115.530000000028</v>
      </c>
      <c r="O1944" s="424">
        <f t="shared" si="222"/>
        <v>138452.17000000004</v>
      </c>
      <c r="P1944" s="424">
        <f t="shared" si="223"/>
        <v>110761.74</v>
      </c>
      <c r="Q1944" s="424">
        <f t="shared" si="224"/>
        <v>27690.430000000037</v>
      </c>
      <c r="S1944" s="9">
        <f>+Table1[[#This Row],[Future Authority 
80% of Funding
for Allowable 
Uses of ESSER III
Resource 3213]]+Table1[[#This Row],[Current Authority 
80% of Funding
for Allowable 
Uses of ESSER III
Resource 3213]]</f>
        <v>427223.85</v>
      </c>
      <c r="T1944" s="9">
        <f>+Table1[[#This Row],[Future Authority 
20% of Funding
to Address
Learning Loss1
Resource 3214]]+Table1[[#This Row],[Current Authority 20% of Funding
to Address
Learning Loss1
Resource 3214]]</f>
        <v>106805.96000000006</v>
      </c>
      <c r="U1944" s="9">
        <f t="shared" si="216"/>
        <v>534029.81000000006</v>
      </c>
      <c r="V1944" s="3" t="str">
        <f t="shared" si="217"/>
        <v xml:space="preserve">allocation match </v>
      </c>
    </row>
    <row r="1945" spans="1:22" ht="15.75" hidden="1" x14ac:dyDescent="0.25">
      <c r="A1945" s="421" t="s">
        <v>8232</v>
      </c>
      <c r="B1945" s="421" t="s">
        <v>8240</v>
      </c>
      <c r="C1945" s="422" t="s">
        <v>8234</v>
      </c>
      <c r="D1945" s="422" t="s">
        <v>8241</v>
      </c>
      <c r="E1945" s="422" t="s">
        <v>441</v>
      </c>
      <c r="F1945" s="422" t="s">
        <v>230</v>
      </c>
      <c r="G1945" s="423" t="s">
        <v>8241</v>
      </c>
      <c r="H1945" s="421" t="s">
        <v>8242</v>
      </c>
      <c r="I1945" s="424">
        <v>853855.28055771114</v>
      </c>
      <c r="J1945" s="425">
        <v>4.676161522218848E-4</v>
      </c>
      <c r="K1945" s="424">
        <f t="shared" si="218"/>
        <v>6341808.4299999997</v>
      </c>
      <c r="L1945" s="424">
        <f t="shared" si="219"/>
        <v>4697635.87</v>
      </c>
      <c r="M1945" s="424">
        <f t="shared" si="220"/>
        <v>3758108.7</v>
      </c>
      <c r="N1945" s="424">
        <f t="shared" si="221"/>
        <v>939527.16999999993</v>
      </c>
      <c r="O1945" s="424">
        <f t="shared" si="222"/>
        <v>1644172.5599999996</v>
      </c>
      <c r="P1945" s="424">
        <f t="shared" si="223"/>
        <v>1315338.05</v>
      </c>
      <c r="Q1945" s="424">
        <f t="shared" si="224"/>
        <v>328834.50999999954</v>
      </c>
      <c r="S1945" s="9">
        <f>+Table1[[#This Row],[Future Authority 
80% of Funding
for Allowable 
Uses of ESSER III
Resource 3213]]+Table1[[#This Row],[Current Authority 
80% of Funding
for Allowable 
Uses of ESSER III
Resource 3213]]</f>
        <v>5073446.75</v>
      </c>
      <c r="T1945" s="9">
        <f>+Table1[[#This Row],[Future Authority 
20% of Funding
to Address
Learning Loss1
Resource 3214]]+Table1[[#This Row],[Current Authority 20% of Funding
to Address
Learning Loss1
Resource 3214]]</f>
        <v>1268361.6799999995</v>
      </c>
      <c r="U1945" s="9">
        <f t="shared" si="216"/>
        <v>6341808.4299999997</v>
      </c>
      <c r="V1945" s="3" t="str">
        <f t="shared" si="217"/>
        <v xml:space="preserve">allocation match </v>
      </c>
    </row>
    <row r="1946" spans="1:22" ht="15.75" hidden="1" x14ac:dyDescent="0.25">
      <c r="A1946" s="421" t="s">
        <v>8232</v>
      </c>
      <c r="B1946" s="421" t="s">
        <v>8243</v>
      </c>
      <c r="C1946" s="422" t="s">
        <v>8234</v>
      </c>
      <c r="D1946" s="422" t="s">
        <v>8244</v>
      </c>
      <c r="E1946" s="422" t="s">
        <v>441</v>
      </c>
      <c r="F1946" s="422" t="s">
        <v>230</v>
      </c>
      <c r="G1946" s="423" t="s">
        <v>8244</v>
      </c>
      <c r="H1946" s="421" t="s">
        <v>8245</v>
      </c>
      <c r="I1946" s="424">
        <v>1729971.1475498744</v>
      </c>
      <c r="J1946" s="425">
        <v>9.4742337477114649E-4</v>
      </c>
      <c r="K1946" s="424">
        <f t="shared" si="218"/>
        <v>12848952.109999999</v>
      </c>
      <c r="L1946" s="424">
        <f t="shared" si="219"/>
        <v>9517742.3000000007</v>
      </c>
      <c r="M1946" s="424">
        <f t="shared" si="220"/>
        <v>7614193.8399999999</v>
      </c>
      <c r="N1946" s="424">
        <f t="shared" si="221"/>
        <v>1903548.4600000009</v>
      </c>
      <c r="O1946" s="424">
        <f t="shared" si="222"/>
        <v>3331209.8099999987</v>
      </c>
      <c r="P1946" s="424">
        <f t="shared" si="223"/>
        <v>2664967.85</v>
      </c>
      <c r="Q1946" s="424">
        <f t="shared" si="224"/>
        <v>666241.95999999857</v>
      </c>
      <c r="S1946" s="9">
        <f>+Table1[[#This Row],[Future Authority 
80% of Funding
for Allowable 
Uses of ESSER III
Resource 3213]]+Table1[[#This Row],[Current Authority 
80% of Funding
for Allowable 
Uses of ESSER III
Resource 3213]]</f>
        <v>10279161.689999999</v>
      </c>
      <c r="T1946" s="9">
        <f>+Table1[[#This Row],[Future Authority 
20% of Funding
to Address
Learning Loss1
Resource 3214]]+Table1[[#This Row],[Current Authority 20% of Funding
to Address
Learning Loss1
Resource 3214]]</f>
        <v>2569790.4199999995</v>
      </c>
      <c r="U1946" s="9">
        <f t="shared" si="216"/>
        <v>12848952.109999999</v>
      </c>
      <c r="V1946" s="3" t="str">
        <f t="shared" si="217"/>
        <v xml:space="preserve">allocation match </v>
      </c>
    </row>
    <row r="1947" spans="1:22" ht="15.75" hidden="1" x14ac:dyDescent="0.25">
      <c r="A1947" s="421" t="s">
        <v>8232</v>
      </c>
      <c r="B1947" s="421" t="s">
        <v>8246</v>
      </c>
      <c r="C1947" s="422" t="s">
        <v>8234</v>
      </c>
      <c r="D1947" s="422" t="s">
        <v>8247</v>
      </c>
      <c r="E1947" s="422" t="s">
        <v>441</v>
      </c>
      <c r="F1947" s="422" t="s">
        <v>230</v>
      </c>
      <c r="G1947" s="423" t="s">
        <v>8247</v>
      </c>
      <c r="H1947" s="421" t="s">
        <v>8248</v>
      </c>
      <c r="I1947" s="424">
        <v>31959.981253049671</v>
      </c>
      <c r="J1947" s="425">
        <v>1.7502970115583358E-5</v>
      </c>
      <c r="K1947" s="424">
        <f t="shared" si="218"/>
        <v>237375.21</v>
      </c>
      <c r="L1947" s="424">
        <f t="shared" si="219"/>
        <v>175833.49</v>
      </c>
      <c r="M1947" s="424">
        <f t="shared" si="220"/>
        <v>140666.79</v>
      </c>
      <c r="N1947" s="424">
        <f t="shared" si="221"/>
        <v>35166.699999999983</v>
      </c>
      <c r="O1947" s="424">
        <f t="shared" si="222"/>
        <v>61541.72</v>
      </c>
      <c r="P1947" s="424">
        <f t="shared" si="223"/>
        <v>49233.38</v>
      </c>
      <c r="Q1947" s="424">
        <f t="shared" si="224"/>
        <v>12308.340000000004</v>
      </c>
      <c r="S1947" s="9">
        <f>+Table1[[#This Row],[Future Authority 
80% of Funding
for Allowable 
Uses of ESSER III
Resource 3213]]+Table1[[#This Row],[Current Authority 
80% of Funding
for Allowable 
Uses of ESSER III
Resource 3213]]</f>
        <v>189900.17</v>
      </c>
      <c r="T1947" s="9">
        <f>+Table1[[#This Row],[Future Authority 
20% of Funding
to Address
Learning Loss1
Resource 3214]]+Table1[[#This Row],[Current Authority 20% of Funding
to Address
Learning Loss1
Resource 3214]]</f>
        <v>47475.039999999986</v>
      </c>
      <c r="U1947" s="9">
        <f t="shared" si="216"/>
        <v>237375.21</v>
      </c>
      <c r="V1947" s="3" t="str">
        <f t="shared" si="217"/>
        <v xml:space="preserve">allocation match </v>
      </c>
    </row>
    <row r="1948" spans="1:22" ht="15.75" hidden="1" x14ac:dyDescent="0.25">
      <c r="A1948" s="421" t="s">
        <v>8232</v>
      </c>
      <c r="B1948" s="421" t="s">
        <v>8249</v>
      </c>
      <c r="C1948" s="422" t="s">
        <v>8234</v>
      </c>
      <c r="D1948" s="422" t="s">
        <v>8250</v>
      </c>
      <c r="E1948" s="422" t="s">
        <v>441</v>
      </c>
      <c r="F1948" s="422" t="s">
        <v>230</v>
      </c>
      <c r="G1948" s="423" t="s">
        <v>8250</v>
      </c>
      <c r="H1948" s="421" t="s">
        <v>8251</v>
      </c>
      <c r="I1948" s="424">
        <v>17200.575876494648</v>
      </c>
      <c r="J1948" s="425">
        <v>9.4199418689703415E-6</v>
      </c>
      <c r="K1948" s="424">
        <f t="shared" si="218"/>
        <v>127753.21</v>
      </c>
      <c r="L1948" s="424">
        <f t="shared" si="219"/>
        <v>94632.01</v>
      </c>
      <c r="M1948" s="424">
        <f t="shared" si="220"/>
        <v>75705.61</v>
      </c>
      <c r="N1948" s="424">
        <f t="shared" si="221"/>
        <v>18926.399999999994</v>
      </c>
      <c r="O1948" s="424">
        <f t="shared" si="222"/>
        <v>33121.200000000012</v>
      </c>
      <c r="P1948" s="424">
        <f t="shared" si="223"/>
        <v>26496.959999999999</v>
      </c>
      <c r="Q1948" s="424">
        <f t="shared" si="224"/>
        <v>6624.2400000000125</v>
      </c>
      <c r="S1948" s="9">
        <f>+Table1[[#This Row],[Future Authority 
80% of Funding
for Allowable 
Uses of ESSER III
Resource 3213]]+Table1[[#This Row],[Current Authority 
80% of Funding
for Allowable 
Uses of ESSER III
Resource 3213]]</f>
        <v>102202.57</v>
      </c>
      <c r="T1948" s="9">
        <f>+Table1[[#This Row],[Future Authority 
20% of Funding
to Address
Learning Loss1
Resource 3214]]+Table1[[#This Row],[Current Authority 20% of Funding
to Address
Learning Loss1
Resource 3214]]</f>
        <v>25550.640000000007</v>
      </c>
      <c r="U1948" s="9">
        <f t="shared" si="216"/>
        <v>127753.21000000002</v>
      </c>
      <c r="V1948" s="3" t="str">
        <f t="shared" si="217"/>
        <v xml:space="preserve">allocation match </v>
      </c>
    </row>
    <row r="1949" spans="1:22" ht="15.75" hidden="1" x14ac:dyDescent="0.25">
      <c r="A1949" s="421" t="s">
        <v>8232</v>
      </c>
      <c r="B1949" s="421" t="s">
        <v>8252</v>
      </c>
      <c r="C1949" s="422" t="s">
        <v>8234</v>
      </c>
      <c r="D1949" s="422" t="s">
        <v>8253</v>
      </c>
      <c r="E1949" s="422" t="s">
        <v>441</v>
      </c>
      <c r="F1949" s="422" t="s">
        <v>230</v>
      </c>
      <c r="G1949" s="423" t="s">
        <v>8253</v>
      </c>
      <c r="H1949" s="421" t="s">
        <v>4438</v>
      </c>
      <c r="I1949" s="424">
        <v>440015.25960729487</v>
      </c>
      <c r="J1949" s="425">
        <v>2.4097554620975374E-4</v>
      </c>
      <c r="K1949" s="424">
        <f t="shared" si="218"/>
        <v>3268109.42</v>
      </c>
      <c r="L1949" s="424">
        <f t="shared" si="219"/>
        <v>2420821.79</v>
      </c>
      <c r="M1949" s="424">
        <f t="shared" si="220"/>
        <v>1936657.43</v>
      </c>
      <c r="N1949" s="424">
        <f t="shared" si="221"/>
        <v>484164.3600000001</v>
      </c>
      <c r="O1949" s="424">
        <f t="shared" si="222"/>
        <v>847287.62999999989</v>
      </c>
      <c r="P1949" s="424">
        <f t="shared" si="223"/>
        <v>677830.1</v>
      </c>
      <c r="Q1949" s="424">
        <f t="shared" si="224"/>
        <v>169457.52999999991</v>
      </c>
      <c r="S1949" s="9">
        <f>+Table1[[#This Row],[Future Authority 
80% of Funding
for Allowable 
Uses of ESSER III
Resource 3213]]+Table1[[#This Row],[Current Authority 
80% of Funding
for Allowable 
Uses of ESSER III
Resource 3213]]</f>
        <v>2614487.5299999998</v>
      </c>
      <c r="T1949" s="9">
        <f>+Table1[[#This Row],[Future Authority 
20% of Funding
to Address
Learning Loss1
Resource 3214]]+Table1[[#This Row],[Current Authority 20% of Funding
to Address
Learning Loss1
Resource 3214]]</f>
        <v>653621.89</v>
      </c>
      <c r="U1949" s="9">
        <f t="shared" si="216"/>
        <v>3268109.42</v>
      </c>
      <c r="V1949" s="3" t="str">
        <f t="shared" si="217"/>
        <v xml:space="preserve">allocation match </v>
      </c>
    </row>
    <row r="1950" spans="1:22" ht="15.75" hidden="1" x14ac:dyDescent="0.25">
      <c r="A1950" s="421" t="s">
        <v>8232</v>
      </c>
      <c r="B1950" s="421" t="s">
        <v>8254</v>
      </c>
      <c r="C1950" s="422" t="s">
        <v>8234</v>
      </c>
      <c r="D1950" s="422" t="s">
        <v>8255</v>
      </c>
      <c r="E1950" s="422" t="s">
        <v>441</v>
      </c>
      <c r="F1950" s="422" t="s">
        <v>230</v>
      </c>
      <c r="G1950" s="423" t="s">
        <v>8255</v>
      </c>
      <c r="H1950" s="421" t="s">
        <v>8256</v>
      </c>
      <c r="I1950" s="424">
        <v>385914.39217422466</v>
      </c>
      <c r="J1950" s="425">
        <v>2.1134705993466221E-4</v>
      </c>
      <c r="K1950" s="424">
        <f t="shared" si="218"/>
        <v>2866288</v>
      </c>
      <c r="L1950" s="424">
        <f t="shared" si="219"/>
        <v>2123176.2999999998</v>
      </c>
      <c r="M1950" s="424">
        <f t="shared" si="220"/>
        <v>1698541.04</v>
      </c>
      <c r="N1950" s="424">
        <f t="shared" si="221"/>
        <v>424635.25999999978</v>
      </c>
      <c r="O1950" s="424">
        <f t="shared" si="222"/>
        <v>743111.70000000019</v>
      </c>
      <c r="P1950" s="424">
        <f t="shared" si="223"/>
        <v>594489.36</v>
      </c>
      <c r="Q1950" s="424">
        <f t="shared" si="224"/>
        <v>148622.3400000002</v>
      </c>
      <c r="S1950" s="9">
        <f>+Table1[[#This Row],[Future Authority 
80% of Funding
for Allowable 
Uses of ESSER III
Resource 3213]]+Table1[[#This Row],[Current Authority 
80% of Funding
for Allowable 
Uses of ESSER III
Resource 3213]]</f>
        <v>2293030.4</v>
      </c>
      <c r="T1950" s="9">
        <f>+Table1[[#This Row],[Future Authority 
20% of Funding
to Address
Learning Loss1
Resource 3214]]+Table1[[#This Row],[Current Authority 20% of Funding
to Address
Learning Loss1
Resource 3214]]</f>
        <v>573257.6</v>
      </c>
      <c r="U1950" s="9">
        <f t="shared" si="216"/>
        <v>2866288</v>
      </c>
      <c r="V1950" s="3" t="str">
        <f t="shared" si="217"/>
        <v xml:space="preserve">allocation match </v>
      </c>
    </row>
    <row r="1951" spans="1:22" ht="15.75" hidden="1" x14ac:dyDescent="0.25">
      <c r="A1951" s="421" t="s">
        <v>8232</v>
      </c>
      <c r="B1951" s="421" t="s">
        <v>8257</v>
      </c>
      <c r="C1951" s="422" t="s">
        <v>8234</v>
      </c>
      <c r="D1951" s="422" t="s">
        <v>8258</v>
      </c>
      <c r="E1951" s="422" t="s">
        <v>441</v>
      </c>
      <c r="F1951" s="422" t="s">
        <v>230</v>
      </c>
      <c r="G1951" s="423" t="s">
        <v>8258</v>
      </c>
      <c r="H1951" s="421" t="s">
        <v>8259</v>
      </c>
      <c r="I1951" s="424">
        <v>4308067.0815645298</v>
      </c>
      <c r="J1951" s="425">
        <v>2.3593245811856416E-3</v>
      </c>
      <c r="K1951" s="424">
        <f t="shared" si="218"/>
        <v>31997150.75</v>
      </c>
      <c r="L1951" s="424">
        <f t="shared" si="219"/>
        <v>23701593.149999999</v>
      </c>
      <c r="M1951" s="424">
        <f t="shared" si="220"/>
        <v>18961274.52</v>
      </c>
      <c r="N1951" s="424">
        <f t="shared" si="221"/>
        <v>4740318.629999999</v>
      </c>
      <c r="O1951" s="424">
        <f t="shared" si="222"/>
        <v>8295557.6000000015</v>
      </c>
      <c r="P1951" s="424">
        <f t="shared" si="223"/>
        <v>6636446.0800000001</v>
      </c>
      <c r="Q1951" s="424">
        <f t="shared" si="224"/>
        <v>1659111.5200000014</v>
      </c>
      <c r="S1951" s="9">
        <f>+Table1[[#This Row],[Future Authority 
80% of Funding
for Allowable 
Uses of ESSER III
Resource 3213]]+Table1[[#This Row],[Current Authority 
80% of Funding
for Allowable 
Uses of ESSER III
Resource 3213]]</f>
        <v>25597720.600000001</v>
      </c>
      <c r="T1951" s="9">
        <f>+Table1[[#This Row],[Future Authority 
20% of Funding
to Address
Learning Loss1
Resource 3214]]+Table1[[#This Row],[Current Authority 20% of Funding
to Address
Learning Loss1
Resource 3214]]</f>
        <v>6399430.1500000004</v>
      </c>
      <c r="U1951" s="9">
        <f t="shared" si="216"/>
        <v>31997150.75</v>
      </c>
      <c r="V1951" s="3" t="str">
        <f t="shared" si="217"/>
        <v xml:space="preserve">allocation match </v>
      </c>
    </row>
    <row r="1952" spans="1:22" ht="15.75" hidden="1" x14ac:dyDescent="0.25">
      <c r="A1952" s="421" t="s">
        <v>8232</v>
      </c>
      <c r="B1952" s="421" t="s">
        <v>8260</v>
      </c>
      <c r="C1952" s="422" t="s">
        <v>8234</v>
      </c>
      <c r="D1952" s="422" t="s">
        <v>8261</v>
      </c>
      <c r="E1952" s="422" t="s">
        <v>441</v>
      </c>
      <c r="F1952" s="422" t="s">
        <v>230</v>
      </c>
      <c r="G1952" s="423" t="s">
        <v>8261</v>
      </c>
      <c r="H1952" s="421" t="s">
        <v>8262</v>
      </c>
      <c r="I1952" s="424">
        <v>3287252.4333374309</v>
      </c>
      <c r="J1952" s="425">
        <v>1.8002726799970661E-3</v>
      </c>
      <c r="K1952" s="424">
        <f t="shared" si="218"/>
        <v>24415291.050000001</v>
      </c>
      <c r="L1952" s="424">
        <f t="shared" si="219"/>
        <v>18085400.780000001</v>
      </c>
      <c r="M1952" s="424">
        <f t="shared" si="220"/>
        <v>14468320.619999999</v>
      </c>
      <c r="N1952" s="424">
        <f t="shared" si="221"/>
        <v>3617080.160000002</v>
      </c>
      <c r="O1952" s="424">
        <f t="shared" si="222"/>
        <v>6329890.2699999996</v>
      </c>
      <c r="P1952" s="424">
        <f t="shared" si="223"/>
        <v>5063912.22</v>
      </c>
      <c r="Q1952" s="424">
        <f t="shared" si="224"/>
        <v>1265978.0499999998</v>
      </c>
      <c r="S1952" s="9">
        <f>+Table1[[#This Row],[Future Authority 
80% of Funding
for Allowable 
Uses of ESSER III
Resource 3213]]+Table1[[#This Row],[Current Authority 
80% of Funding
for Allowable 
Uses of ESSER III
Resource 3213]]</f>
        <v>19532232.84</v>
      </c>
      <c r="T1952" s="9">
        <f>+Table1[[#This Row],[Future Authority 
20% of Funding
to Address
Learning Loss1
Resource 3214]]+Table1[[#This Row],[Current Authority 20% of Funding
to Address
Learning Loss1
Resource 3214]]</f>
        <v>4883058.2100000018</v>
      </c>
      <c r="U1952" s="9">
        <f t="shared" si="216"/>
        <v>24415291.050000001</v>
      </c>
      <c r="V1952" s="3" t="str">
        <f t="shared" si="217"/>
        <v xml:space="preserve">allocation match </v>
      </c>
    </row>
    <row r="1953" spans="1:22" ht="15.75" hidden="1" x14ac:dyDescent="0.25">
      <c r="A1953" s="421" t="s">
        <v>8232</v>
      </c>
      <c r="B1953" s="421" t="s">
        <v>8263</v>
      </c>
      <c r="C1953" s="422" t="s">
        <v>8234</v>
      </c>
      <c r="D1953" s="422" t="s">
        <v>8264</v>
      </c>
      <c r="E1953" s="422" t="s">
        <v>441</v>
      </c>
      <c r="F1953" s="422" t="s">
        <v>230</v>
      </c>
      <c r="G1953" s="423" t="s">
        <v>8264</v>
      </c>
      <c r="H1953" s="421" t="s">
        <v>8265</v>
      </c>
      <c r="I1953" s="424">
        <v>807548.91082340141</v>
      </c>
      <c r="J1953" s="425">
        <v>4.4225634367871063E-4</v>
      </c>
      <c r="K1953" s="424">
        <f t="shared" si="218"/>
        <v>5997878.7999999998</v>
      </c>
      <c r="L1953" s="424">
        <f t="shared" si="219"/>
        <v>4442873.1900000004</v>
      </c>
      <c r="M1953" s="424">
        <f t="shared" si="220"/>
        <v>3554298.55</v>
      </c>
      <c r="N1953" s="424">
        <f t="shared" si="221"/>
        <v>888574.6400000006</v>
      </c>
      <c r="O1953" s="424">
        <f t="shared" si="222"/>
        <v>1555005.6099999994</v>
      </c>
      <c r="P1953" s="424">
        <f t="shared" si="223"/>
        <v>1244004.49</v>
      </c>
      <c r="Q1953" s="424">
        <f t="shared" si="224"/>
        <v>311001.11999999941</v>
      </c>
      <c r="S1953" s="9">
        <f>+Table1[[#This Row],[Future Authority 
80% of Funding
for Allowable 
Uses of ESSER III
Resource 3213]]+Table1[[#This Row],[Current Authority 
80% of Funding
for Allowable 
Uses of ESSER III
Resource 3213]]</f>
        <v>4798303.04</v>
      </c>
      <c r="T1953" s="9">
        <f>+Table1[[#This Row],[Future Authority 
20% of Funding
to Address
Learning Loss1
Resource 3214]]+Table1[[#This Row],[Current Authority 20% of Funding
to Address
Learning Loss1
Resource 3214]]</f>
        <v>1199575.76</v>
      </c>
      <c r="U1953" s="9">
        <f t="shared" si="216"/>
        <v>5997878.7999999998</v>
      </c>
      <c r="V1953" s="3" t="str">
        <f t="shared" si="217"/>
        <v xml:space="preserve">allocation match </v>
      </c>
    </row>
    <row r="1954" spans="1:22" ht="15.75" hidden="1" x14ac:dyDescent="0.25">
      <c r="A1954" s="421" t="s">
        <v>8232</v>
      </c>
      <c r="B1954" s="437" t="s">
        <v>8266</v>
      </c>
      <c r="C1954" s="438" t="s">
        <v>8234</v>
      </c>
      <c r="D1954" s="438" t="s">
        <v>8267</v>
      </c>
      <c r="E1954" s="438" t="s">
        <v>441</v>
      </c>
      <c r="F1954" s="422" t="s">
        <v>230</v>
      </c>
      <c r="G1954" s="423" t="s">
        <v>8267</v>
      </c>
      <c r="H1954" s="437" t="s">
        <v>8268</v>
      </c>
      <c r="I1954" s="424">
        <v>876927.82486869593</v>
      </c>
      <c r="J1954" s="425">
        <v>4.8025189347492779E-4</v>
      </c>
      <c r="K1954" s="424">
        <f t="shared" si="218"/>
        <v>6513174.2999999998</v>
      </c>
      <c r="L1954" s="424">
        <f t="shared" si="219"/>
        <v>4824573.5599999996</v>
      </c>
      <c r="M1954" s="424">
        <f t="shared" si="220"/>
        <v>3859658.85</v>
      </c>
      <c r="N1954" s="424">
        <f t="shared" si="221"/>
        <v>964914.7099999995</v>
      </c>
      <c r="O1954" s="424">
        <f t="shared" si="222"/>
        <v>1688600.7400000002</v>
      </c>
      <c r="P1954" s="424">
        <f t="shared" si="223"/>
        <v>1350880.59</v>
      </c>
      <c r="Q1954" s="424">
        <f t="shared" si="224"/>
        <v>337720.15000000014</v>
      </c>
      <c r="S1954" s="9">
        <f>+Table1[[#This Row],[Future Authority 
80% of Funding
for Allowable 
Uses of ESSER III
Resource 3213]]+Table1[[#This Row],[Current Authority 
80% of Funding
for Allowable 
Uses of ESSER III
Resource 3213]]</f>
        <v>5210539.4400000004</v>
      </c>
      <c r="T1954" s="9">
        <f>+Table1[[#This Row],[Future Authority 
20% of Funding
to Address
Learning Loss1
Resource 3214]]+Table1[[#This Row],[Current Authority 20% of Funding
to Address
Learning Loss1
Resource 3214]]</f>
        <v>1302634.8599999996</v>
      </c>
      <c r="U1954" s="9">
        <f t="shared" si="216"/>
        <v>6513174.2999999998</v>
      </c>
      <c r="V1954" s="3" t="str">
        <f t="shared" si="217"/>
        <v xml:space="preserve">allocation match </v>
      </c>
    </row>
    <row r="1955" spans="1:22" ht="15.75" hidden="1" x14ac:dyDescent="0.25">
      <c r="A1955" s="421" t="s">
        <v>8232</v>
      </c>
      <c r="B1955" s="437" t="s">
        <v>8269</v>
      </c>
      <c r="C1955" s="438" t="s">
        <v>8234</v>
      </c>
      <c r="D1955" s="438" t="s">
        <v>8270</v>
      </c>
      <c r="E1955" s="438" t="s">
        <v>441</v>
      </c>
      <c r="F1955" s="422" t="s">
        <v>230</v>
      </c>
      <c r="G1955" s="423" t="s">
        <v>8270</v>
      </c>
      <c r="H1955" s="437" t="s">
        <v>8271</v>
      </c>
      <c r="I1955" s="424">
        <v>0</v>
      </c>
      <c r="J1955" s="425">
        <v>0</v>
      </c>
      <c r="K1955" s="424">
        <f t="shared" si="218"/>
        <v>0</v>
      </c>
      <c r="L1955" s="424">
        <f t="shared" si="219"/>
        <v>0</v>
      </c>
      <c r="M1955" s="424">
        <f t="shared" si="220"/>
        <v>0</v>
      </c>
      <c r="N1955" s="424">
        <f t="shared" si="221"/>
        <v>0</v>
      </c>
      <c r="O1955" s="424">
        <f t="shared" si="222"/>
        <v>0</v>
      </c>
      <c r="P1955" s="424">
        <f t="shared" si="223"/>
        <v>0</v>
      </c>
      <c r="Q1955" s="424">
        <f t="shared" si="224"/>
        <v>0</v>
      </c>
      <c r="S1955" s="9">
        <f>+Table1[[#This Row],[Future Authority 
80% of Funding
for Allowable 
Uses of ESSER III
Resource 3213]]+Table1[[#This Row],[Current Authority 
80% of Funding
for Allowable 
Uses of ESSER III
Resource 3213]]</f>
        <v>0</v>
      </c>
      <c r="T1955" s="9">
        <f>+Table1[[#This Row],[Future Authority 
20% of Funding
to Address
Learning Loss1
Resource 3214]]+Table1[[#This Row],[Current Authority 20% of Funding
to Address
Learning Loss1
Resource 3214]]</f>
        <v>0</v>
      </c>
      <c r="U1955" s="9">
        <f t="shared" si="216"/>
        <v>0</v>
      </c>
      <c r="V1955" s="3" t="str">
        <f t="shared" si="217"/>
        <v xml:space="preserve">allocation match </v>
      </c>
    </row>
    <row r="1956" spans="1:22" ht="15.75" hidden="1" x14ac:dyDescent="0.25">
      <c r="A1956" s="421" t="s">
        <v>8232</v>
      </c>
      <c r="B1956" s="439" t="s">
        <v>8272</v>
      </c>
      <c r="C1956" s="438" t="s">
        <v>8234</v>
      </c>
      <c r="D1956" s="438" t="s">
        <v>8273</v>
      </c>
      <c r="E1956" s="438" t="s">
        <v>441</v>
      </c>
      <c r="F1956" s="422" t="s">
        <v>230</v>
      </c>
      <c r="G1956" s="423" t="s">
        <v>8273</v>
      </c>
      <c r="H1956" s="434" t="s">
        <v>8274</v>
      </c>
      <c r="I1956" s="424">
        <v>1860684.9433414498</v>
      </c>
      <c r="J1956" s="425">
        <v>1.0190091383333857E-3</v>
      </c>
      <c r="K1956" s="424">
        <f t="shared" si="218"/>
        <v>13819797.949999999</v>
      </c>
      <c r="L1956" s="424">
        <f t="shared" si="219"/>
        <v>10236887.369999999</v>
      </c>
      <c r="M1956" s="424">
        <f t="shared" si="220"/>
        <v>8189509.9000000004</v>
      </c>
      <c r="N1956" s="424">
        <f t="shared" si="221"/>
        <v>2047377.4699999988</v>
      </c>
      <c r="O1956" s="424">
        <f t="shared" si="222"/>
        <v>3582910.58</v>
      </c>
      <c r="P1956" s="424">
        <f t="shared" si="223"/>
        <v>2866328.46</v>
      </c>
      <c r="Q1956" s="424">
        <f t="shared" si="224"/>
        <v>716582.12000000011</v>
      </c>
      <c r="S1956" s="9">
        <f>+Table1[[#This Row],[Future Authority 
80% of Funding
for Allowable 
Uses of ESSER III
Resource 3213]]+Table1[[#This Row],[Current Authority 
80% of Funding
for Allowable 
Uses of ESSER III
Resource 3213]]</f>
        <v>11055838.359999999</v>
      </c>
      <c r="T1956" s="9">
        <f>+Table1[[#This Row],[Future Authority 
20% of Funding
to Address
Learning Loss1
Resource 3214]]+Table1[[#This Row],[Current Authority 20% of Funding
to Address
Learning Loss1
Resource 3214]]</f>
        <v>2763959.5899999989</v>
      </c>
      <c r="U1956" s="9">
        <f t="shared" si="216"/>
        <v>13819797.949999999</v>
      </c>
      <c r="V1956" s="3" t="str">
        <f t="shared" si="217"/>
        <v xml:space="preserve">allocation match </v>
      </c>
    </row>
    <row r="1957" spans="1:22" ht="15.75" hidden="1" x14ac:dyDescent="0.25">
      <c r="A1957" s="421" t="s">
        <v>8232</v>
      </c>
      <c r="B1957" s="421" t="s">
        <v>8275</v>
      </c>
      <c r="C1957" s="422" t="s">
        <v>8234</v>
      </c>
      <c r="D1957" s="422" t="s">
        <v>8276</v>
      </c>
      <c r="E1957" s="422" t="s">
        <v>441</v>
      </c>
      <c r="F1957" s="422" t="s">
        <v>230</v>
      </c>
      <c r="G1957" s="423" t="s">
        <v>8276</v>
      </c>
      <c r="H1957" s="421" t="s">
        <v>8277</v>
      </c>
      <c r="I1957" s="424">
        <v>46735.282215783853</v>
      </c>
      <c r="J1957" s="425">
        <v>2.5594703622930431E-5</v>
      </c>
      <c r="K1957" s="424">
        <f t="shared" si="218"/>
        <v>347115.27</v>
      </c>
      <c r="L1957" s="424">
        <f t="shared" si="219"/>
        <v>257122.42</v>
      </c>
      <c r="M1957" s="424">
        <f t="shared" si="220"/>
        <v>205697.94</v>
      </c>
      <c r="N1957" s="424">
        <f t="shared" si="221"/>
        <v>51424.48000000001</v>
      </c>
      <c r="O1957" s="424">
        <f t="shared" si="222"/>
        <v>89992.85</v>
      </c>
      <c r="P1957" s="424">
        <f t="shared" si="223"/>
        <v>71994.28</v>
      </c>
      <c r="Q1957" s="424">
        <f t="shared" si="224"/>
        <v>17998.570000000007</v>
      </c>
      <c r="S1957" s="9">
        <f>+Table1[[#This Row],[Future Authority 
80% of Funding
for Allowable 
Uses of ESSER III
Resource 3213]]+Table1[[#This Row],[Current Authority 
80% of Funding
for Allowable 
Uses of ESSER III
Resource 3213]]</f>
        <v>277692.21999999997</v>
      </c>
      <c r="T1957" s="9">
        <f>+Table1[[#This Row],[Future Authority 
20% of Funding
to Address
Learning Loss1
Resource 3214]]+Table1[[#This Row],[Current Authority 20% of Funding
to Address
Learning Loss1
Resource 3214]]</f>
        <v>69423.050000000017</v>
      </c>
      <c r="U1957" s="9">
        <f t="shared" si="216"/>
        <v>347115.27</v>
      </c>
      <c r="V1957" s="3" t="str">
        <f t="shared" si="217"/>
        <v xml:space="preserve">allocation match </v>
      </c>
    </row>
    <row r="1958" spans="1:22" ht="15.75" hidden="1" x14ac:dyDescent="0.25">
      <c r="A1958" s="421" t="s">
        <v>8232</v>
      </c>
      <c r="B1958" s="421" t="s">
        <v>8278</v>
      </c>
      <c r="C1958" s="422" t="s">
        <v>8234</v>
      </c>
      <c r="D1958" s="422" t="s">
        <v>8279</v>
      </c>
      <c r="E1958" s="422" t="s">
        <v>441</v>
      </c>
      <c r="F1958" s="422" t="s">
        <v>230</v>
      </c>
      <c r="G1958" s="423" t="s">
        <v>8279</v>
      </c>
      <c r="H1958" s="421" t="s">
        <v>8280</v>
      </c>
      <c r="I1958" s="424">
        <v>2238907.9915791145</v>
      </c>
      <c r="J1958" s="425">
        <v>1.2261440129728066E-3</v>
      </c>
      <c r="K1958" s="424">
        <f t="shared" si="218"/>
        <v>16628960.310000001</v>
      </c>
      <c r="L1958" s="424">
        <f t="shared" si="219"/>
        <v>12317748.380000001</v>
      </c>
      <c r="M1958" s="424">
        <f t="shared" si="220"/>
        <v>9854198.6999999993</v>
      </c>
      <c r="N1958" s="424">
        <f t="shared" si="221"/>
        <v>2463549.6800000016</v>
      </c>
      <c r="O1958" s="424">
        <f t="shared" si="222"/>
        <v>4311211.93</v>
      </c>
      <c r="P1958" s="424">
        <f t="shared" si="223"/>
        <v>3448969.54</v>
      </c>
      <c r="Q1958" s="424">
        <f t="shared" si="224"/>
        <v>862242.38999999966</v>
      </c>
      <c r="S1958" s="9">
        <f>+Table1[[#This Row],[Future Authority 
80% of Funding
for Allowable 
Uses of ESSER III
Resource 3213]]+Table1[[#This Row],[Current Authority 
80% of Funding
for Allowable 
Uses of ESSER III
Resource 3213]]</f>
        <v>13303168.239999998</v>
      </c>
      <c r="T1958" s="9">
        <f>+Table1[[#This Row],[Future Authority 
20% of Funding
to Address
Learning Loss1
Resource 3214]]+Table1[[#This Row],[Current Authority 20% of Funding
to Address
Learning Loss1
Resource 3214]]</f>
        <v>3325792.0700000012</v>
      </c>
      <c r="U1958" s="9">
        <f t="shared" si="216"/>
        <v>16628960.309999999</v>
      </c>
      <c r="V1958" s="3" t="str">
        <f t="shared" si="217"/>
        <v xml:space="preserve">allocation match </v>
      </c>
    </row>
    <row r="1959" spans="1:22" ht="15.75" hidden="1" x14ac:dyDescent="0.25">
      <c r="A1959" s="421" t="s">
        <v>8232</v>
      </c>
      <c r="B1959" s="421" t="s">
        <v>8281</v>
      </c>
      <c r="C1959" s="422" t="s">
        <v>8234</v>
      </c>
      <c r="D1959" s="422" t="s">
        <v>8282</v>
      </c>
      <c r="E1959" s="422" t="s">
        <v>441</v>
      </c>
      <c r="F1959" s="422" t="s">
        <v>230</v>
      </c>
      <c r="G1959" s="423" t="s">
        <v>8282</v>
      </c>
      <c r="H1959" s="421" t="s">
        <v>8283</v>
      </c>
      <c r="I1959" s="424">
        <v>1657984.567190127</v>
      </c>
      <c r="J1959" s="425">
        <v>9.079997294697442E-4</v>
      </c>
      <c r="K1959" s="424">
        <f t="shared" si="218"/>
        <v>12314288.779999999</v>
      </c>
      <c r="L1959" s="424">
        <f t="shared" si="219"/>
        <v>9121695.3900000006</v>
      </c>
      <c r="M1959" s="424">
        <f t="shared" si="220"/>
        <v>7297356.3099999996</v>
      </c>
      <c r="N1959" s="424">
        <f t="shared" si="221"/>
        <v>1824339.080000001</v>
      </c>
      <c r="O1959" s="424">
        <f t="shared" si="222"/>
        <v>3192593.3899999987</v>
      </c>
      <c r="P1959" s="424">
        <f t="shared" si="223"/>
        <v>2554074.71</v>
      </c>
      <c r="Q1959" s="424">
        <f t="shared" si="224"/>
        <v>638518.67999999877</v>
      </c>
      <c r="S1959" s="9">
        <f>+Table1[[#This Row],[Future Authority 
80% of Funding
for Allowable 
Uses of ESSER III
Resource 3213]]+Table1[[#This Row],[Current Authority 
80% of Funding
for Allowable 
Uses of ESSER III
Resource 3213]]</f>
        <v>9851431.0199999996</v>
      </c>
      <c r="T1959" s="9">
        <f>+Table1[[#This Row],[Future Authority 
20% of Funding
to Address
Learning Loss1
Resource 3214]]+Table1[[#This Row],[Current Authority 20% of Funding
to Address
Learning Loss1
Resource 3214]]</f>
        <v>2462857.7599999998</v>
      </c>
      <c r="U1959" s="9">
        <f t="shared" si="216"/>
        <v>12314288.779999999</v>
      </c>
      <c r="V1959" s="3" t="str">
        <f t="shared" si="217"/>
        <v xml:space="preserve">allocation match </v>
      </c>
    </row>
    <row r="1960" spans="1:22" ht="15.75" hidden="1" x14ac:dyDescent="0.25">
      <c r="A1960" s="421" t="s">
        <v>8232</v>
      </c>
      <c r="B1960" s="421" t="s">
        <v>8284</v>
      </c>
      <c r="C1960" s="422" t="s">
        <v>8234</v>
      </c>
      <c r="D1960" s="422" t="s">
        <v>8285</v>
      </c>
      <c r="E1960" s="422" t="s">
        <v>441</v>
      </c>
      <c r="F1960" s="422" t="s">
        <v>230</v>
      </c>
      <c r="G1960" s="423" t="s">
        <v>8285</v>
      </c>
      <c r="H1960" s="421" t="s">
        <v>8286</v>
      </c>
      <c r="I1960" s="424">
        <v>80575.90920174733</v>
      </c>
      <c r="J1960" s="425">
        <v>4.4127614457207066E-5</v>
      </c>
      <c r="K1960" s="424">
        <f t="shared" si="218"/>
        <v>598458.53</v>
      </c>
      <c r="L1960" s="424">
        <f t="shared" si="219"/>
        <v>443302.61</v>
      </c>
      <c r="M1960" s="424">
        <f t="shared" si="220"/>
        <v>354642.09</v>
      </c>
      <c r="N1960" s="424">
        <f t="shared" si="221"/>
        <v>88660.51999999996</v>
      </c>
      <c r="O1960" s="424">
        <f t="shared" si="222"/>
        <v>155155.92000000004</v>
      </c>
      <c r="P1960" s="424">
        <f t="shared" si="223"/>
        <v>124124.74</v>
      </c>
      <c r="Q1960" s="424">
        <f t="shared" si="224"/>
        <v>31031.180000000037</v>
      </c>
      <c r="S1960" s="9">
        <f>+Table1[[#This Row],[Future Authority 
80% of Funding
for Allowable 
Uses of ESSER III
Resource 3213]]+Table1[[#This Row],[Current Authority 
80% of Funding
for Allowable 
Uses of ESSER III
Resource 3213]]</f>
        <v>478766.83</v>
      </c>
      <c r="T1960" s="9">
        <f>+Table1[[#This Row],[Future Authority 
20% of Funding
to Address
Learning Loss1
Resource 3214]]+Table1[[#This Row],[Current Authority 20% of Funding
to Address
Learning Loss1
Resource 3214]]</f>
        <v>119691.7</v>
      </c>
      <c r="U1960" s="9">
        <f t="shared" si="216"/>
        <v>598458.53</v>
      </c>
      <c r="V1960" s="3" t="str">
        <f t="shared" si="217"/>
        <v xml:space="preserve">allocation match </v>
      </c>
    </row>
    <row r="1961" spans="1:22" ht="15.75" hidden="1" x14ac:dyDescent="0.25">
      <c r="A1961" s="421" t="s">
        <v>8232</v>
      </c>
      <c r="B1961" s="421" t="s">
        <v>8287</v>
      </c>
      <c r="C1961" s="422" t="s">
        <v>8234</v>
      </c>
      <c r="D1961" s="422" t="s">
        <v>8288</v>
      </c>
      <c r="E1961" s="422" t="s">
        <v>441</v>
      </c>
      <c r="F1961" s="422" t="s">
        <v>230</v>
      </c>
      <c r="G1961" s="423" t="s">
        <v>8288</v>
      </c>
      <c r="H1961" s="421" t="s">
        <v>8289</v>
      </c>
      <c r="I1961" s="424">
        <v>479739.58066125255</v>
      </c>
      <c r="J1961" s="425">
        <v>2.6273067800298386E-4</v>
      </c>
      <c r="K1961" s="424">
        <f t="shared" si="218"/>
        <v>3563152.43</v>
      </c>
      <c r="L1961" s="424">
        <f t="shared" si="219"/>
        <v>2639372.17</v>
      </c>
      <c r="M1961" s="424">
        <f t="shared" si="220"/>
        <v>2111497.7400000002</v>
      </c>
      <c r="N1961" s="424">
        <f t="shared" si="221"/>
        <v>527874.4299999997</v>
      </c>
      <c r="O1961" s="424">
        <f t="shared" si="222"/>
        <v>923780.26000000024</v>
      </c>
      <c r="P1961" s="424">
        <f t="shared" si="223"/>
        <v>739024.21</v>
      </c>
      <c r="Q1961" s="424">
        <f t="shared" si="224"/>
        <v>184756.05000000028</v>
      </c>
      <c r="S1961" s="9">
        <f>+Table1[[#This Row],[Future Authority 
80% of Funding
for Allowable 
Uses of ESSER III
Resource 3213]]+Table1[[#This Row],[Current Authority 
80% of Funding
for Allowable 
Uses of ESSER III
Resource 3213]]</f>
        <v>2850521.95</v>
      </c>
      <c r="T1961" s="9">
        <f>+Table1[[#This Row],[Future Authority 
20% of Funding
to Address
Learning Loss1
Resource 3214]]+Table1[[#This Row],[Current Authority 20% of Funding
to Address
Learning Loss1
Resource 3214]]</f>
        <v>712630.48</v>
      </c>
      <c r="U1961" s="9">
        <f t="shared" si="216"/>
        <v>3563152.43</v>
      </c>
      <c r="V1961" s="3" t="str">
        <f t="shared" si="217"/>
        <v xml:space="preserve">allocation match </v>
      </c>
    </row>
    <row r="1962" spans="1:22" ht="15.75" hidden="1" x14ac:dyDescent="0.25">
      <c r="A1962" s="421" t="s">
        <v>8232</v>
      </c>
      <c r="B1962" s="421" t="s">
        <v>8290</v>
      </c>
      <c r="C1962" s="422" t="s">
        <v>8234</v>
      </c>
      <c r="D1962" s="422" t="s">
        <v>8291</v>
      </c>
      <c r="E1962" s="422" t="s">
        <v>441</v>
      </c>
      <c r="F1962" s="422" t="s">
        <v>230</v>
      </c>
      <c r="G1962" s="423" t="s">
        <v>8291</v>
      </c>
      <c r="H1962" s="421" t="s">
        <v>8292</v>
      </c>
      <c r="I1962" s="424">
        <v>1368921.5147012081</v>
      </c>
      <c r="J1962" s="425">
        <v>7.4969356748630844E-4</v>
      </c>
      <c r="K1962" s="424">
        <f t="shared" si="218"/>
        <v>10167341.23</v>
      </c>
      <c r="L1962" s="424">
        <f t="shared" si="219"/>
        <v>7531363.8700000001</v>
      </c>
      <c r="M1962" s="424">
        <f t="shared" si="220"/>
        <v>6025091.0999999996</v>
      </c>
      <c r="N1962" s="424">
        <f t="shared" si="221"/>
        <v>1506272.7700000005</v>
      </c>
      <c r="O1962" s="424">
        <f t="shared" si="222"/>
        <v>2635977.3600000003</v>
      </c>
      <c r="P1962" s="424">
        <f t="shared" si="223"/>
        <v>2108781.89</v>
      </c>
      <c r="Q1962" s="424">
        <f t="shared" si="224"/>
        <v>527195.4700000002</v>
      </c>
      <c r="S1962" s="9">
        <f>+Table1[[#This Row],[Future Authority 
80% of Funding
for Allowable 
Uses of ESSER III
Resource 3213]]+Table1[[#This Row],[Current Authority 
80% of Funding
for Allowable 
Uses of ESSER III
Resource 3213]]</f>
        <v>8133872.9900000002</v>
      </c>
      <c r="T1962" s="9">
        <f>+Table1[[#This Row],[Future Authority 
20% of Funding
to Address
Learning Loss1
Resource 3214]]+Table1[[#This Row],[Current Authority 20% of Funding
to Address
Learning Loss1
Resource 3214]]</f>
        <v>2033468.2400000007</v>
      </c>
      <c r="U1962" s="9">
        <f t="shared" si="216"/>
        <v>10167341.23</v>
      </c>
      <c r="V1962" s="3" t="str">
        <f t="shared" si="217"/>
        <v xml:space="preserve">allocation match </v>
      </c>
    </row>
    <row r="1963" spans="1:22" ht="15.75" hidden="1" x14ac:dyDescent="0.25">
      <c r="A1963" s="421" t="s">
        <v>8232</v>
      </c>
      <c r="B1963" s="421" t="s">
        <v>8293</v>
      </c>
      <c r="C1963" s="422" t="s">
        <v>8234</v>
      </c>
      <c r="D1963" s="422" t="s">
        <v>8247</v>
      </c>
      <c r="E1963" s="422" t="s">
        <v>8294</v>
      </c>
      <c r="F1963" s="422" t="s">
        <v>8295</v>
      </c>
      <c r="G1963" s="423" t="s">
        <v>8296</v>
      </c>
      <c r="H1963" s="421" t="s">
        <v>8297</v>
      </c>
      <c r="I1963" s="424">
        <v>0</v>
      </c>
      <c r="J1963" s="425">
        <v>0</v>
      </c>
      <c r="K1963" s="424">
        <f t="shared" si="218"/>
        <v>0</v>
      </c>
      <c r="L1963" s="424">
        <f t="shared" si="219"/>
        <v>0</v>
      </c>
      <c r="M1963" s="424">
        <f t="shared" si="220"/>
        <v>0</v>
      </c>
      <c r="N1963" s="424">
        <f t="shared" si="221"/>
        <v>0</v>
      </c>
      <c r="O1963" s="424">
        <f t="shared" si="222"/>
        <v>0</v>
      </c>
      <c r="P1963" s="424">
        <f t="shared" si="223"/>
        <v>0</v>
      </c>
      <c r="Q1963" s="424">
        <f t="shared" si="224"/>
        <v>0</v>
      </c>
      <c r="S1963" s="9">
        <f>+Table1[[#This Row],[Future Authority 
80% of Funding
for Allowable 
Uses of ESSER III
Resource 3213]]+Table1[[#This Row],[Current Authority 
80% of Funding
for Allowable 
Uses of ESSER III
Resource 3213]]</f>
        <v>0</v>
      </c>
      <c r="T1963" s="9">
        <f>+Table1[[#This Row],[Future Authority 
20% of Funding
to Address
Learning Loss1
Resource 3214]]+Table1[[#This Row],[Current Authority 20% of Funding
to Address
Learning Loss1
Resource 3214]]</f>
        <v>0</v>
      </c>
      <c r="U1963" s="9">
        <f t="shared" si="216"/>
        <v>0</v>
      </c>
      <c r="V1963" s="3" t="str">
        <f t="shared" si="217"/>
        <v xml:space="preserve">allocation match </v>
      </c>
    </row>
    <row r="1964" spans="1:22" ht="15.75" hidden="1" x14ac:dyDescent="0.25">
      <c r="A1964" s="421" t="s">
        <v>8232</v>
      </c>
      <c r="B1964" s="421" t="s">
        <v>8298</v>
      </c>
      <c r="C1964" s="422" t="s">
        <v>8234</v>
      </c>
      <c r="D1964" s="422" t="s">
        <v>8264</v>
      </c>
      <c r="E1964" s="422" t="s">
        <v>8299</v>
      </c>
      <c r="F1964" s="422" t="s">
        <v>8300</v>
      </c>
      <c r="G1964" s="423" t="s">
        <v>8301</v>
      </c>
      <c r="H1964" s="421" t="s">
        <v>8302</v>
      </c>
      <c r="I1964" s="424">
        <v>146178.39636037196</v>
      </c>
      <c r="J1964" s="425">
        <v>8.0054993861904968E-5</v>
      </c>
      <c r="K1964" s="424">
        <f t="shared" si="218"/>
        <v>1085705.51</v>
      </c>
      <c r="L1964" s="424">
        <f t="shared" si="219"/>
        <v>804226.3</v>
      </c>
      <c r="M1964" s="424">
        <f t="shared" si="220"/>
        <v>643381.04</v>
      </c>
      <c r="N1964" s="424">
        <f t="shared" si="221"/>
        <v>160845.26</v>
      </c>
      <c r="O1964" s="424">
        <f t="shared" si="222"/>
        <v>281479.20999999996</v>
      </c>
      <c r="P1964" s="424">
        <f t="shared" si="223"/>
        <v>225183.37</v>
      </c>
      <c r="Q1964" s="424">
        <f t="shared" si="224"/>
        <v>56295.839999999967</v>
      </c>
      <c r="S1964" s="9">
        <f>+Table1[[#This Row],[Future Authority 
80% of Funding
for Allowable 
Uses of ESSER III
Resource 3213]]+Table1[[#This Row],[Current Authority 
80% of Funding
for Allowable 
Uses of ESSER III
Resource 3213]]</f>
        <v>868564.41</v>
      </c>
      <c r="T1964" s="9">
        <f>+Table1[[#This Row],[Future Authority 
20% of Funding
to Address
Learning Loss1
Resource 3214]]+Table1[[#This Row],[Current Authority 20% of Funding
to Address
Learning Loss1
Resource 3214]]</f>
        <v>217141.09999999998</v>
      </c>
      <c r="U1964" s="9">
        <f t="shared" si="216"/>
        <v>1085705.51</v>
      </c>
      <c r="V1964" s="3" t="str">
        <f t="shared" si="217"/>
        <v xml:space="preserve">allocation match </v>
      </c>
    </row>
    <row r="1965" spans="1:22" ht="15.75" hidden="1" x14ac:dyDescent="0.25">
      <c r="A1965" s="421" t="s">
        <v>8232</v>
      </c>
      <c r="B1965" s="421" t="s">
        <v>8303</v>
      </c>
      <c r="C1965" s="422" t="s">
        <v>8234</v>
      </c>
      <c r="D1965" s="422" t="s">
        <v>8255</v>
      </c>
      <c r="E1965" s="422" t="s">
        <v>8304</v>
      </c>
      <c r="F1965" s="422" t="s">
        <v>8305</v>
      </c>
      <c r="G1965" s="423" t="s">
        <v>8306</v>
      </c>
      <c r="H1965" s="421" t="s">
        <v>8307</v>
      </c>
      <c r="I1965" s="424">
        <v>0</v>
      </c>
      <c r="J1965" s="425">
        <v>0</v>
      </c>
      <c r="K1965" s="424">
        <f t="shared" si="218"/>
        <v>0</v>
      </c>
      <c r="L1965" s="424">
        <f t="shared" si="219"/>
        <v>0</v>
      </c>
      <c r="M1965" s="424">
        <f t="shared" si="220"/>
        <v>0</v>
      </c>
      <c r="N1965" s="424">
        <f t="shared" si="221"/>
        <v>0</v>
      </c>
      <c r="O1965" s="424">
        <f t="shared" si="222"/>
        <v>0</v>
      </c>
      <c r="P1965" s="424">
        <f t="shared" si="223"/>
        <v>0</v>
      </c>
      <c r="Q1965" s="424">
        <f t="shared" si="224"/>
        <v>0</v>
      </c>
      <c r="S1965" s="9">
        <f>+Table1[[#This Row],[Future Authority 
80% of Funding
for Allowable 
Uses of ESSER III
Resource 3213]]+Table1[[#This Row],[Current Authority 
80% of Funding
for Allowable 
Uses of ESSER III
Resource 3213]]</f>
        <v>0</v>
      </c>
      <c r="T1965" s="9">
        <f>+Table1[[#This Row],[Future Authority 
20% of Funding
to Address
Learning Loss1
Resource 3214]]+Table1[[#This Row],[Current Authority 20% of Funding
to Address
Learning Loss1
Resource 3214]]</f>
        <v>0</v>
      </c>
      <c r="U1965" s="9">
        <f t="shared" si="216"/>
        <v>0</v>
      </c>
      <c r="V1965" s="3" t="str">
        <f t="shared" si="217"/>
        <v xml:space="preserve">allocation match </v>
      </c>
    </row>
    <row r="1966" spans="1:22" ht="15.75" hidden="1" x14ac:dyDescent="0.25">
      <c r="A1966" s="421" t="s">
        <v>8232</v>
      </c>
      <c r="B1966" s="421" t="s">
        <v>8308</v>
      </c>
      <c r="C1966" s="422" t="s">
        <v>8234</v>
      </c>
      <c r="D1966" s="422" t="s">
        <v>8235</v>
      </c>
      <c r="E1966" s="422" t="s">
        <v>8309</v>
      </c>
      <c r="F1966" s="422" t="s">
        <v>8310</v>
      </c>
      <c r="G1966" s="423" t="s">
        <v>8311</v>
      </c>
      <c r="H1966" s="421" t="s">
        <v>8312</v>
      </c>
      <c r="I1966" s="424">
        <v>0</v>
      </c>
      <c r="J1966" s="425">
        <v>0</v>
      </c>
      <c r="K1966" s="424">
        <f t="shared" si="218"/>
        <v>0</v>
      </c>
      <c r="L1966" s="424">
        <f t="shared" si="219"/>
        <v>0</v>
      </c>
      <c r="M1966" s="424">
        <f t="shared" si="220"/>
        <v>0</v>
      </c>
      <c r="N1966" s="424">
        <f t="shared" si="221"/>
        <v>0</v>
      </c>
      <c r="O1966" s="424">
        <f t="shared" si="222"/>
        <v>0</v>
      </c>
      <c r="P1966" s="424">
        <f t="shared" si="223"/>
        <v>0</v>
      </c>
      <c r="Q1966" s="424">
        <f t="shared" si="224"/>
        <v>0</v>
      </c>
      <c r="S1966" s="9">
        <f>+Table1[[#This Row],[Future Authority 
80% of Funding
for Allowable 
Uses of ESSER III
Resource 3213]]+Table1[[#This Row],[Current Authority 
80% of Funding
for Allowable 
Uses of ESSER III
Resource 3213]]</f>
        <v>0</v>
      </c>
      <c r="T1966" s="9">
        <f>+Table1[[#This Row],[Future Authority 
20% of Funding
to Address
Learning Loss1
Resource 3214]]+Table1[[#This Row],[Current Authority 20% of Funding
to Address
Learning Loss1
Resource 3214]]</f>
        <v>0</v>
      </c>
      <c r="U1966" s="9">
        <f t="shared" si="216"/>
        <v>0</v>
      </c>
      <c r="V1966" s="3" t="str">
        <f t="shared" si="217"/>
        <v xml:space="preserve">allocation match </v>
      </c>
    </row>
    <row r="1967" spans="1:22" ht="15.75" hidden="1" x14ac:dyDescent="0.25">
      <c r="A1967" s="421" t="s">
        <v>8232</v>
      </c>
      <c r="B1967" s="421" t="s">
        <v>8313</v>
      </c>
      <c r="C1967" s="422" t="s">
        <v>8234</v>
      </c>
      <c r="D1967" s="422" t="s">
        <v>8235</v>
      </c>
      <c r="E1967" s="422" t="s">
        <v>8314</v>
      </c>
      <c r="F1967" s="422" t="s">
        <v>8315</v>
      </c>
      <c r="G1967" s="423" t="s">
        <v>8316</v>
      </c>
      <c r="H1967" s="421" t="s">
        <v>8317</v>
      </c>
      <c r="I1967" s="424">
        <v>49853.461737991995</v>
      </c>
      <c r="J1967" s="425">
        <v>2.7302383066172445E-5</v>
      </c>
      <c r="K1967" s="424">
        <f t="shared" si="218"/>
        <v>370274.81</v>
      </c>
      <c r="L1967" s="424">
        <f t="shared" si="219"/>
        <v>274277.64</v>
      </c>
      <c r="M1967" s="424">
        <f t="shared" si="220"/>
        <v>219422.11</v>
      </c>
      <c r="N1967" s="424">
        <f t="shared" si="221"/>
        <v>54855.530000000028</v>
      </c>
      <c r="O1967" s="424">
        <f t="shared" si="222"/>
        <v>95997.169999999984</v>
      </c>
      <c r="P1967" s="424">
        <f t="shared" si="223"/>
        <v>76797.740000000005</v>
      </c>
      <c r="Q1967" s="424">
        <f t="shared" si="224"/>
        <v>19199.429999999978</v>
      </c>
      <c r="S1967" s="9">
        <f>+Table1[[#This Row],[Future Authority 
80% of Funding
for Allowable 
Uses of ESSER III
Resource 3213]]+Table1[[#This Row],[Current Authority 
80% of Funding
for Allowable 
Uses of ESSER III
Resource 3213]]</f>
        <v>296219.84999999998</v>
      </c>
      <c r="T1967" s="9">
        <f>+Table1[[#This Row],[Future Authority 
20% of Funding
to Address
Learning Loss1
Resource 3214]]+Table1[[#This Row],[Current Authority 20% of Funding
to Address
Learning Loss1
Resource 3214]]</f>
        <v>74054.960000000006</v>
      </c>
      <c r="U1967" s="9">
        <f t="shared" si="216"/>
        <v>370274.81</v>
      </c>
      <c r="V1967" s="3" t="str">
        <f t="shared" si="217"/>
        <v xml:space="preserve">allocation match </v>
      </c>
    </row>
    <row r="1968" spans="1:22" ht="15.75" hidden="1" x14ac:dyDescent="0.25">
      <c r="A1968" s="421" t="s">
        <v>8232</v>
      </c>
      <c r="B1968" s="427" t="s">
        <v>8318</v>
      </c>
      <c r="C1968" s="422" t="s">
        <v>8234</v>
      </c>
      <c r="D1968" s="422" t="s">
        <v>8261</v>
      </c>
      <c r="E1968" s="422" t="s">
        <v>8319</v>
      </c>
      <c r="F1968" s="428" t="s">
        <v>8320</v>
      </c>
      <c r="G1968" s="423" t="s">
        <v>8321</v>
      </c>
      <c r="H1968" s="429" t="s">
        <v>8322</v>
      </c>
      <c r="I1968" s="424">
        <v>0</v>
      </c>
      <c r="J1968" s="425">
        <v>0</v>
      </c>
      <c r="K1968" s="424">
        <f t="shared" si="218"/>
        <v>0</v>
      </c>
      <c r="L1968" s="424">
        <f t="shared" si="219"/>
        <v>0</v>
      </c>
      <c r="M1968" s="424">
        <f t="shared" si="220"/>
        <v>0</v>
      </c>
      <c r="N1968" s="424">
        <f t="shared" si="221"/>
        <v>0</v>
      </c>
      <c r="O1968" s="424">
        <f t="shared" si="222"/>
        <v>0</v>
      </c>
      <c r="P1968" s="424">
        <f t="shared" si="223"/>
        <v>0</v>
      </c>
      <c r="Q1968" s="424">
        <f t="shared" si="224"/>
        <v>0</v>
      </c>
      <c r="S1968" s="9">
        <f>+Table1[[#This Row],[Future Authority 
80% of Funding
for Allowable 
Uses of ESSER III
Resource 3213]]+Table1[[#This Row],[Current Authority 
80% of Funding
for Allowable 
Uses of ESSER III
Resource 3213]]</f>
        <v>0</v>
      </c>
      <c r="T1968" s="9">
        <f>+Table1[[#This Row],[Future Authority 
20% of Funding
to Address
Learning Loss1
Resource 3214]]+Table1[[#This Row],[Current Authority 20% of Funding
to Address
Learning Loss1
Resource 3214]]</f>
        <v>0</v>
      </c>
      <c r="U1968" s="9">
        <f t="shared" si="216"/>
        <v>0</v>
      </c>
      <c r="V1968" s="3" t="str">
        <f t="shared" si="217"/>
        <v xml:space="preserve">allocation match </v>
      </c>
    </row>
    <row r="1969" spans="1:22" ht="15.75" hidden="1" x14ac:dyDescent="0.25">
      <c r="A1969" s="421" t="s">
        <v>8232</v>
      </c>
      <c r="B1969" s="421" t="s">
        <v>8323</v>
      </c>
      <c r="C1969" s="422" t="s">
        <v>8234</v>
      </c>
      <c r="D1969" s="422" t="s">
        <v>8235</v>
      </c>
      <c r="E1969" s="422" t="s">
        <v>8324</v>
      </c>
      <c r="F1969" s="422" t="s">
        <v>8325</v>
      </c>
      <c r="G1969" s="423" t="s">
        <v>8326</v>
      </c>
      <c r="H1969" s="421" t="s">
        <v>8327</v>
      </c>
      <c r="I1969" s="424">
        <v>0</v>
      </c>
      <c r="J1969" s="425">
        <v>0</v>
      </c>
      <c r="K1969" s="424">
        <f t="shared" si="218"/>
        <v>0</v>
      </c>
      <c r="L1969" s="424">
        <f t="shared" si="219"/>
        <v>0</v>
      </c>
      <c r="M1969" s="424">
        <f t="shared" si="220"/>
        <v>0</v>
      </c>
      <c r="N1969" s="424">
        <f t="shared" si="221"/>
        <v>0</v>
      </c>
      <c r="O1969" s="424">
        <f t="shared" si="222"/>
        <v>0</v>
      </c>
      <c r="P1969" s="424">
        <f t="shared" si="223"/>
        <v>0</v>
      </c>
      <c r="Q1969" s="424">
        <f t="shared" si="224"/>
        <v>0</v>
      </c>
      <c r="S1969" s="9">
        <f>+Table1[[#This Row],[Future Authority 
80% of Funding
for Allowable 
Uses of ESSER III
Resource 3213]]+Table1[[#This Row],[Current Authority 
80% of Funding
for Allowable 
Uses of ESSER III
Resource 3213]]</f>
        <v>0</v>
      </c>
      <c r="T1969" s="9">
        <f>+Table1[[#This Row],[Future Authority 
20% of Funding
to Address
Learning Loss1
Resource 3214]]+Table1[[#This Row],[Current Authority 20% of Funding
to Address
Learning Loss1
Resource 3214]]</f>
        <v>0</v>
      </c>
      <c r="U1969" s="9">
        <f t="shared" si="216"/>
        <v>0</v>
      </c>
      <c r="V1969" s="3" t="str">
        <f t="shared" si="217"/>
        <v xml:space="preserve">allocation match </v>
      </c>
    </row>
    <row r="1970" spans="1:22" ht="15.75" hidden="1" x14ac:dyDescent="0.25">
      <c r="A1970" s="421" t="s">
        <v>8232</v>
      </c>
      <c r="B1970" s="421" t="s">
        <v>8328</v>
      </c>
      <c r="C1970" s="422" t="s">
        <v>8234</v>
      </c>
      <c r="D1970" s="422" t="s">
        <v>8261</v>
      </c>
      <c r="E1970" s="422" t="s">
        <v>8329</v>
      </c>
      <c r="F1970" s="422" t="s">
        <v>8330</v>
      </c>
      <c r="G1970" s="423" t="s">
        <v>8331</v>
      </c>
      <c r="H1970" s="421" t="s">
        <v>8332</v>
      </c>
      <c r="I1970" s="424">
        <v>43988.018148799863</v>
      </c>
      <c r="J1970" s="425">
        <v>2.4090157031262815E-5</v>
      </c>
      <c r="K1970" s="424">
        <f t="shared" si="218"/>
        <v>326710.62</v>
      </c>
      <c r="L1970" s="424">
        <f t="shared" si="219"/>
        <v>242007.87</v>
      </c>
      <c r="M1970" s="424">
        <f t="shared" si="220"/>
        <v>193606.3</v>
      </c>
      <c r="N1970" s="424">
        <f t="shared" si="221"/>
        <v>48401.570000000007</v>
      </c>
      <c r="O1970" s="424">
        <f t="shared" si="222"/>
        <v>84702.75</v>
      </c>
      <c r="P1970" s="424">
        <f t="shared" si="223"/>
        <v>67762.2</v>
      </c>
      <c r="Q1970" s="424">
        <f t="shared" si="224"/>
        <v>16940.550000000003</v>
      </c>
      <c r="S1970" s="9">
        <f>+Table1[[#This Row],[Future Authority 
80% of Funding
for Allowable 
Uses of ESSER III
Resource 3213]]+Table1[[#This Row],[Current Authority 
80% of Funding
for Allowable 
Uses of ESSER III
Resource 3213]]</f>
        <v>261368.5</v>
      </c>
      <c r="T1970" s="9">
        <f>+Table1[[#This Row],[Future Authority 
20% of Funding
to Address
Learning Loss1
Resource 3214]]+Table1[[#This Row],[Current Authority 20% of Funding
to Address
Learning Loss1
Resource 3214]]</f>
        <v>65342.12000000001</v>
      </c>
      <c r="U1970" s="9">
        <f t="shared" si="216"/>
        <v>326710.62</v>
      </c>
      <c r="V1970" s="3" t="str">
        <f t="shared" si="217"/>
        <v xml:space="preserve">allocation match </v>
      </c>
    </row>
    <row r="1971" spans="1:22" ht="15.75" hidden="1" x14ac:dyDescent="0.25">
      <c r="A1971" s="421" t="s">
        <v>8232</v>
      </c>
      <c r="B1971" s="421" t="s">
        <v>8333</v>
      </c>
      <c r="C1971" s="422" t="s">
        <v>8234</v>
      </c>
      <c r="D1971" s="422" t="s">
        <v>8288</v>
      </c>
      <c r="E1971" s="422" t="s">
        <v>8334</v>
      </c>
      <c r="F1971" s="422" t="s">
        <v>8335</v>
      </c>
      <c r="G1971" s="423" t="s">
        <v>8336</v>
      </c>
      <c r="H1971" s="421" t="s">
        <v>8337</v>
      </c>
      <c r="I1971" s="424">
        <v>0</v>
      </c>
      <c r="J1971" s="425">
        <v>0</v>
      </c>
      <c r="K1971" s="424">
        <f t="shared" si="218"/>
        <v>0</v>
      </c>
      <c r="L1971" s="424">
        <f t="shared" si="219"/>
        <v>0</v>
      </c>
      <c r="M1971" s="424">
        <f t="shared" si="220"/>
        <v>0</v>
      </c>
      <c r="N1971" s="424">
        <f t="shared" si="221"/>
        <v>0</v>
      </c>
      <c r="O1971" s="424">
        <f t="shared" si="222"/>
        <v>0</v>
      </c>
      <c r="P1971" s="424">
        <f t="shared" si="223"/>
        <v>0</v>
      </c>
      <c r="Q1971" s="424">
        <f t="shared" si="224"/>
        <v>0</v>
      </c>
      <c r="S1971" s="9">
        <f>+Table1[[#This Row],[Future Authority 
80% of Funding
for Allowable 
Uses of ESSER III
Resource 3213]]+Table1[[#This Row],[Current Authority 
80% of Funding
for Allowable 
Uses of ESSER III
Resource 3213]]</f>
        <v>0</v>
      </c>
      <c r="T1971" s="9">
        <f>+Table1[[#This Row],[Future Authority 
20% of Funding
to Address
Learning Loss1
Resource 3214]]+Table1[[#This Row],[Current Authority 20% of Funding
to Address
Learning Loss1
Resource 3214]]</f>
        <v>0</v>
      </c>
      <c r="U1971" s="9">
        <f t="shared" si="216"/>
        <v>0</v>
      </c>
      <c r="V1971" s="3" t="str">
        <f t="shared" si="217"/>
        <v xml:space="preserve">allocation match </v>
      </c>
    </row>
    <row r="1972" spans="1:22" ht="15.75" hidden="1" x14ac:dyDescent="0.25">
      <c r="A1972" s="421" t="s">
        <v>8232</v>
      </c>
      <c r="B1972" s="421" t="s">
        <v>8338</v>
      </c>
      <c r="C1972" s="422" t="s">
        <v>8234</v>
      </c>
      <c r="D1972" s="422" t="s">
        <v>8235</v>
      </c>
      <c r="E1972" s="422" t="s">
        <v>8339</v>
      </c>
      <c r="F1972" s="422" t="s">
        <v>8340</v>
      </c>
      <c r="G1972" s="423" t="s">
        <v>8341</v>
      </c>
      <c r="H1972" s="421" t="s">
        <v>8342</v>
      </c>
      <c r="I1972" s="424">
        <v>11434.176251869867</v>
      </c>
      <c r="J1972" s="425">
        <v>6.2619575289548793E-6</v>
      </c>
      <c r="K1972" s="424">
        <f t="shared" si="218"/>
        <v>84924.64</v>
      </c>
      <c r="L1972" s="424">
        <f t="shared" si="219"/>
        <v>62907.14</v>
      </c>
      <c r="M1972" s="424">
        <f t="shared" si="220"/>
        <v>50325.71</v>
      </c>
      <c r="N1972" s="424">
        <f t="shared" si="221"/>
        <v>12581.43</v>
      </c>
      <c r="O1972" s="424">
        <f t="shared" si="222"/>
        <v>22017.5</v>
      </c>
      <c r="P1972" s="424">
        <f t="shared" si="223"/>
        <v>17614</v>
      </c>
      <c r="Q1972" s="424">
        <f t="shared" si="224"/>
        <v>4403.5</v>
      </c>
      <c r="S1972" s="9">
        <f>+Table1[[#This Row],[Future Authority 
80% of Funding
for Allowable 
Uses of ESSER III
Resource 3213]]+Table1[[#This Row],[Current Authority 
80% of Funding
for Allowable 
Uses of ESSER III
Resource 3213]]</f>
        <v>67939.709999999992</v>
      </c>
      <c r="T1972" s="9">
        <f>+Table1[[#This Row],[Future Authority 
20% of Funding
to Address
Learning Loss1
Resource 3214]]+Table1[[#This Row],[Current Authority 20% of Funding
to Address
Learning Loss1
Resource 3214]]</f>
        <v>16984.93</v>
      </c>
      <c r="U1972" s="9">
        <f t="shared" si="216"/>
        <v>84924.639999999985</v>
      </c>
      <c r="V1972" s="3" t="str">
        <f t="shared" si="217"/>
        <v xml:space="preserve">allocation match </v>
      </c>
    </row>
    <row r="1973" spans="1:22" ht="15.75" hidden="1" x14ac:dyDescent="0.25">
      <c r="A1973" s="421" t="s">
        <v>8232</v>
      </c>
      <c r="B1973" s="421" t="s">
        <v>8343</v>
      </c>
      <c r="C1973" s="422" t="s">
        <v>8234</v>
      </c>
      <c r="D1973" s="422" t="s">
        <v>8235</v>
      </c>
      <c r="E1973" s="422" t="s">
        <v>8344</v>
      </c>
      <c r="F1973" s="422" t="s">
        <v>8345</v>
      </c>
      <c r="G1973" s="423" t="s">
        <v>8346</v>
      </c>
      <c r="H1973" s="421" t="s">
        <v>8347</v>
      </c>
      <c r="I1973" s="424">
        <v>0</v>
      </c>
      <c r="J1973" s="425">
        <v>0</v>
      </c>
      <c r="K1973" s="424">
        <f t="shared" si="218"/>
        <v>0</v>
      </c>
      <c r="L1973" s="424">
        <f t="shared" si="219"/>
        <v>0</v>
      </c>
      <c r="M1973" s="424">
        <f t="shared" si="220"/>
        <v>0</v>
      </c>
      <c r="N1973" s="424">
        <f t="shared" si="221"/>
        <v>0</v>
      </c>
      <c r="O1973" s="424">
        <f t="shared" si="222"/>
        <v>0</v>
      </c>
      <c r="P1973" s="424">
        <f t="shared" si="223"/>
        <v>0</v>
      </c>
      <c r="Q1973" s="424">
        <f t="shared" si="224"/>
        <v>0</v>
      </c>
      <c r="S1973" s="9">
        <f>+Table1[[#This Row],[Future Authority 
80% of Funding
for Allowable 
Uses of ESSER III
Resource 3213]]+Table1[[#This Row],[Current Authority 
80% of Funding
for Allowable 
Uses of ESSER III
Resource 3213]]</f>
        <v>0</v>
      </c>
      <c r="T1973" s="9">
        <f>+Table1[[#This Row],[Future Authority 
20% of Funding
to Address
Learning Loss1
Resource 3214]]+Table1[[#This Row],[Current Authority 20% of Funding
to Address
Learning Loss1
Resource 3214]]</f>
        <v>0</v>
      </c>
      <c r="U1973" s="9">
        <f t="shared" si="216"/>
        <v>0</v>
      </c>
      <c r="V1973" s="3" t="str">
        <f t="shared" si="217"/>
        <v xml:space="preserve">allocation match </v>
      </c>
    </row>
    <row r="1974" spans="1:22" ht="15.75" hidden="1" x14ac:dyDescent="0.25">
      <c r="A1974" s="421" t="s">
        <v>8232</v>
      </c>
      <c r="B1974" s="431" t="s">
        <v>8348</v>
      </c>
      <c r="C1974" s="432" t="s">
        <v>8234</v>
      </c>
      <c r="D1974" s="432" t="s">
        <v>8264</v>
      </c>
      <c r="E1974" s="432" t="s">
        <v>8349</v>
      </c>
      <c r="F1974" s="433" t="s">
        <v>8350</v>
      </c>
      <c r="G1974" s="423" t="s">
        <v>8351</v>
      </c>
      <c r="H1974" s="434" t="s">
        <v>8352</v>
      </c>
      <c r="I1974" s="424">
        <v>70993.131074699486</v>
      </c>
      <c r="J1974" s="425">
        <v>3.8879580115322728E-5</v>
      </c>
      <c r="K1974" s="424">
        <f t="shared" si="218"/>
        <v>527284.71</v>
      </c>
      <c r="L1974" s="424">
        <f t="shared" si="219"/>
        <v>390581.27</v>
      </c>
      <c r="M1974" s="424">
        <f t="shared" si="220"/>
        <v>312465.02</v>
      </c>
      <c r="N1974" s="424">
        <f t="shared" si="221"/>
        <v>78116.25</v>
      </c>
      <c r="O1974" s="424">
        <f t="shared" si="222"/>
        <v>136703.43999999994</v>
      </c>
      <c r="P1974" s="424">
        <f t="shared" si="223"/>
        <v>109362.75</v>
      </c>
      <c r="Q1974" s="424">
        <f t="shared" si="224"/>
        <v>27340.689999999944</v>
      </c>
      <c r="S1974" s="9">
        <f>+Table1[[#This Row],[Future Authority 
80% of Funding
for Allowable 
Uses of ESSER III
Resource 3213]]+Table1[[#This Row],[Current Authority 
80% of Funding
for Allowable 
Uses of ESSER III
Resource 3213]]</f>
        <v>421827.77</v>
      </c>
      <c r="T1974" s="9">
        <f>+Table1[[#This Row],[Future Authority 
20% of Funding
to Address
Learning Loss1
Resource 3214]]+Table1[[#This Row],[Current Authority 20% of Funding
to Address
Learning Loss1
Resource 3214]]</f>
        <v>105456.93999999994</v>
      </c>
      <c r="U1974" s="9">
        <f t="shared" si="216"/>
        <v>527284.71</v>
      </c>
      <c r="V1974" s="3" t="str">
        <f t="shared" si="217"/>
        <v xml:space="preserve">allocation match </v>
      </c>
    </row>
    <row r="1975" spans="1:22" ht="15.75" hidden="1" x14ac:dyDescent="0.25">
      <c r="A1975" s="421" t="s">
        <v>8353</v>
      </c>
      <c r="B1975" s="421" t="s">
        <v>8354</v>
      </c>
      <c r="C1975" s="422" t="s">
        <v>8355</v>
      </c>
      <c r="D1975" s="422" t="s">
        <v>8356</v>
      </c>
      <c r="E1975" s="422" t="s">
        <v>441</v>
      </c>
      <c r="F1975" s="422" t="s">
        <v>230</v>
      </c>
      <c r="G1975" s="423" t="s">
        <v>8356</v>
      </c>
      <c r="H1975" s="421" t="s">
        <v>8357</v>
      </c>
      <c r="I1975" s="424">
        <v>165084.81016138519</v>
      </c>
      <c r="J1975" s="425">
        <v>9.0409142480825405E-5</v>
      </c>
      <c r="K1975" s="424">
        <f t="shared" si="218"/>
        <v>1226128.44</v>
      </c>
      <c r="L1975" s="424">
        <f t="shared" si="219"/>
        <v>908243.29</v>
      </c>
      <c r="M1975" s="424">
        <f t="shared" si="220"/>
        <v>726594.63</v>
      </c>
      <c r="N1975" s="424">
        <f t="shared" si="221"/>
        <v>181648.66000000003</v>
      </c>
      <c r="O1975" s="424">
        <f t="shared" si="222"/>
        <v>317885.14999999991</v>
      </c>
      <c r="P1975" s="424">
        <f t="shared" si="223"/>
        <v>254308.12</v>
      </c>
      <c r="Q1975" s="424">
        <f t="shared" si="224"/>
        <v>63577.029999999912</v>
      </c>
      <c r="S1975" s="9">
        <f>+Table1[[#This Row],[Future Authority 
80% of Funding
for Allowable 
Uses of ESSER III
Resource 3213]]+Table1[[#This Row],[Current Authority 
80% of Funding
for Allowable 
Uses of ESSER III
Resource 3213]]</f>
        <v>980902.75</v>
      </c>
      <c r="T1975" s="9">
        <f>+Table1[[#This Row],[Future Authority 
20% of Funding
to Address
Learning Loss1
Resource 3214]]+Table1[[#This Row],[Current Authority 20% of Funding
to Address
Learning Loss1
Resource 3214]]</f>
        <v>245225.68999999994</v>
      </c>
      <c r="U1975" s="9">
        <f t="shared" si="216"/>
        <v>1226128.44</v>
      </c>
      <c r="V1975" s="3" t="str">
        <f t="shared" si="217"/>
        <v xml:space="preserve">allocation match </v>
      </c>
    </row>
    <row r="1976" spans="1:22" ht="15.75" hidden="1" x14ac:dyDescent="0.25">
      <c r="A1976" s="421" t="s">
        <v>8353</v>
      </c>
      <c r="B1976" s="421" t="s">
        <v>8358</v>
      </c>
      <c r="C1976" s="422" t="s">
        <v>8355</v>
      </c>
      <c r="D1976" s="422" t="s">
        <v>8359</v>
      </c>
      <c r="E1976" s="422" t="s">
        <v>441</v>
      </c>
      <c r="F1976" s="422" t="s">
        <v>230</v>
      </c>
      <c r="G1976" s="423" t="s">
        <v>8359</v>
      </c>
      <c r="H1976" s="421" t="s">
        <v>8360</v>
      </c>
      <c r="I1976" s="424">
        <v>743001.86366906937</v>
      </c>
      <c r="J1976" s="425">
        <v>4.0690697884503694E-4</v>
      </c>
      <c r="K1976" s="424">
        <f t="shared" si="218"/>
        <v>5518470.8600000003</v>
      </c>
      <c r="L1976" s="424">
        <f t="shared" si="219"/>
        <v>4087756.19</v>
      </c>
      <c r="M1976" s="424">
        <f t="shared" si="220"/>
        <v>3270204.95</v>
      </c>
      <c r="N1976" s="424">
        <f t="shared" si="221"/>
        <v>817551.23999999976</v>
      </c>
      <c r="O1976" s="424">
        <f t="shared" si="222"/>
        <v>1430714.6700000004</v>
      </c>
      <c r="P1976" s="424">
        <f t="shared" si="223"/>
        <v>1144571.74</v>
      </c>
      <c r="Q1976" s="424">
        <f t="shared" si="224"/>
        <v>286142.9300000004</v>
      </c>
      <c r="S1976" s="9">
        <f>+Table1[[#This Row],[Future Authority 
80% of Funding
for Allowable 
Uses of ESSER III
Resource 3213]]+Table1[[#This Row],[Current Authority 
80% of Funding
for Allowable 
Uses of ESSER III
Resource 3213]]</f>
        <v>4414776.6900000004</v>
      </c>
      <c r="T1976" s="9">
        <f>+Table1[[#This Row],[Future Authority 
20% of Funding
to Address
Learning Loss1
Resource 3214]]+Table1[[#This Row],[Current Authority 20% of Funding
to Address
Learning Loss1
Resource 3214]]</f>
        <v>1103694.1700000002</v>
      </c>
      <c r="U1976" s="9">
        <f t="shared" si="216"/>
        <v>5518470.8600000003</v>
      </c>
      <c r="V1976" s="3" t="str">
        <f t="shared" si="217"/>
        <v xml:space="preserve">allocation match </v>
      </c>
    </row>
    <row r="1977" spans="1:22" ht="15.75" hidden="1" x14ac:dyDescent="0.25">
      <c r="A1977" s="421" t="s">
        <v>8353</v>
      </c>
      <c r="B1977" s="421" t="s">
        <v>8361</v>
      </c>
      <c r="C1977" s="422" t="s">
        <v>8355</v>
      </c>
      <c r="D1977" s="422" t="s">
        <v>8362</v>
      </c>
      <c r="E1977" s="422" t="s">
        <v>441</v>
      </c>
      <c r="F1977" s="422" t="s">
        <v>230</v>
      </c>
      <c r="G1977" s="423" t="s">
        <v>8362</v>
      </c>
      <c r="H1977" s="421" t="s">
        <v>8363</v>
      </c>
      <c r="I1977" s="424">
        <v>144809.23650893994</v>
      </c>
      <c r="J1977" s="425">
        <v>7.9305169768663849E-5</v>
      </c>
      <c r="K1977" s="424">
        <f t="shared" si="218"/>
        <v>1075536.3999999999</v>
      </c>
      <c r="L1977" s="424">
        <f t="shared" si="219"/>
        <v>796693.63</v>
      </c>
      <c r="M1977" s="424">
        <f t="shared" si="220"/>
        <v>637354.9</v>
      </c>
      <c r="N1977" s="424">
        <f t="shared" si="221"/>
        <v>159338.72999999998</v>
      </c>
      <c r="O1977" s="424">
        <f t="shared" si="222"/>
        <v>278842.7699999999</v>
      </c>
      <c r="P1977" s="424">
        <f t="shared" si="223"/>
        <v>223074.22</v>
      </c>
      <c r="Q1977" s="424">
        <f t="shared" si="224"/>
        <v>55768.549999999901</v>
      </c>
      <c r="S1977" s="9">
        <f>+Table1[[#This Row],[Future Authority 
80% of Funding
for Allowable 
Uses of ESSER III
Resource 3213]]+Table1[[#This Row],[Current Authority 
80% of Funding
for Allowable 
Uses of ESSER III
Resource 3213]]</f>
        <v>860429.12</v>
      </c>
      <c r="T1977" s="9">
        <f>+Table1[[#This Row],[Future Authority 
20% of Funding
to Address
Learning Loss1
Resource 3214]]+Table1[[#This Row],[Current Authority 20% of Funding
to Address
Learning Loss1
Resource 3214]]</f>
        <v>215107.27999999988</v>
      </c>
      <c r="U1977" s="9">
        <f t="shared" si="216"/>
        <v>1075536.3999999999</v>
      </c>
      <c r="V1977" s="3" t="str">
        <f t="shared" si="217"/>
        <v xml:space="preserve">allocation match </v>
      </c>
    </row>
    <row r="1978" spans="1:22" ht="15.75" hidden="1" x14ac:dyDescent="0.25">
      <c r="A1978" s="421" t="s">
        <v>8353</v>
      </c>
      <c r="B1978" s="421" t="s">
        <v>8364</v>
      </c>
      <c r="C1978" s="422" t="s">
        <v>8355</v>
      </c>
      <c r="D1978" s="422" t="s">
        <v>8365</v>
      </c>
      <c r="E1978" s="422" t="s">
        <v>441</v>
      </c>
      <c r="F1978" s="422" t="s">
        <v>230</v>
      </c>
      <c r="G1978" s="423" t="s">
        <v>8365</v>
      </c>
      <c r="H1978" s="421" t="s">
        <v>1299</v>
      </c>
      <c r="I1978" s="424">
        <v>2187639.6962312819</v>
      </c>
      <c r="J1978" s="425">
        <v>1.1980667924561521E-3</v>
      </c>
      <c r="K1978" s="424">
        <f t="shared" si="218"/>
        <v>16248177.16</v>
      </c>
      <c r="L1978" s="424">
        <f t="shared" si="219"/>
        <v>12035686.789999999</v>
      </c>
      <c r="M1978" s="424">
        <f t="shared" si="220"/>
        <v>9628549.4299999997</v>
      </c>
      <c r="N1978" s="424">
        <f t="shared" si="221"/>
        <v>2407137.3599999994</v>
      </c>
      <c r="O1978" s="424">
        <f t="shared" si="222"/>
        <v>4212490.370000001</v>
      </c>
      <c r="P1978" s="424">
        <f t="shared" si="223"/>
        <v>3369992.3</v>
      </c>
      <c r="Q1978" s="424">
        <f t="shared" si="224"/>
        <v>842498.07000000123</v>
      </c>
      <c r="S1978" s="9">
        <f>+Table1[[#This Row],[Future Authority 
80% of Funding
for Allowable 
Uses of ESSER III
Resource 3213]]+Table1[[#This Row],[Current Authority 
80% of Funding
for Allowable 
Uses of ESSER III
Resource 3213]]</f>
        <v>12998541.73</v>
      </c>
      <c r="T1978" s="9">
        <f>+Table1[[#This Row],[Future Authority 
20% of Funding
to Address
Learning Loss1
Resource 3214]]+Table1[[#This Row],[Current Authority 20% of Funding
to Address
Learning Loss1
Resource 3214]]</f>
        <v>3249635.4300000006</v>
      </c>
      <c r="U1978" s="9">
        <f t="shared" si="216"/>
        <v>16248177.16</v>
      </c>
      <c r="V1978" s="3" t="str">
        <f t="shared" si="217"/>
        <v xml:space="preserve">allocation match </v>
      </c>
    </row>
    <row r="1979" spans="1:22" ht="15.75" hidden="1" x14ac:dyDescent="0.25">
      <c r="A1979" s="421" t="s">
        <v>8353</v>
      </c>
      <c r="B1979" s="421" t="s">
        <v>8366</v>
      </c>
      <c r="C1979" s="422" t="s">
        <v>8355</v>
      </c>
      <c r="D1979" s="422" t="s">
        <v>8367</v>
      </c>
      <c r="E1979" s="422" t="s">
        <v>441</v>
      </c>
      <c r="F1979" s="422" t="s">
        <v>230</v>
      </c>
      <c r="G1979" s="423" t="s">
        <v>8367</v>
      </c>
      <c r="H1979" s="421" t="s">
        <v>8368</v>
      </c>
      <c r="I1979" s="424">
        <v>190264.90669304581</v>
      </c>
      <c r="J1979" s="425">
        <v>1.0419909040387386E-4</v>
      </c>
      <c r="K1979" s="424">
        <f t="shared" si="218"/>
        <v>1413147.66</v>
      </c>
      <c r="L1979" s="424">
        <f t="shared" si="219"/>
        <v>1046776.04</v>
      </c>
      <c r="M1979" s="424">
        <f t="shared" si="220"/>
        <v>837420.83</v>
      </c>
      <c r="N1979" s="424">
        <f t="shared" si="221"/>
        <v>209355.21000000008</v>
      </c>
      <c r="O1979" s="424">
        <f t="shared" si="222"/>
        <v>366371.61999999988</v>
      </c>
      <c r="P1979" s="424">
        <f t="shared" si="223"/>
        <v>293097.3</v>
      </c>
      <c r="Q1979" s="424">
        <f t="shared" si="224"/>
        <v>73274.319999999891</v>
      </c>
      <c r="S1979" s="9">
        <f>+Table1[[#This Row],[Future Authority 
80% of Funding
for Allowable 
Uses of ESSER III
Resource 3213]]+Table1[[#This Row],[Current Authority 
80% of Funding
for Allowable 
Uses of ESSER III
Resource 3213]]</f>
        <v>1130518.1299999999</v>
      </c>
      <c r="T1979" s="9">
        <f>+Table1[[#This Row],[Future Authority 
20% of Funding
to Address
Learning Loss1
Resource 3214]]+Table1[[#This Row],[Current Authority 20% of Funding
to Address
Learning Loss1
Resource 3214]]</f>
        <v>282629.52999999997</v>
      </c>
      <c r="U1979" s="9">
        <f t="shared" si="216"/>
        <v>1413147.66</v>
      </c>
      <c r="V1979" s="3" t="str">
        <f t="shared" si="217"/>
        <v xml:space="preserve">allocation match </v>
      </c>
    </row>
    <row r="1980" spans="1:22" ht="15.75" hidden="1" x14ac:dyDescent="0.25">
      <c r="A1980" s="421" t="s">
        <v>8353</v>
      </c>
      <c r="B1980" s="421" t="s">
        <v>8369</v>
      </c>
      <c r="C1980" s="422" t="s">
        <v>8355</v>
      </c>
      <c r="D1980" s="422" t="s">
        <v>8370</v>
      </c>
      <c r="E1980" s="422" t="s">
        <v>441</v>
      </c>
      <c r="F1980" s="422" t="s">
        <v>230</v>
      </c>
      <c r="G1980" s="423" t="s">
        <v>8370</v>
      </c>
      <c r="H1980" s="421" t="s">
        <v>8371</v>
      </c>
      <c r="I1980" s="424">
        <v>2417745.2720960993</v>
      </c>
      <c r="J1980" s="425">
        <v>1.3240847330144461E-3</v>
      </c>
      <c r="K1980" s="424">
        <f t="shared" si="218"/>
        <v>17957231.969999999</v>
      </c>
      <c r="L1980" s="424">
        <f t="shared" si="219"/>
        <v>13301653.310000001</v>
      </c>
      <c r="M1980" s="424">
        <f t="shared" si="220"/>
        <v>10641322.65</v>
      </c>
      <c r="N1980" s="424">
        <f t="shared" si="221"/>
        <v>2660330.66</v>
      </c>
      <c r="O1980" s="424">
        <f t="shared" si="222"/>
        <v>4655578.6599999983</v>
      </c>
      <c r="P1980" s="424">
        <f t="shared" si="223"/>
        <v>3724462.93</v>
      </c>
      <c r="Q1980" s="424">
        <f t="shared" si="224"/>
        <v>931115.72999999812</v>
      </c>
      <c r="S1980" s="9">
        <f>+Table1[[#This Row],[Future Authority 
80% of Funding
for Allowable 
Uses of ESSER III
Resource 3213]]+Table1[[#This Row],[Current Authority 
80% of Funding
for Allowable 
Uses of ESSER III
Resource 3213]]</f>
        <v>14365785.58</v>
      </c>
      <c r="T1980" s="9">
        <f>+Table1[[#This Row],[Future Authority 
20% of Funding
to Address
Learning Loss1
Resource 3214]]+Table1[[#This Row],[Current Authority 20% of Funding
to Address
Learning Loss1
Resource 3214]]</f>
        <v>3591446.3899999983</v>
      </c>
      <c r="U1980" s="9">
        <f t="shared" si="216"/>
        <v>17957231.969999999</v>
      </c>
      <c r="V1980" s="3" t="str">
        <f t="shared" si="217"/>
        <v xml:space="preserve">allocation match </v>
      </c>
    </row>
    <row r="1981" spans="1:22" ht="15.75" hidden="1" x14ac:dyDescent="0.25">
      <c r="A1981" s="421" t="s">
        <v>8353</v>
      </c>
      <c r="B1981" s="421" t="s">
        <v>8372</v>
      </c>
      <c r="C1981" s="422" t="s">
        <v>8355</v>
      </c>
      <c r="D1981" s="422" t="s">
        <v>8365</v>
      </c>
      <c r="E1981" s="422" t="s">
        <v>8373</v>
      </c>
      <c r="F1981" s="422" t="s">
        <v>8374</v>
      </c>
      <c r="G1981" s="423" t="s">
        <v>8375</v>
      </c>
      <c r="H1981" s="421" t="s">
        <v>8376</v>
      </c>
      <c r="I1981" s="424">
        <v>67076.227674257549</v>
      </c>
      <c r="J1981" s="425">
        <v>3.6734477381352253E-5</v>
      </c>
      <c r="K1981" s="424">
        <f t="shared" si="218"/>
        <v>498192.84</v>
      </c>
      <c r="L1981" s="424">
        <f t="shared" si="219"/>
        <v>369031.73</v>
      </c>
      <c r="M1981" s="424">
        <f t="shared" si="220"/>
        <v>295225.38</v>
      </c>
      <c r="N1981" s="424">
        <f t="shared" si="221"/>
        <v>73806.349999999977</v>
      </c>
      <c r="O1981" s="424">
        <f t="shared" si="222"/>
        <v>129161.11000000004</v>
      </c>
      <c r="P1981" s="424">
        <f t="shared" si="223"/>
        <v>103328.89</v>
      </c>
      <c r="Q1981" s="424">
        <f t="shared" si="224"/>
        <v>25832.220000000045</v>
      </c>
      <c r="S1981" s="9">
        <f>+Table1[[#This Row],[Future Authority 
80% of Funding
for Allowable 
Uses of ESSER III
Resource 3213]]+Table1[[#This Row],[Current Authority 
80% of Funding
for Allowable 
Uses of ESSER III
Resource 3213]]</f>
        <v>398554.27</v>
      </c>
      <c r="T1981" s="9">
        <f>+Table1[[#This Row],[Future Authority 
20% of Funding
to Address
Learning Loss1
Resource 3214]]+Table1[[#This Row],[Current Authority 20% of Funding
to Address
Learning Loss1
Resource 3214]]</f>
        <v>99638.570000000022</v>
      </c>
      <c r="U1981" s="9">
        <f t="shared" si="216"/>
        <v>498192.84</v>
      </c>
      <c r="V1981" s="3" t="str">
        <f t="shared" si="217"/>
        <v xml:space="preserve">allocation match </v>
      </c>
    </row>
    <row r="1982" spans="1:22" ht="15.75" hidden="1" x14ac:dyDescent="0.25">
      <c r="A1982" s="421" t="s">
        <v>8353</v>
      </c>
      <c r="B1982" s="421" t="s">
        <v>8377</v>
      </c>
      <c r="C1982" s="422" t="s">
        <v>8355</v>
      </c>
      <c r="D1982" s="422" t="s">
        <v>8365</v>
      </c>
      <c r="E1982" s="422" t="s">
        <v>8378</v>
      </c>
      <c r="F1982" s="422" t="s">
        <v>8379</v>
      </c>
      <c r="G1982" s="423" t="s">
        <v>8380</v>
      </c>
      <c r="H1982" s="421" t="s">
        <v>8381</v>
      </c>
      <c r="I1982" s="424">
        <v>64662.106152681365</v>
      </c>
      <c r="J1982" s="425">
        <v>3.5412377205104411E-5</v>
      </c>
      <c r="K1982" s="424">
        <f t="shared" si="218"/>
        <v>480262.52</v>
      </c>
      <c r="L1982" s="424">
        <f t="shared" si="219"/>
        <v>355750.01</v>
      </c>
      <c r="M1982" s="424">
        <f t="shared" si="220"/>
        <v>284600.01</v>
      </c>
      <c r="N1982" s="424">
        <f t="shared" si="221"/>
        <v>71150</v>
      </c>
      <c r="O1982" s="424">
        <f t="shared" si="222"/>
        <v>124512.51000000001</v>
      </c>
      <c r="P1982" s="424">
        <f t="shared" si="223"/>
        <v>99610.01</v>
      </c>
      <c r="Q1982" s="424">
        <f t="shared" si="224"/>
        <v>24902.500000000015</v>
      </c>
      <c r="S1982" s="9">
        <f>+Table1[[#This Row],[Future Authority 
80% of Funding
for Allowable 
Uses of ESSER III
Resource 3213]]+Table1[[#This Row],[Current Authority 
80% of Funding
for Allowable 
Uses of ESSER III
Resource 3213]]</f>
        <v>384210.02</v>
      </c>
      <c r="T1982" s="9">
        <f>+Table1[[#This Row],[Future Authority 
20% of Funding
to Address
Learning Loss1
Resource 3214]]+Table1[[#This Row],[Current Authority 20% of Funding
to Address
Learning Loss1
Resource 3214]]</f>
        <v>96052.500000000015</v>
      </c>
      <c r="U1982" s="9">
        <f t="shared" si="216"/>
        <v>480262.52</v>
      </c>
      <c r="V1982" s="3" t="str">
        <f t="shared" si="217"/>
        <v xml:space="preserve">allocation match </v>
      </c>
    </row>
    <row r="1983" spans="1:22" ht="15.75" hidden="1" x14ac:dyDescent="0.25">
      <c r="A1983" s="421" t="s">
        <v>8353</v>
      </c>
      <c r="B1983" s="421" t="s">
        <v>8382</v>
      </c>
      <c r="C1983" s="422" t="s">
        <v>8355</v>
      </c>
      <c r="D1983" s="422" t="s">
        <v>8356</v>
      </c>
      <c r="E1983" s="422" t="s">
        <v>8383</v>
      </c>
      <c r="F1983" s="422" t="s">
        <v>8384</v>
      </c>
      <c r="G1983" s="423" t="s">
        <v>8385</v>
      </c>
      <c r="H1983" s="421" t="s">
        <v>8386</v>
      </c>
      <c r="I1983" s="424">
        <v>111387.94197596281</v>
      </c>
      <c r="J1983" s="425">
        <v>6.1001907485648917E-5</v>
      </c>
      <c r="K1983" s="424">
        <f t="shared" si="218"/>
        <v>827307.63</v>
      </c>
      <c r="L1983" s="424">
        <f t="shared" si="219"/>
        <v>612820.47</v>
      </c>
      <c r="M1983" s="424">
        <f t="shared" si="220"/>
        <v>490256.38</v>
      </c>
      <c r="N1983" s="424">
        <f t="shared" si="221"/>
        <v>122564.08999999997</v>
      </c>
      <c r="O1983" s="424">
        <f t="shared" si="222"/>
        <v>214487.16000000003</v>
      </c>
      <c r="P1983" s="424">
        <f t="shared" si="223"/>
        <v>171589.73</v>
      </c>
      <c r="Q1983" s="424">
        <f t="shared" si="224"/>
        <v>42897.430000000022</v>
      </c>
      <c r="S1983" s="9">
        <f>+Table1[[#This Row],[Future Authority 
80% of Funding
for Allowable 
Uses of ESSER III
Resource 3213]]+Table1[[#This Row],[Current Authority 
80% of Funding
for Allowable 
Uses of ESSER III
Resource 3213]]</f>
        <v>661846.11</v>
      </c>
      <c r="T1983" s="9">
        <f>+Table1[[#This Row],[Future Authority 
20% of Funding
to Address
Learning Loss1
Resource 3214]]+Table1[[#This Row],[Current Authority 20% of Funding
to Address
Learning Loss1
Resource 3214]]</f>
        <v>165461.51999999999</v>
      </c>
      <c r="U1983" s="9">
        <f t="shared" si="216"/>
        <v>827307.63</v>
      </c>
      <c r="V1983" s="3" t="str">
        <f t="shared" si="217"/>
        <v xml:space="preserve">allocation match </v>
      </c>
    </row>
    <row r="1984" spans="1:22" ht="15.75" hidden="1" x14ac:dyDescent="0.25">
      <c r="A1984" s="421" t="s">
        <v>8353</v>
      </c>
      <c r="B1984" s="431" t="s">
        <v>8387</v>
      </c>
      <c r="C1984" s="432" t="s">
        <v>8355</v>
      </c>
      <c r="D1984" s="432" t="s">
        <v>8367</v>
      </c>
      <c r="E1984" s="432" t="s">
        <v>8388</v>
      </c>
      <c r="F1984" s="433" t="s">
        <v>8389</v>
      </c>
      <c r="G1984" s="423" t="s">
        <v>8390</v>
      </c>
      <c r="H1984" s="434" t="s">
        <v>8391</v>
      </c>
      <c r="I1984" s="424">
        <v>54647.063828183527</v>
      </c>
      <c r="J1984" s="425">
        <v>2.9927612207150561E-5</v>
      </c>
      <c r="K1984" s="424">
        <f t="shared" si="218"/>
        <v>405878.16</v>
      </c>
      <c r="L1984" s="424">
        <f t="shared" si="219"/>
        <v>300650.49</v>
      </c>
      <c r="M1984" s="424">
        <f t="shared" si="220"/>
        <v>240520.39</v>
      </c>
      <c r="N1984" s="424">
        <f t="shared" si="221"/>
        <v>60130.099999999977</v>
      </c>
      <c r="O1984" s="424">
        <f t="shared" si="222"/>
        <v>105227.66999999998</v>
      </c>
      <c r="P1984" s="424">
        <f t="shared" si="223"/>
        <v>84182.14</v>
      </c>
      <c r="Q1984" s="424">
        <f t="shared" si="224"/>
        <v>21045.529999999984</v>
      </c>
      <c r="S1984" s="9">
        <f>+Table1[[#This Row],[Future Authority 
80% of Funding
for Allowable 
Uses of ESSER III
Resource 3213]]+Table1[[#This Row],[Current Authority 
80% of Funding
for Allowable 
Uses of ESSER III
Resource 3213]]</f>
        <v>324702.53000000003</v>
      </c>
      <c r="T1984" s="9">
        <f>+Table1[[#This Row],[Future Authority 
20% of Funding
to Address
Learning Loss1
Resource 3214]]+Table1[[#This Row],[Current Authority 20% of Funding
to Address
Learning Loss1
Resource 3214]]</f>
        <v>81175.629999999961</v>
      </c>
      <c r="U1984" s="9">
        <f t="shared" si="216"/>
        <v>405878.16</v>
      </c>
      <c r="V1984" s="3" t="str">
        <f t="shared" si="217"/>
        <v xml:space="preserve">allocation match </v>
      </c>
    </row>
    <row r="1985" spans="1:22" ht="15.75" hidden="1" x14ac:dyDescent="0.25">
      <c r="A1985" s="421" t="s">
        <v>8392</v>
      </c>
      <c r="B1985" s="421" t="s">
        <v>8393</v>
      </c>
      <c r="C1985" s="422" t="s">
        <v>8394</v>
      </c>
      <c r="D1985" s="422" t="s">
        <v>8395</v>
      </c>
      <c r="E1985" s="422" t="s">
        <v>441</v>
      </c>
      <c r="F1985" s="422" t="s">
        <v>230</v>
      </c>
      <c r="G1985" s="423" t="s">
        <v>8395</v>
      </c>
      <c r="H1985" s="421" t="s">
        <v>8396</v>
      </c>
      <c r="I1985" s="424">
        <v>132733.86332082396</v>
      </c>
      <c r="J1985" s="425">
        <v>7.2692059004528383E-5</v>
      </c>
      <c r="K1985" s="424">
        <f t="shared" si="218"/>
        <v>985849.42</v>
      </c>
      <c r="L1985" s="424">
        <f t="shared" si="219"/>
        <v>730258.83</v>
      </c>
      <c r="M1985" s="424">
        <f t="shared" si="220"/>
        <v>584207.06000000006</v>
      </c>
      <c r="N1985" s="424">
        <f t="shared" si="221"/>
        <v>146051.7699999999</v>
      </c>
      <c r="O1985" s="424">
        <f t="shared" si="222"/>
        <v>255590.59000000008</v>
      </c>
      <c r="P1985" s="424">
        <f t="shared" si="223"/>
        <v>204472.47</v>
      </c>
      <c r="Q1985" s="424">
        <f t="shared" si="224"/>
        <v>51118.120000000083</v>
      </c>
      <c r="S1985" s="9">
        <f>+Table1[[#This Row],[Future Authority 
80% of Funding
for Allowable 
Uses of ESSER III
Resource 3213]]+Table1[[#This Row],[Current Authority 
80% of Funding
for Allowable 
Uses of ESSER III
Resource 3213]]</f>
        <v>788679.53</v>
      </c>
      <c r="T1985" s="9">
        <f>+Table1[[#This Row],[Future Authority 
20% of Funding
to Address
Learning Loss1
Resource 3214]]+Table1[[#This Row],[Current Authority 20% of Funding
to Address
Learning Loss1
Resource 3214]]</f>
        <v>197169.88999999998</v>
      </c>
      <c r="U1985" s="9">
        <f t="shared" si="216"/>
        <v>985849.42</v>
      </c>
      <c r="V1985" s="3" t="str">
        <f t="shared" si="217"/>
        <v xml:space="preserve">allocation match </v>
      </c>
    </row>
    <row r="1986" spans="1:22" ht="15.75" hidden="1" x14ac:dyDescent="0.25">
      <c r="A1986" s="421" t="s">
        <v>8392</v>
      </c>
      <c r="B1986" s="421" t="s">
        <v>8397</v>
      </c>
      <c r="C1986" s="422" t="s">
        <v>8394</v>
      </c>
      <c r="D1986" s="422" t="s">
        <v>8398</v>
      </c>
      <c r="E1986" s="422" t="s">
        <v>441</v>
      </c>
      <c r="F1986" s="422" t="s">
        <v>230</v>
      </c>
      <c r="G1986" s="423" t="s">
        <v>8398</v>
      </c>
      <c r="H1986" s="421" t="s">
        <v>8399</v>
      </c>
      <c r="I1986" s="424">
        <v>21489.066036300683</v>
      </c>
      <c r="J1986" s="425">
        <v>1.176854509604188E-5</v>
      </c>
      <c r="K1986" s="424">
        <f t="shared" si="218"/>
        <v>159604.96</v>
      </c>
      <c r="L1986" s="424">
        <f t="shared" si="219"/>
        <v>118225.9</v>
      </c>
      <c r="M1986" s="424">
        <f t="shared" si="220"/>
        <v>94580.72</v>
      </c>
      <c r="N1986" s="424">
        <f t="shared" si="221"/>
        <v>23645.179999999993</v>
      </c>
      <c r="O1986" s="424">
        <f t="shared" si="222"/>
        <v>41379.06</v>
      </c>
      <c r="P1986" s="424">
        <f t="shared" si="223"/>
        <v>33103.25</v>
      </c>
      <c r="Q1986" s="424">
        <f t="shared" si="224"/>
        <v>8275.8099999999977</v>
      </c>
      <c r="S1986" s="9">
        <f>+Table1[[#This Row],[Future Authority 
80% of Funding
for Allowable 
Uses of ESSER III
Resource 3213]]+Table1[[#This Row],[Current Authority 
80% of Funding
for Allowable 
Uses of ESSER III
Resource 3213]]</f>
        <v>127683.97</v>
      </c>
      <c r="T1986" s="9">
        <f>+Table1[[#This Row],[Future Authority 
20% of Funding
to Address
Learning Loss1
Resource 3214]]+Table1[[#This Row],[Current Authority 20% of Funding
to Address
Learning Loss1
Resource 3214]]</f>
        <v>31920.989999999991</v>
      </c>
      <c r="U1986" s="9">
        <f t="shared" si="216"/>
        <v>159604.96</v>
      </c>
      <c r="V1986" s="3" t="str">
        <f t="shared" si="217"/>
        <v xml:space="preserve">allocation match </v>
      </c>
    </row>
    <row r="1987" spans="1:22" ht="15.75" hidden="1" x14ac:dyDescent="0.25">
      <c r="A1987" s="421" t="s">
        <v>8392</v>
      </c>
      <c r="B1987" s="421" t="s">
        <v>8400</v>
      </c>
      <c r="C1987" s="422" t="s">
        <v>8394</v>
      </c>
      <c r="D1987" s="422" t="s">
        <v>8401</v>
      </c>
      <c r="E1987" s="422" t="s">
        <v>441</v>
      </c>
      <c r="F1987" s="422" t="s">
        <v>230</v>
      </c>
      <c r="G1987" s="423" t="s">
        <v>8401</v>
      </c>
      <c r="H1987" s="421" t="s">
        <v>8402</v>
      </c>
      <c r="I1987" s="424">
        <v>4021182.2710993667</v>
      </c>
      <c r="J1987" s="425">
        <v>2.2022113393339302E-3</v>
      </c>
      <c r="K1987" s="424">
        <f t="shared" si="218"/>
        <v>29866381.579999998</v>
      </c>
      <c r="L1987" s="424">
        <f t="shared" si="219"/>
        <v>22123245.620000001</v>
      </c>
      <c r="M1987" s="424">
        <f t="shared" si="220"/>
        <v>17698596.5</v>
      </c>
      <c r="N1987" s="424">
        <f t="shared" si="221"/>
        <v>4424649.120000001</v>
      </c>
      <c r="O1987" s="424">
        <f t="shared" si="222"/>
        <v>7743135.9599999972</v>
      </c>
      <c r="P1987" s="424">
        <f t="shared" si="223"/>
        <v>6194508.7699999996</v>
      </c>
      <c r="Q1987" s="424">
        <f t="shared" si="224"/>
        <v>1548627.1899999976</v>
      </c>
      <c r="S1987" s="9">
        <f>+Table1[[#This Row],[Future Authority 
80% of Funding
for Allowable 
Uses of ESSER III
Resource 3213]]+Table1[[#This Row],[Current Authority 
80% of Funding
for Allowable 
Uses of ESSER III
Resource 3213]]</f>
        <v>23893105.27</v>
      </c>
      <c r="T1987" s="9">
        <f>+Table1[[#This Row],[Future Authority 
20% of Funding
to Address
Learning Loss1
Resource 3214]]+Table1[[#This Row],[Current Authority 20% of Funding
to Address
Learning Loss1
Resource 3214]]</f>
        <v>5973276.3099999987</v>
      </c>
      <c r="U1987" s="9">
        <f t="shared" si="216"/>
        <v>29866381.579999998</v>
      </c>
      <c r="V1987" s="3" t="str">
        <f t="shared" si="217"/>
        <v xml:space="preserve">allocation match </v>
      </c>
    </row>
    <row r="1988" spans="1:22" ht="15.75" hidden="1" x14ac:dyDescent="0.25">
      <c r="A1988" s="421" t="s">
        <v>8392</v>
      </c>
      <c r="B1988" s="421" t="s">
        <v>8403</v>
      </c>
      <c r="C1988" s="422" t="s">
        <v>8394</v>
      </c>
      <c r="D1988" s="422" t="s">
        <v>8404</v>
      </c>
      <c r="E1988" s="422" t="s">
        <v>441</v>
      </c>
      <c r="F1988" s="422" t="s">
        <v>230</v>
      </c>
      <c r="G1988" s="423" t="s">
        <v>8404</v>
      </c>
      <c r="H1988" s="421" t="s">
        <v>8405</v>
      </c>
      <c r="I1988" s="424">
        <v>120576.14574744405</v>
      </c>
      <c r="J1988" s="425">
        <v>6.6033852115240371E-5</v>
      </c>
      <c r="K1988" s="424">
        <f t="shared" si="218"/>
        <v>895550.84</v>
      </c>
      <c r="L1988" s="424">
        <f t="shared" si="219"/>
        <v>663370.99</v>
      </c>
      <c r="M1988" s="424">
        <f t="shared" si="220"/>
        <v>530696.79</v>
      </c>
      <c r="N1988" s="424">
        <f t="shared" si="221"/>
        <v>132674.19999999995</v>
      </c>
      <c r="O1988" s="424">
        <f t="shared" si="222"/>
        <v>232179.84999999998</v>
      </c>
      <c r="P1988" s="424">
        <f t="shared" si="223"/>
        <v>185743.88</v>
      </c>
      <c r="Q1988" s="424">
        <f t="shared" si="224"/>
        <v>46435.969999999972</v>
      </c>
      <c r="S1988" s="9">
        <f>+Table1[[#This Row],[Future Authority 
80% of Funding
for Allowable 
Uses of ESSER III
Resource 3213]]+Table1[[#This Row],[Current Authority 
80% of Funding
for Allowable 
Uses of ESSER III
Resource 3213]]</f>
        <v>716440.67</v>
      </c>
      <c r="T1988" s="9">
        <f>+Table1[[#This Row],[Future Authority 
20% of Funding
to Address
Learning Loss1
Resource 3214]]+Table1[[#This Row],[Current Authority 20% of Funding
to Address
Learning Loss1
Resource 3214]]</f>
        <v>179110.16999999993</v>
      </c>
      <c r="U1988" s="9">
        <f t="shared" si="216"/>
        <v>895550.84</v>
      </c>
      <c r="V1988" s="3" t="str">
        <f t="shared" si="217"/>
        <v xml:space="preserve">allocation match </v>
      </c>
    </row>
    <row r="1989" spans="1:22" ht="15.75" hidden="1" x14ac:dyDescent="0.25">
      <c r="A1989" s="421" t="s">
        <v>8392</v>
      </c>
      <c r="B1989" s="421" t="s">
        <v>8406</v>
      </c>
      <c r="C1989" s="422" t="s">
        <v>8394</v>
      </c>
      <c r="D1989" s="422" t="s">
        <v>8407</v>
      </c>
      <c r="E1989" s="422" t="s">
        <v>441</v>
      </c>
      <c r="F1989" s="422" t="s">
        <v>230</v>
      </c>
      <c r="G1989" s="423" t="s">
        <v>8407</v>
      </c>
      <c r="H1989" s="421" t="s">
        <v>8408</v>
      </c>
      <c r="I1989" s="424">
        <v>182024.60516792117</v>
      </c>
      <c r="J1989" s="425">
        <v>9.9686267001516891E-5</v>
      </c>
      <c r="K1989" s="424">
        <f t="shared" si="218"/>
        <v>1351944.76</v>
      </c>
      <c r="L1989" s="424">
        <f t="shared" si="219"/>
        <v>1001440.56</v>
      </c>
      <c r="M1989" s="424">
        <f t="shared" si="220"/>
        <v>801152.45</v>
      </c>
      <c r="N1989" s="424">
        <f t="shared" si="221"/>
        <v>200288.1100000001</v>
      </c>
      <c r="O1989" s="424">
        <f t="shared" si="222"/>
        <v>350504.19999999995</v>
      </c>
      <c r="P1989" s="424">
        <f t="shared" si="223"/>
        <v>280403.36</v>
      </c>
      <c r="Q1989" s="424">
        <f t="shared" si="224"/>
        <v>70100.839999999967</v>
      </c>
      <c r="S1989" s="9">
        <f>+Table1[[#This Row],[Future Authority 
80% of Funding
for Allowable 
Uses of ESSER III
Resource 3213]]+Table1[[#This Row],[Current Authority 
80% of Funding
for Allowable 
Uses of ESSER III
Resource 3213]]</f>
        <v>1081555.81</v>
      </c>
      <c r="T1989" s="9">
        <f>+Table1[[#This Row],[Future Authority 
20% of Funding
to Address
Learning Loss1
Resource 3214]]+Table1[[#This Row],[Current Authority 20% of Funding
to Address
Learning Loss1
Resource 3214]]</f>
        <v>270388.95000000007</v>
      </c>
      <c r="U1989" s="9">
        <f t="shared" si="216"/>
        <v>1351944.7600000002</v>
      </c>
      <c r="V1989" s="3" t="str">
        <f t="shared" si="217"/>
        <v xml:space="preserve">allocation match </v>
      </c>
    </row>
    <row r="1990" spans="1:22" ht="15.75" hidden="1" x14ac:dyDescent="0.25">
      <c r="A1990" s="421" t="s">
        <v>8392</v>
      </c>
      <c r="B1990" s="421" t="s">
        <v>8409</v>
      </c>
      <c r="C1990" s="422" t="s">
        <v>8394</v>
      </c>
      <c r="D1990" s="422" t="s">
        <v>8410</v>
      </c>
      <c r="E1990" s="422" t="s">
        <v>441</v>
      </c>
      <c r="F1990" s="422" t="s">
        <v>230</v>
      </c>
      <c r="G1990" s="423" t="s">
        <v>8410</v>
      </c>
      <c r="H1990" s="421" t="s">
        <v>8411</v>
      </c>
      <c r="I1990" s="424">
        <v>71631.057230363833</v>
      </c>
      <c r="J1990" s="425">
        <v>3.9228942098677354E-5</v>
      </c>
      <c r="K1990" s="424">
        <f t="shared" si="218"/>
        <v>532022.76</v>
      </c>
      <c r="L1990" s="424">
        <f t="shared" si="219"/>
        <v>394090.93</v>
      </c>
      <c r="M1990" s="424">
        <f t="shared" si="220"/>
        <v>315272.74</v>
      </c>
      <c r="N1990" s="424">
        <f t="shared" si="221"/>
        <v>78818.19</v>
      </c>
      <c r="O1990" s="424">
        <f t="shared" si="222"/>
        <v>137931.83000000002</v>
      </c>
      <c r="P1990" s="424">
        <f t="shared" si="223"/>
        <v>110345.46</v>
      </c>
      <c r="Q1990" s="424">
        <f t="shared" si="224"/>
        <v>27586.37000000001</v>
      </c>
      <c r="S1990" s="9">
        <f>+Table1[[#This Row],[Future Authority 
80% of Funding
for Allowable 
Uses of ESSER III
Resource 3213]]+Table1[[#This Row],[Current Authority 
80% of Funding
for Allowable 
Uses of ESSER III
Resource 3213]]</f>
        <v>425618.2</v>
      </c>
      <c r="T1990" s="9">
        <f>+Table1[[#This Row],[Future Authority 
20% of Funding
to Address
Learning Loss1
Resource 3214]]+Table1[[#This Row],[Current Authority 20% of Funding
to Address
Learning Loss1
Resource 3214]]</f>
        <v>106404.56000000001</v>
      </c>
      <c r="U1990" s="9">
        <f t="shared" si="216"/>
        <v>532022.76</v>
      </c>
      <c r="V1990" s="3" t="str">
        <f t="shared" si="217"/>
        <v xml:space="preserve">allocation match </v>
      </c>
    </row>
    <row r="1991" spans="1:22" ht="15.75" hidden="1" x14ac:dyDescent="0.25">
      <c r="A1991" s="421" t="s">
        <v>8392</v>
      </c>
      <c r="B1991" s="421" t="s">
        <v>8412</v>
      </c>
      <c r="C1991" s="422" t="s">
        <v>8394</v>
      </c>
      <c r="D1991" s="422" t="s">
        <v>8398</v>
      </c>
      <c r="E1991" s="422" t="s">
        <v>8413</v>
      </c>
      <c r="F1991" s="422" t="s">
        <v>8414</v>
      </c>
      <c r="G1991" s="423" t="s">
        <v>8415</v>
      </c>
      <c r="H1991" s="421" t="s">
        <v>8416</v>
      </c>
      <c r="I1991" s="424">
        <v>81446.864502162396</v>
      </c>
      <c r="J1991" s="425">
        <v>4.4604595481522255E-5</v>
      </c>
      <c r="K1991" s="424">
        <f t="shared" si="218"/>
        <v>604927.35</v>
      </c>
      <c r="L1991" s="424">
        <f t="shared" si="219"/>
        <v>448094.33</v>
      </c>
      <c r="M1991" s="424">
        <f t="shared" si="220"/>
        <v>358475.46</v>
      </c>
      <c r="N1991" s="424">
        <f t="shared" si="221"/>
        <v>89618.87</v>
      </c>
      <c r="O1991" s="424">
        <f t="shared" si="222"/>
        <v>156833.01999999996</v>
      </c>
      <c r="P1991" s="424">
        <f t="shared" si="223"/>
        <v>125466.42</v>
      </c>
      <c r="Q1991" s="424">
        <f t="shared" si="224"/>
        <v>31366.599999999962</v>
      </c>
      <c r="S1991" s="9">
        <f>+Table1[[#This Row],[Future Authority 
80% of Funding
for Allowable 
Uses of ESSER III
Resource 3213]]+Table1[[#This Row],[Current Authority 
80% of Funding
for Allowable 
Uses of ESSER III
Resource 3213]]</f>
        <v>483941.88</v>
      </c>
      <c r="T1991" s="9">
        <f>+Table1[[#This Row],[Future Authority 
20% of Funding
to Address
Learning Loss1
Resource 3214]]+Table1[[#This Row],[Current Authority 20% of Funding
to Address
Learning Loss1
Resource 3214]]</f>
        <v>120985.46999999996</v>
      </c>
      <c r="U1991" s="9">
        <f t="shared" ref="U1991:U1994" si="225">+S1991+T1991</f>
        <v>604927.35</v>
      </c>
      <c r="V1991" s="3" t="str">
        <f t="shared" ref="V1991:V1994" si="226">IF(U1991=K1991,"allocation match ","error not matching")</f>
        <v xml:space="preserve">allocation match </v>
      </c>
    </row>
    <row r="1992" spans="1:22" ht="15.75" hidden="1" x14ac:dyDescent="0.25">
      <c r="A1992" s="421" t="s">
        <v>8392</v>
      </c>
      <c r="B1992" s="421" t="s">
        <v>8417</v>
      </c>
      <c r="C1992" s="422" t="s">
        <v>8394</v>
      </c>
      <c r="D1992" s="422" t="s">
        <v>8395</v>
      </c>
      <c r="E1992" s="422" t="s">
        <v>8418</v>
      </c>
      <c r="F1992" s="422" t="s">
        <v>8419</v>
      </c>
      <c r="G1992" s="423" t="s">
        <v>8420</v>
      </c>
      <c r="H1992" s="421" t="s">
        <v>8421</v>
      </c>
      <c r="I1992" s="424">
        <v>32077.954646489281</v>
      </c>
      <c r="J1992" s="425">
        <v>1.7567578563362417E-5</v>
      </c>
      <c r="K1992" s="424">
        <f t="shared" si="218"/>
        <v>238251.43</v>
      </c>
      <c r="L1992" s="424">
        <f t="shared" si="219"/>
        <v>176482.54</v>
      </c>
      <c r="M1992" s="424">
        <f t="shared" si="220"/>
        <v>141186.03</v>
      </c>
      <c r="N1992" s="424">
        <f t="shared" si="221"/>
        <v>35296.510000000009</v>
      </c>
      <c r="O1992" s="424">
        <f t="shared" si="222"/>
        <v>61768.889999999985</v>
      </c>
      <c r="P1992" s="424">
        <f t="shared" si="223"/>
        <v>49415.11</v>
      </c>
      <c r="Q1992" s="424">
        <f t="shared" si="224"/>
        <v>12353.779999999984</v>
      </c>
      <c r="S1992" s="9">
        <f>+Table1[[#This Row],[Future Authority 
80% of Funding
for Allowable 
Uses of ESSER III
Resource 3213]]+Table1[[#This Row],[Current Authority 
80% of Funding
for Allowable 
Uses of ESSER III
Resource 3213]]</f>
        <v>190601.14</v>
      </c>
      <c r="T1992" s="9">
        <f>+Table1[[#This Row],[Future Authority 
20% of Funding
to Address
Learning Loss1
Resource 3214]]+Table1[[#This Row],[Current Authority 20% of Funding
to Address
Learning Loss1
Resource 3214]]</f>
        <v>47650.289999999994</v>
      </c>
      <c r="U1992" s="9">
        <f t="shared" si="225"/>
        <v>238251.43</v>
      </c>
      <c r="V1992" s="3" t="str">
        <f t="shared" si="226"/>
        <v xml:space="preserve">allocation match </v>
      </c>
    </row>
    <row r="1993" spans="1:22" ht="15.75" hidden="1" x14ac:dyDescent="0.25">
      <c r="A1993" s="421" t="s">
        <v>8392</v>
      </c>
      <c r="B1993" s="421" t="s">
        <v>8422</v>
      </c>
      <c r="C1993" s="422" t="s">
        <v>8394</v>
      </c>
      <c r="D1993" s="422" t="s">
        <v>8401</v>
      </c>
      <c r="E1993" s="422" t="s">
        <v>8423</v>
      </c>
      <c r="F1993" s="422" t="s">
        <v>8424</v>
      </c>
      <c r="G1993" s="423" t="s">
        <v>8425</v>
      </c>
      <c r="H1993" s="421" t="s">
        <v>8426</v>
      </c>
      <c r="I1993" s="424">
        <v>62605.491163567007</v>
      </c>
      <c r="J1993" s="425">
        <v>3.4286066447638167E-5</v>
      </c>
      <c r="K1993" s="424">
        <f t="shared" ref="K1993:K1994" si="227">ROUND(J1993*13561996091,2)</f>
        <v>464987.5</v>
      </c>
      <c r="L1993" s="424">
        <f t="shared" ref="L1993:L1994" si="228">ROUND(K1993*(10045923031/13561996091),2)</f>
        <v>344435.19</v>
      </c>
      <c r="M1993" s="424">
        <f t="shared" ref="M1993:M1994" si="229">ROUND(L1993*0.8,2)</f>
        <v>275548.15000000002</v>
      </c>
      <c r="N1993" s="424">
        <f t="shared" ref="N1993:N1994" si="230">L1993-M1993</f>
        <v>68887.039999999979</v>
      </c>
      <c r="O1993" s="424">
        <f t="shared" ref="O1993:O1994" si="231">K1993-L1993</f>
        <v>120552.31</v>
      </c>
      <c r="P1993" s="424">
        <f t="shared" ref="P1993:P1994" si="232">ROUND(O1993*0.8,2)</f>
        <v>96441.85</v>
      </c>
      <c r="Q1993" s="424">
        <f t="shared" ref="Q1993:Q1994" si="233">O1993-P1993</f>
        <v>24110.459999999992</v>
      </c>
      <c r="S1993" s="9">
        <f>+Table1[[#This Row],[Future Authority 
80% of Funding
for Allowable 
Uses of ESSER III
Resource 3213]]+Table1[[#This Row],[Current Authority 
80% of Funding
for Allowable 
Uses of ESSER III
Resource 3213]]</f>
        <v>371990</v>
      </c>
      <c r="T1993" s="9">
        <f>+Table1[[#This Row],[Future Authority 
20% of Funding
to Address
Learning Loss1
Resource 3214]]+Table1[[#This Row],[Current Authority 20% of Funding
to Address
Learning Loss1
Resource 3214]]</f>
        <v>92997.499999999971</v>
      </c>
      <c r="U1993" s="9">
        <f t="shared" si="225"/>
        <v>464987.5</v>
      </c>
      <c r="V1993" s="3" t="str">
        <f t="shared" si="226"/>
        <v xml:space="preserve">allocation match </v>
      </c>
    </row>
    <row r="1994" spans="1:22" ht="15.75" hidden="1" x14ac:dyDescent="0.25">
      <c r="A1994" s="440" t="s">
        <v>230</v>
      </c>
      <c r="B1994" s="440" t="s">
        <v>230</v>
      </c>
      <c r="C1994" s="441" t="s">
        <v>230</v>
      </c>
      <c r="D1994" s="441" t="s">
        <v>230</v>
      </c>
      <c r="E1994" s="441" t="s">
        <v>230</v>
      </c>
      <c r="F1994" s="441" t="s">
        <v>230</v>
      </c>
      <c r="G1994" s="442" t="s">
        <v>230</v>
      </c>
      <c r="H1994" s="440" t="s">
        <v>8427</v>
      </c>
      <c r="I1994" s="443">
        <v>5000000</v>
      </c>
      <c r="J1994" s="444">
        <v>2.7382635141428931E-3</v>
      </c>
      <c r="K1994" s="443">
        <f t="shared" si="227"/>
        <v>37136319.07</v>
      </c>
      <c r="L1994" s="443">
        <f t="shared" si="228"/>
        <v>27508384.5</v>
      </c>
      <c r="M1994" s="443">
        <f t="shared" si="229"/>
        <v>22006707.600000001</v>
      </c>
      <c r="N1994" s="443">
        <f t="shared" si="230"/>
        <v>5501676.8999999985</v>
      </c>
      <c r="O1994" s="443">
        <f t="shared" si="231"/>
        <v>9627934.5700000003</v>
      </c>
      <c r="P1994" s="443">
        <f t="shared" si="232"/>
        <v>7702347.6600000001</v>
      </c>
      <c r="Q1994" s="443">
        <f t="shared" si="233"/>
        <v>1925586.9100000001</v>
      </c>
      <c r="S1994" s="9">
        <f>+Table1[[#This Row],[Future Authority 
80% of Funding
for Allowable 
Uses of ESSER III
Resource 3213]]+Table1[[#This Row],[Current Authority 
80% of Funding
for Allowable 
Uses of ESSER III
Resource 3213]]</f>
        <v>29709055.260000002</v>
      </c>
      <c r="T1994" s="9">
        <f>+Table1[[#This Row],[Future Authority 
20% of Funding
to Address
Learning Loss1
Resource 3214]]+Table1[[#This Row],[Current Authority 20% of Funding
to Address
Learning Loss1
Resource 3214]]</f>
        <v>7427263.8099999987</v>
      </c>
      <c r="U1994" s="9">
        <f t="shared" si="225"/>
        <v>37136319.07</v>
      </c>
      <c r="V1994" s="3" t="str">
        <f t="shared" si="226"/>
        <v xml:space="preserve">allocation match </v>
      </c>
    </row>
    <row r="1995" spans="1:22" ht="15.75" x14ac:dyDescent="0.25">
      <c r="A1995" s="445" t="s">
        <v>8428</v>
      </c>
      <c r="B1995" s="446"/>
      <c r="C1995" s="447"/>
      <c r="D1995" s="447"/>
      <c r="E1995" s="447"/>
      <c r="F1995" s="447"/>
      <c r="G1995" s="448"/>
      <c r="H1995" s="446"/>
      <c r="I1995" s="449">
        <f>SUBTOTAL(109,Table1[2020–21
Title I
pre-MOE
Allocation])</f>
        <v>9766022.5787609667</v>
      </c>
      <c r="J1995" s="450">
        <f>SUBTOTAL(109,Table1[Percentage
Share
of Title I])</f>
        <v>5.3483886611433709E-3</v>
      </c>
      <c r="K1995" s="449">
        <f>SUBTOTAL(109,Table1[ ESSER III
Preliminary
Allocation])</f>
        <v>72534826.139999986</v>
      </c>
      <c r="L1995" s="449">
        <f>SUBTOTAL(109,Table1[Current
Budget Authority
per 6100-163-0890])</f>
        <v>53729500.81999997</v>
      </c>
      <c r="M1995" s="449">
        <f>SUBTOTAL(109,Table1[Current Authority 
80% of Funding
for Allowable 
Uses of ESSER III
Resource 3213])</f>
        <v>42983600.68</v>
      </c>
      <c r="N1995" s="449">
        <f>SUBTOTAL(109,Table1[Current Authority 20% of Funding
to Address
Learning Loss1
Resource 3214])</f>
        <v>10745900.139999999</v>
      </c>
      <c r="O1995" s="449">
        <f>SUBTOTAL(109,Table1[Future
Budget Authority
per 6100-163-0890])</f>
        <v>18805325.32</v>
      </c>
      <c r="P1995" s="449">
        <f>SUBTOTAL(109,Table1[Future Authority 
80% of Funding
for Allowable 
Uses of ESSER III
Resource 3213])</f>
        <v>15044260.259999996</v>
      </c>
      <c r="Q1995" s="449">
        <f>SUBTOTAL(109,Table1[Future Authority 
20% of Funding
to Address
Learning Loss1
Resource 3214])</f>
        <v>3761065.0599999996</v>
      </c>
    </row>
    <row r="1996" spans="1:22" ht="15.75" x14ac:dyDescent="0.25">
      <c r="A1996" s="413" t="s">
        <v>8429</v>
      </c>
      <c r="O1996" s="424"/>
      <c r="P1996" s="424"/>
      <c r="Q1996" s="424"/>
    </row>
    <row r="1997" spans="1:22" ht="15.75" x14ac:dyDescent="0.25">
      <c r="A1997" s="413" t="s">
        <v>8430</v>
      </c>
      <c r="I1997" s="451"/>
      <c r="K1997" s="451"/>
      <c r="L1997" s="451"/>
      <c r="O1997" s="424"/>
      <c r="P1997" s="424"/>
      <c r="Q1997" s="424"/>
    </row>
    <row r="1998" spans="1:22" ht="15.75" x14ac:dyDescent="0.25">
      <c r="A1998" s="452" t="s">
        <v>8431</v>
      </c>
      <c r="O1998" s="424"/>
      <c r="P1998" s="424"/>
      <c r="Q1998" s="424"/>
    </row>
  </sheetData>
  <conditionalFormatting sqref="G9:G1994">
    <cfRule type="duplicateValues" dxfId="261" priority="1"/>
  </conditionalFormatting>
  <pageMargins left="0.7" right="0.7" top="0.75" bottom="0.75" header="0.3" footer="0.3"/>
  <pageSetup orientation="portrait" horizontalDpi="300" verticalDpi="3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pageSetUpPr fitToPage="1"/>
  </sheetPr>
  <dimension ref="B1:M44"/>
  <sheetViews>
    <sheetView zoomScale="70" zoomScaleNormal="70" zoomScalePageLayoutView="40" workbookViewId="0">
      <pane ySplit="2" topLeftCell="A27" activePane="bottomLeft" state="frozen"/>
      <selection pane="bottomLeft" activeCell="B17" sqref="B17:B22"/>
    </sheetView>
  </sheetViews>
  <sheetFormatPr defaultColWidth="9.140625" defaultRowHeight="18.75" x14ac:dyDescent="0.3"/>
  <cols>
    <col min="1" max="1" width="2" style="469" customWidth="1"/>
    <col min="2" max="2" width="41" style="542" bestFit="1" customWidth="1"/>
    <col min="3" max="5" width="50.7109375" style="469" customWidth="1"/>
    <col min="6" max="9" width="50.7109375" style="543" customWidth="1"/>
    <col min="10" max="10" width="50.7109375" style="544" customWidth="1"/>
    <col min="11" max="11" width="50.7109375" style="545" customWidth="1"/>
    <col min="12" max="12" width="50.7109375" style="469" customWidth="1"/>
    <col min="13" max="13" width="27.85546875" style="469" customWidth="1"/>
    <col min="14" max="16384" width="9.140625" style="469"/>
  </cols>
  <sheetData>
    <row r="1" spans="2:13" ht="45.75" customHeight="1" thickBot="1" x14ac:dyDescent="0.35">
      <c r="B1" s="467"/>
      <c r="C1" s="577" t="s">
        <v>232</v>
      </c>
      <c r="D1" s="578"/>
      <c r="E1" s="578"/>
      <c r="F1" s="578"/>
      <c r="G1" s="578"/>
      <c r="H1" s="579"/>
      <c r="I1" s="468"/>
      <c r="J1" s="574" t="s">
        <v>231</v>
      </c>
      <c r="K1" s="575"/>
      <c r="L1" s="576"/>
    </row>
    <row r="2" spans="2:13" s="478" customFormat="1" ht="35.25" customHeight="1" thickBot="1" x14ac:dyDescent="0.35">
      <c r="B2" s="470" t="s">
        <v>12</v>
      </c>
      <c r="C2" s="471" t="s">
        <v>55</v>
      </c>
      <c r="D2" s="472" t="s">
        <v>56</v>
      </c>
      <c r="E2" s="472" t="s">
        <v>57</v>
      </c>
      <c r="F2" s="473" t="s">
        <v>58</v>
      </c>
      <c r="G2" s="473" t="s">
        <v>59</v>
      </c>
      <c r="H2" s="473" t="s">
        <v>60</v>
      </c>
      <c r="I2" s="474"/>
      <c r="J2" s="475" t="s">
        <v>62</v>
      </c>
      <c r="K2" s="476" t="s">
        <v>54</v>
      </c>
      <c r="L2" s="477" t="s">
        <v>63</v>
      </c>
    </row>
    <row r="3" spans="2:13" s="484" customFormat="1" ht="56.25" x14ac:dyDescent="0.3">
      <c r="B3" s="479" t="s">
        <v>17</v>
      </c>
      <c r="C3" s="480" t="s">
        <v>23</v>
      </c>
      <c r="D3" s="481" t="s">
        <v>20</v>
      </c>
      <c r="E3" s="481" t="s">
        <v>21</v>
      </c>
      <c r="F3" s="481" t="s">
        <v>36</v>
      </c>
      <c r="G3" s="481" t="s">
        <v>37</v>
      </c>
      <c r="H3" s="481" t="s">
        <v>39</v>
      </c>
      <c r="I3" s="474"/>
      <c r="J3" s="482" t="s">
        <v>22</v>
      </c>
      <c r="K3" s="482" t="s">
        <v>66</v>
      </c>
      <c r="L3" s="483" t="s">
        <v>67</v>
      </c>
      <c r="M3" s="484" t="s">
        <v>19</v>
      </c>
    </row>
    <row r="4" spans="2:13" s="484" customFormat="1" ht="24.75" customHeight="1" x14ac:dyDescent="0.3">
      <c r="B4" s="479" t="s">
        <v>180</v>
      </c>
      <c r="C4" s="485">
        <v>44834</v>
      </c>
      <c r="D4" s="486">
        <v>44347</v>
      </c>
      <c r="E4" s="486">
        <v>44377</v>
      </c>
      <c r="F4" s="486">
        <v>44834</v>
      </c>
      <c r="G4" s="486">
        <v>45199</v>
      </c>
      <c r="H4" s="486">
        <v>45565</v>
      </c>
      <c r="I4" s="487"/>
      <c r="J4" s="488" t="s">
        <v>230</v>
      </c>
      <c r="K4" s="488">
        <v>44804</v>
      </c>
      <c r="L4" s="489">
        <v>44804</v>
      </c>
    </row>
    <row r="5" spans="2:13" s="484" customFormat="1" ht="20.25" customHeight="1" x14ac:dyDescent="0.3">
      <c r="B5" s="479" t="s">
        <v>218</v>
      </c>
      <c r="C5" s="490">
        <v>8290</v>
      </c>
      <c r="D5" s="491">
        <v>8290</v>
      </c>
      <c r="E5" s="491">
        <v>8590</v>
      </c>
      <c r="F5" s="491">
        <v>8290</v>
      </c>
      <c r="G5" s="491">
        <v>8290</v>
      </c>
      <c r="H5" s="491">
        <v>8290</v>
      </c>
      <c r="I5" s="492"/>
      <c r="J5" s="491">
        <v>8590</v>
      </c>
      <c r="K5" s="491">
        <v>8590</v>
      </c>
      <c r="L5" s="493">
        <v>8590</v>
      </c>
    </row>
    <row r="6" spans="2:13" s="484" customFormat="1" ht="20.25" customHeight="1" x14ac:dyDescent="0.3">
      <c r="B6" s="479" t="s">
        <v>278</v>
      </c>
      <c r="C6" s="490" t="s">
        <v>217</v>
      </c>
      <c r="D6" s="491" t="s">
        <v>216</v>
      </c>
      <c r="E6" s="491" t="s">
        <v>217</v>
      </c>
      <c r="F6" s="491" t="s">
        <v>217</v>
      </c>
      <c r="G6" s="491" t="s">
        <v>217</v>
      </c>
      <c r="H6" s="491" t="s">
        <v>400</v>
      </c>
      <c r="I6" s="492"/>
      <c r="J6" s="491" t="s">
        <v>217</v>
      </c>
      <c r="K6" s="491" t="s">
        <v>216</v>
      </c>
      <c r="L6" s="493" t="s">
        <v>217</v>
      </c>
    </row>
    <row r="7" spans="2:13" s="484" customFormat="1" ht="20.25" customHeight="1" x14ac:dyDescent="0.3">
      <c r="B7" s="494" t="s">
        <v>219</v>
      </c>
      <c r="C7" s="491" t="s">
        <v>220</v>
      </c>
      <c r="D7" s="491" t="s">
        <v>221</v>
      </c>
      <c r="E7" s="495"/>
      <c r="F7" s="491" t="s">
        <v>220</v>
      </c>
      <c r="G7" s="491" t="s">
        <v>220</v>
      </c>
      <c r="H7" s="491" t="s">
        <v>220</v>
      </c>
      <c r="I7" s="496"/>
      <c r="J7" s="495"/>
      <c r="K7" s="495"/>
      <c r="L7" s="497"/>
    </row>
    <row r="8" spans="2:13" s="484" customFormat="1" ht="20.25" customHeight="1" x14ac:dyDescent="0.3">
      <c r="B8" s="494" t="s">
        <v>222</v>
      </c>
      <c r="C8" s="491" t="s">
        <v>220</v>
      </c>
      <c r="D8" s="491" t="s">
        <v>221</v>
      </c>
      <c r="E8" s="495"/>
      <c r="F8" s="491" t="s">
        <v>220</v>
      </c>
      <c r="G8" s="491" t="s">
        <v>221</v>
      </c>
      <c r="H8" s="491" t="s">
        <v>221</v>
      </c>
      <c r="I8" s="496"/>
      <c r="J8" s="495"/>
      <c r="K8" s="495"/>
      <c r="L8" s="497"/>
    </row>
    <row r="9" spans="2:13" s="484" customFormat="1" ht="20.25" customHeight="1" x14ac:dyDescent="0.3">
      <c r="B9" s="494" t="s">
        <v>223</v>
      </c>
      <c r="C9" s="491" t="s">
        <v>221</v>
      </c>
      <c r="D9" s="491" t="s">
        <v>221</v>
      </c>
      <c r="E9" s="495"/>
      <c r="F9" s="491" t="s">
        <v>221</v>
      </c>
      <c r="G9" s="491" t="s">
        <v>221</v>
      </c>
      <c r="H9" s="491" t="s">
        <v>221</v>
      </c>
      <c r="I9" s="496"/>
      <c r="J9" s="495"/>
      <c r="K9" s="495"/>
      <c r="L9" s="497"/>
    </row>
    <row r="10" spans="2:13" s="498" customFormat="1" ht="20.25" customHeight="1" x14ac:dyDescent="0.3">
      <c r="B10" s="494" t="s">
        <v>224</v>
      </c>
      <c r="C10" s="491" t="s">
        <v>220</v>
      </c>
      <c r="D10" s="491" t="s">
        <v>221</v>
      </c>
      <c r="E10" s="495"/>
      <c r="F10" s="491" t="s">
        <v>220</v>
      </c>
      <c r="G10" s="491" t="s">
        <v>220</v>
      </c>
      <c r="H10" s="491" t="s">
        <v>220</v>
      </c>
      <c r="I10" s="496"/>
      <c r="J10" s="495"/>
      <c r="K10" s="495"/>
      <c r="L10" s="497"/>
    </row>
    <row r="11" spans="2:13" s="500" customFormat="1" ht="20.25" customHeight="1" x14ac:dyDescent="0.3">
      <c r="B11" s="494" t="s">
        <v>8433</v>
      </c>
      <c r="C11" s="499" t="s">
        <v>215</v>
      </c>
      <c r="D11" s="499" t="s">
        <v>230</v>
      </c>
      <c r="E11" s="495"/>
      <c r="F11" s="499" t="s">
        <v>221</v>
      </c>
      <c r="G11" s="499" t="s">
        <v>221</v>
      </c>
      <c r="H11" s="499" t="s">
        <v>220</v>
      </c>
      <c r="I11" s="496"/>
      <c r="J11" s="495"/>
      <c r="K11" s="495"/>
      <c r="L11" s="497"/>
    </row>
    <row r="12" spans="2:13" s="500" customFormat="1" ht="20.25" customHeight="1" x14ac:dyDescent="0.3">
      <c r="B12" s="494" t="s">
        <v>225</v>
      </c>
      <c r="C12" s="499" t="s">
        <v>220</v>
      </c>
      <c r="D12" s="499" t="s">
        <v>221</v>
      </c>
      <c r="E12" s="495"/>
      <c r="F12" s="499" t="s">
        <v>220</v>
      </c>
      <c r="G12" s="499" t="s">
        <v>220</v>
      </c>
      <c r="H12" s="499" t="s">
        <v>220</v>
      </c>
      <c r="I12" s="496"/>
      <c r="J12" s="495"/>
      <c r="K12" s="495"/>
      <c r="L12" s="497"/>
    </row>
    <row r="13" spans="2:13" s="500" customFormat="1" ht="20.25" customHeight="1" x14ac:dyDescent="0.3">
      <c r="B13" s="494" t="s">
        <v>226</v>
      </c>
      <c r="C13" s="491" t="s">
        <v>220</v>
      </c>
      <c r="D13" s="501" t="s">
        <v>221</v>
      </c>
      <c r="E13" s="495"/>
      <c r="F13" s="501" t="s">
        <v>220</v>
      </c>
      <c r="G13" s="501" t="s">
        <v>220</v>
      </c>
      <c r="H13" s="501" t="s">
        <v>220</v>
      </c>
      <c r="I13" s="496"/>
      <c r="J13" s="495"/>
      <c r="K13" s="495"/>
      <c r="L13" s="497"/>
    </row>
    <row r="14" spans="2:13" s="500" customFormat="1" ht="51.75" customHeight="1" x14ac:dyDescent="0.3">
      <c r="B14" s="479" t="s">
        <v>26</v>
      </c>
      <c r="C14" s="583" t="s">
        <v>275</v>
      </c>
      <c r="D14" s="584"/>
      <c r="E14" s="584"/>
      <c r="F14" s="502" t="s">
        <v>277</v>
      </c>
      <c r="G14" s="502" t="s">
        <v>276</v>
      </c>
      <c r="H14" s="503" t="s">
        <v>295</v>
      </c>
      <c r="I14" s="504"/>
      <c r="J14" s="502" t="s">
        <v>29</v>
      </c>
      <c r="K14" s="580" t="s">
        <v>61</v>
      </c>
      <c r="L14" s="581"/>
    </row>
    <row r="15" spans="2:13" s="498" customFormat="1" ht="56.25" x14ac:dyDescent="0.3">
      <c r="B15" s="479" t="s">
        <v>18</v>
      </c>
      <c r="C15" s="505" t="s">
        <v>25</v>
      </c>
      <c r="D15" s="506" t="s">
        <v>28</v>
      </c>
      <c r="E15" s="506" t="s">
        <v>27</v>
      </c>
      <c r="F15" s="507" t="s">
        <v>33</v>
      </c>
      <c r="G15" s="507" t="s">
        <v>38</v>
      </c>
      <c r="H15" s="507" t="s">
        <v>38</v>
      </c>
      <c r="I15" s="508"/>
      <c r="J15" s="509" t="s">
        <v>30</v>
      </c>
      <c r="K15" s="506" t="s">
        <v>43</v>
      </c>
      <c r="L15" s="510" t="s">
        <v>64</v>
      </c>
    </row>
    <row r="16" spans="2:13" s="517" customFormat="1" ht="22.5" customHeight="1" x14ac:dyDescent="0.3">
      <c r="B16" s="511" t="s">
        <v>24</v>
      </c>
      <c r="C16" s="560"/>
      <c r="D16" s="560"/>
      <c r="E16" s="560"/>
      <c r="F16" s="512"/>
      <c r="G16" s="512"/>
      <c r="H16" s="512"/>
      <c r="I16" s="513"/>
      <c r="J16" s="514"/>
      <c r="K16" s="515"/>
      <c r="L16" s="516"/>
    </row>
    <row r="17" spans="2:13" s="517" customFormat="1" ht="75" customHeight="1" x14ac:dyDescent="0.3">
      <c r="B17" s="518">
        <v>1</v>
      </c>
      <c r="C17" s="564" t="s">
        <v>35</v>
      </c>
      <c r="D17" s="564"/>
      <c r="E17" s="564"/>
      <c r="F17" s="561" t="s">
        <v>2</v>
      </c>
      <c r="G17" s="561"/>
      <c r="H17" s="561"/>
      <c r="I17" s="519"/>
      <c r="J17" s="561" t="s">
        <v>31</v>
      </c>
      <c r="K17" s="582" t="s">
        <v>50</v>
      </c>
      <c r="L17" s="520" t="s">
        <v>49</v>
      </c>
      <c r="M17" s="469"/>
    </row>
    <row r="18" spans="2:13" ht="53.25" customHeight="1" x14ac:dyDescent="0.3">
      <c r="B18" s="518">
        <v>2</v>
      </c>
      <c r="C18" s="570" t="s">
        <v>13</v>
      </c>
      <c r="D18" s="570"/>
      <c r="E18" s="570"/>
      <c r="F18" s="561" t="s">
        <v>0</v>
      </c>
      <c r="G18" s="561"/>
      <c r="H18" s="561"/>
      <c r="I18" s="519"/>
      <c r="J18" s="561"/>
      <c r="K18" s="582"/>
      <c r="L18" s="520" t="s">
        <v>44</v>
      </c>
    </row>
    <row r="19" spans="2:13" ht="87" customHeight="1" x14ac:dyDescent="0.3">
      <c r="B19" s="518">
        <v>3</v>
      </c>
      <c r="C19" s="563" t="s">
        <v>14</v>
      </c>
      <c r="D19" s="563"/>
      <c r="E19" s="563"/>
      <c r="F19" s="561" t="s">
        <v>1</v>
      </c>
      <c r="G19" s="561"/>
      <c r="H19" s="521"/>
      <c r="I19" s="522"/>
      <c r="J19" s="523"/>
      <c r="K19" s="582"/>
      <c r="L19" s="520" t="s">
        <v>53</v>
      </c>
    </row>
    <row r="20" spans="2:13" ht="75" customHeight="1" x14ac:dyDescent="0.3">
      <c r="B20" s="518">
        <v>4</v>
      </c>
      <c r="C20" s="563" t="s">
        <v>15</v>
      </c>
      <c r="D20" s="563"/>
      <c r="E20" s="563"/>
      <c r="F20" s="561" t="s">
        <v>5</v>
      </c>
      <c r="G20" s="561"/>
      <c r="H20" s="561"/>
      <c r="I20" s="524"/>
      <c r="J20" s="515"/>
      <c r="K20" s="582"/>
      <c r="L20" s="525" t="s">
        <v>45</v>
      </c>
    </row>
    <row r="21" spans="2:13" ht="71.25" customHeight="1" x14ac:dyDescent="0.3">
      <c r="B21" s="518">
        <v>5</v>
      </c>
      <c r="C21" s="563" t="s">
        <v>16</v>
      </c>
      <c r="D21" s="563"/>
      <c r="E21" s="563"/>
      <c r="F21" s="561" t="s">
        <v>4</v>
      </c>
      <c r="G21" s="561"/>
      <c r="H21" s="561"/>
      <c r="I21" s="524"/>
      <c r="J21" s="515"/>
      <c r="K21" s="582"/>
      <c r="L21" s="525" t="s">
        <v>46</v>
      </c>
    </row>
    <row r="22" spans="2:13" ht="72.75" customHeight="1" x14ac:dyDescent="0.3">
      <c r="B22" s="518">
        <v>6</v>
      </c>
      <c r="C22" s="562" t="s">
        <v>34</v>
      </c>
      <c r="D22" s="562"/>
      <c r="E22" s="562"/>
      <c r="F22" s="561" t="s">
        <v>3</v>
      </c>
      <c r="G22" s="561"/>
      <c r="H22" s="561"/>
      <c r="I22" s="524"/>
      <c r="J22" s="515"/>
      <c r="K22" s="515"/>
      <c r="L22" s="525" t="s">
        <v>47</v>
      </c>
    </row>
    <row r="23" spans="2:13" ht="85.5" customHeight="1" x14ac:dyDescent="0.3">
      <c r="B23" s="518">
        <v>7</v>
      </c>
      <c r="C23" s="526"/>
      <c r="D23" s="527" t="s">
        <v>32</v>
      </c>
      <c r="E23" s="526"/>
      <c r="F23" s="561" t="s">
        <v>6</v>
      </c>
      <c r="G23" s="561"/>
      <c r="H23" s="561"/>
      <c r="I23" s="524"/>
      <c r="J23" s="515"/>
      <c r="K23" s="515"/>
      <c r="L23" s="525" t="s">
        <v>48</v>
      </c>
    </row>
    <row r="24" spans="2:13" ht="55.5" customHeight="1" x14ac:dyDescent="0.3">
      <c r="B24" s="518">
        <v>8</v>
      </c>
      <c r="C24" s="528"/>
      <c r="D24" s="529"/>
      <c r="E24" s="530"/>
      <c r="F24" s="561" t="s">
        <v>7</v>
      </c>
      <c r="G24" s="561"/>
      <c r="H24" s="561"/>
      <c r="I24" s="524"/>
      <c r="J24" s="515"/>
      <c r="K24" s="515"/>
      <c r="L24" s="531"/>
    </row>
    <row r="25" spans="2:13" x14ac:dyDescent="0.3">
      <c r="B25" s="518">
        <v>9</v>
      </c>
      <c r="C25" s="528"/>
      <c r="D25" s="530"/>
      <c r="E25" s="530"/>
      <c r="F25" s="561" t="s">
        <v>8</v>
      </c>
      <c r="G25" s="561"/>
      <c r="H25" s="561"/>
      <c r="I25" s="524"/>
      <c r="J25" s="515"/>
      <c r="K25" s="515"/>
      <c r="L25" s="531"/>
    </row>
    <row r="26" spans="2:13" ht="89.25" customHeight="1" x14ac:dyDescent="0.3">
      <c r="B26" s="518">
        <v>10</v>
      </c>
      <c r="C26" s="528"/>
      <c r="D26" s="530"/>
      <c r="E26" s="530"/>
      <c r="F26" s="569" t="s">
        <v>9</v>
      </c>
      <c r="G26" s="569"/>
      <c r="H26" s="561"/>
      <c r="I26" s="524"/>
      <c r="J26" s="515"/>
      <c r="K26" s="515"/>
      <c r="L26" s="531"/>
    </row>
    <row r="27" spans="2:13" ht="50.25" customHeight="1" x14ac:dyDescent="0.3">
      <c r="B27" s="518">
        <v>11</v>
      </c>
      <c r="C27" s="528"/>
      <c r="D27" s="530"/>
      <c r="E27" s="530"/>
      <c r="F27" s="561" t="s">
        <v>10</v>
      </c>
      <c r="G27" s="561"/>
      <c r="H27" s="521"/>
      <c r="I27" s="522"/>
      <c r="J27" s="514"/>
      <c r="K27" s="515"/>
      <c r="L27" s="531"/>
    </row>
    <row r="28" spans="2:13" ht="36.75" customHeight="1" x14ac:dyDescent="0.3">
      <c r="B28" s="518">
        <v>12</v>
      </c>
      <c r="C28" s="530"/>
      <c r="D28" s="530"/>
      <c r="E28" s="530"/>
      <c r="F28" s="512"/>
      <c r="G28" s="568" t="s">
        <v>40</v>
      </c>
      <c r="H28" s="568"/>
      <c r="I28" s="532"/>
      <c r="J28" s="515"/>
      <c r="K28" s="515"/>
      <c r="L28" s="531"/>
    </row>
    <row r="29" spans="2:13" ht="75" customHeight="1" x14ac:dyDescent="0.3">
      <c r="B29" s="518">
        <v>13</v>
      </c>
      <c r="C29" s="530"/>
      <c r="D29" s="530"/>
      <c r="E29" s="530"/>
      <c r="F29" s="529"/>
      <c r="G29" s="569" t="s">
        <v>41</v>
      </c>
      <c r="H29" s="569"/>
      <c r="I29" s="524"/>
      <c r="J29" s="515"/>
      <c r="K29" s="515"/>
      <c r="L29" s="531"/>
    </row>
    <row r="30" spans="2:13" ht="50.25" customHeight="1" x14ac:dyDescent="0.3">
      <c r="B30" s="518">
        <v>14</v>
      </c>
      <c r="C30" s="530"/>
      <c r="D30" s="530"/>
      <c r="E30" s="530"/>
      <c r="F30" s="529"/>
      <c r="G30" s="529"/>
      <c r="H30" s="533" t="s">
        <v>42</v>
      </c>
      <c r="I30" s="534"/>
      <c r="J30" s="515"/>
      <c r="K30" s="515"/>
      <c r="L30" s="531"/>
    </row>
    <row r="31" spans="2:13" ht="20.25" customHeight="1" x14ac:dyDescent="0.3">
      <c r="B31" s="535">
        <v>15</v>
      </c>
      <c r="C31" s="536"/>
      <c r="D31" s="536"/>
      <c r="E31" s="536"/>
      <c r="F31" s="565" t="s">
        <v>11</v>
      </c>
      <c r="G31" s="566"/>
      <c r="H31" s="567"/>
      <c r="I31" s="522"/>
      <c r="J31" s="515"/>
      <c r="K31" s="515"/>
      <c r="L31" s="531"/>
    </row>
    <row r="32" spans="2:13" ht="35.25" customHeight="1" x14ac:dyDescent="0.3">
      <c r="B32" s="552" t="s">
        <v>257</v>
      </c>
      <c r="C32" s="571" t="s">
        <v>390</v>
      </c>
      <c r="D32" s="572"/>
      <c r="E32" s="573"/>
      <c r="F32" s="550" t="s">
        <v>258</v>
      </c>
      <c r="G32" s="551"/>
      <c r="H32" s="551"/>
      <c r="I32" s="522"/>
      <c r="J32" s="515"/>
      <c r="K32" s="515"/>
      <c r="L32" s="531"/>
    </row>
    <row r="33" spans="2:12" ht="35.25" customHeight="1" x14ac:dyDescent="0.3">
      <c r="B33" s="553"/>
      <c r="C33" s="557" t="s">
        <v>247</v>
      </c>
      <c r="D33" s="557"/>
      <c r="E33" s="558"/>
      <c r="F33" s="555" t="s">
        <v>235</v>
      </c>
      <c r="G33" s="555"/>
      <c r="H33" s="555"/>
      <c r="I33" s="522"/>
      <c r="J33" s="515"/>
      <c r="K33" s="515"/>
      <c r="L33" s="531"/>
    </row>
    <row r="34" spans="2:12" ht="30.75" customHeight="1" x14ac:dyDescent="0.3">
      <c r="B34" s="553"/>
      <c r="C34" s="559" t="s">
        <v>248</v>
      </c>
      <c r="D34" s="557"/>
      <c r="E34" s="558"/>
      <c r="F34" s="555" t="s">
        <v>236</v>
      </c>
      <c r="G34" s="555"/>
      <c r="H34" s="555"/>
      <c r="I34" s="522"/>
      <c r="J34" s="515"/>
      <c r="K34" s="515"/>
      <c r="L34" s="531"/>
    </row>
    <row r="35" spans="2:12" ht="44.25" customHeight="1" x14ac:dyDescent="0.3">
      <c r="B35" s="553"/>
      <c r="C35" s="559" t="s">
        <v>249</v>
      </c>
      <c r="D35" s="557"/>
      <c r="E35" s="558"/>
      <c r="F35" s="555" t="s">
        <v>237</v>
      </c>
      <c r="G35" s="555"/>
      <c r="H35" s="555"/>
      <c r="I35" s="522"/>
      <c r="J35" s="515"/>
      <c r="K35" s="515"/>
      <c r="L35" s="531"/>
    </row>
    <row r="36" spans="2:12" ht="36.75" customHeight="1" x14ac:dyDescent="0.3">
      <c r="B36" s="553"/>
      <c r="C36" s="559" t="s">
        <v>250</v>
      </c>
      <c r="D36" s="557"/>
      <c r="E36" s="558"/>
      <c r="F36" s="555" t="s">
        <v>238</v>
      </c>
      <c r="G36" s="555"/>
      <c r="H36" s="555"/>
      <c r="I36" s="522"/>
      <c r="J36" s="515"/>
      <c r="K36" s="515"/>
      <c r="L36" s="531"/>
    </row>
    <row r="37" spans="2:12" ht="31.5" customHeight="1" x14ac:dyDescent="0.3">
      <c r="B37" s="553"/>
      <c r="C37" s="559" t="s">
        <v>251</v>
      </c>
      <c r="D37" s="557"/>
      <c r="E37" s="558"/>
      <c r="F37" s="555" t="s">
        <v>239</v>
      </c>
      <c r="G37" s="555"/>
      <c r="H37" s="555"/>
      <c r="I37" s="522"/>
      <c r="J37" s="515"/>
      <c r="K37" s="515"/>
      <c r="L37" s="531"/>
    </row>
    <row r="38" spans="2:12" ht="33.75" customHeight="1" x14ac:dyDescent="0.3">
      <c r="B38" s="553"/>
      <c r="C38" s="559" t="s">
        <v>252</v>
      </c>
      <c r="D38" s="557"/>
      <c r="E38" s="558"/>
      <c r="F38" s="555" t="s">
        <v>240</v>
      </c>
      <c r="G38" s="555"/>
      <c r="H38" s="555"/>
      <c r="I38" s="522"/>
      <c r="J38" s="515"/>
      <c r="K38" s="515"/>
      <c r="L38" s="531"/>
    </row>
    <row r="39" spans="2:12" ht="29.25" customHeight="1" x14ac:dyDescent="0.3">
      <c r="B39" s="553"/>
      <c r="C39" s="559" t="s">
        <v>253</v>
      </c>
      <c r="D39" s="557"/>
      <c r="E39" s="558"/>
      <c r="F39" s="555" t="s">
        <v>241</v>
      </c>
      <c r="G39" s="555"/>
      <c r="H39" s="555"/>
      <c r="I39" s="522"/>
      <c r="J39" s="515"/>
      <c r="K39" s="515"/>
      <c r="L39" s="531"/>
    </row>
    <row r="40" spans="2:12" ht="29.25" customHeight="1" x14ac:dyDescent="0.3">
      <c r="B40" s="553"/>
      <c r="C40" s="559" t="s">
        <v>254</v>
      </c>
      <c r="D40" s="557"/>
      <c r="E40" s="558"/>
      <c r="F40" s="555" t="s">
        <v>242</v>
      </c>
      <c r="G40" s="555"/>
      <c r="H40" s="555"/>
      <c r="I40" s="522"/>
      <c r="J40" s="515"/>
      <c r="K40" s="515"/>
      <c r="L40" s="531"/>
    </row>
    <row r="41" spans="2:12" ht="27" customHeight="1" x14ac:dyDescent="0.3">
      <c r="B41" s="553"/>
      <c r="C41" s="559" t="s">
        <v>255</v>
      </c>
      <c r="D41" s="557"/>
      <c r="E41" s="558"/>
      <c r="F41" s="555" t="s">
        <v>243</v>
      </c>
      <c r="G41" s="555"/>
      <c r="H41" s="555"/>
      <c r="I41" s="522"/>
      <c r="J41" s="515"/>
      <c r="K41" s="515"/>
      <c r="L41" s="531"/>
    </row>
    <row r="42" spans="2:12" ht="33.75" customHeight="1" x14ac:dyDescent="0.3">
      <c r="B42" s="553"/>
      <c r="C42" s="559" t="s">
        <v>256</v>
      </c>
      <c r="D42" s="557"/>
      <c r="E42" s="558"/>
      <c r="F42" s="555" t="s">
        <v>244</v>
      </c>
      <c r="G42" s="555"/>
      <c r="H42" s="555"/>
      <c r="I42" s="522"/>
      <c r="J42" s="515"/>
      <c r="K42" s="515"/>
      <c r="L42" s="531"/>
    </row>
    <row r="43" spans="2:12" ht="36" customHeight="1" x14ac:dyDescent="0.3">
      <c r="B43" s="553"/>
      <c r="C43" s="537"/>
      <c r="D43" s="537"/>
      <c r="E43" s="537"/>
      <c r="F43" s="555" t="s">
        <v>245</v>
      </c>
      <c r="G43" s="555"/>
      <c r="H43" s="555"/>
      <c r="I43" s="522"/>
      <c r="J43" s="515"/>
      <c r="K43" s="515"/>
      <c r="L43" s="531"/>
    </row>
    <row r="44" spans="2:12" ht="38.25" customHeight="1" thickBot="1" x14ac:dyDescent="0.35">
      <c r="B44" s="554"/>
      <c r="C44" s="538"/>
      <c r="D44" s="538"/>
      <c r="E44" s="538"/>
      <c r="F44" s="556" t="s">
        <v>246</v>
      </c>
      <c r="G44" s="556"/>
      <c r="H44" s="556"/>
      <c r="I44" s="539"/>
      <c r="J44" s="540"/>
      <c r="K44" s="540"/>
      <c r="L44" s="541"/>
    </row>
  </sheetData>
  <mergeCells count="52">
    <mergeCell ref="C32:E32"/>
    <mergeCell ref="J1:L1"/>
    <mergeCell ref="C1:H1"/>
    <mergeCell ref="K14:L14"/>
    <mergeCell ref="K17:K21"/>
    <mergeCell ref="F27:G27"/>
    <mergeCell ref="F23:H23"/>
    <mergeCell ref="F24:H24"/>
    <mergeCell ref="F25:H25"/>
    <mergeCell ref="F26:H26"/>
    <mergeCell ref="F22:H22"/>
    <mergeCell ref="F20:H20"/>
    <mergeCell ref="F21:H21"/>
    <mergeCell ref="F17:H17"/>
    <mergeCell ref="J17:J18"/>
    <mergeCell ref="C14:E14"/>
    <mergeCell ref="F31:H31"/>
    <mergeCell ref="G28:H28"/>
    <mergeCell ref="G29:H29"/>
    <mergeCell ref="C18:E18"/>
    <mergeCell ref="C19:E19"/>
    <mergeCell ref="C20:E20"/>
    <mergeCell ref="C16:E16"/>
    <mergeCell ref="F19:G19"/>
    <mergeCell ref="F18:H18"/>
    <mergeCell ref="C22:E22"/>
    <mergeCell ref="C21:E21"/>
    <mergeCell ref="C17:E17"/>
    <mergeCell ref="F38:H38"/>
    <mergeCell ref="F39:H39"/>
    <mergeCell ref="F40:H40"/>
    <mergeCell ref="F41:H41"/>
    <mergeCell ref="F33:H33"/>
    <mergeCell ref="F34:H34"/>
    <mergeCell ref="F35:H35"/>
    <mergeCell ref="F36:H36"/>
    <mergeCell ref="F32:H32"/>
    <mergeCell ref="B32:B44"/>
    <mergeCell ref="F42:H42"/>
    <mergeCell ref="F43:H43"/>
    <mergeCell ref="F44:H44"/>
    <mergeCell ref="C33:E33"/>
    <mergeCell ref="C34:E34"/>
    <mergeCell ref="C35:E35"/>
    <mergeCell ref="C36:E36"/>
    <mergeCell ref="C37:E37"/>
    <mergeCell ref="C38:E38"/>
    <mergeCell ref="C39:E39"/>
    <mergeCell ref="C40:E40"/>
    <mergeCell ref="C41:E41"/>
    <mergeCell ref="C42:E42"/>
    <mergeCell ref="F37:H37"/>
  </mergeCells>
  <hyperlinks>
    <hyperlink ref="J14" r:id="rId1" xr:uid="{00000000-0004-0000-0100-000000000000}"/>
    <hyperlink ref="C14" r:id="rId2" location="fundapportionment" xr:uid="{00000000-0004-0000-0100-000001000000}"/>
    <hyperlink ref="K14" r:id="rId3" xr:uid="{00000000-0004-0000-0100-000002000000}"/>
    <hyperlink ref="H14" r:id="rId4" xr:uid="{00000000-0004-0000-0100-000003000000}"/>
  </hyperlinks>
  <printOptions horizontalCentered="1"/>
  <pageMargins left="0.25" right="0.25" top="0.75" bottom="0.75" header="0.3" footer="0.3"/>
  <pageSetup paperSize="5" scale="29" fitToHeight="2" orientation="landscape" r:id="rId5"/>
  <headerFooter>
    <oddHeader>&amp;C&amp;A</oddHeader>
    <oddFooter>&amp;R&amp;8Prepared by: Melissa Abbey - edited by SCOE 5.27.2021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pageSetUpPr fitToPage="1"/>
  </sheetPr>
  <dimension ref="A1:O24"/>
  <sheetViews>
    <sheetView workbookViewId="0">
      <selection activeCell="N13" sqref="N13"/>
    </sheetView>
  </sheetViews>
  <sheetFormatPr defaultRowHeight="15" x14ac:dyDescent="0.25"/>
  <cols>
    <col min="1" max="1" width="7.42578125" customWidth="1"/>
    <col min="2" max="2" width="10.7109375" customWidth="1"/>
    <col min="3" max="3" width="13.42578125" bestFit="1" customWidth="1"/>
    <col min="5" max="5" width="10.5703125" customWidth="1"/>
    <col min="6" max="6" width="10.140625" customWidth="1"/>
    <col min="7" max="7" width="1.5703125" customWidth="1"/>
    <col min="8" max="8" width="10.140625" bestFit="1" customWidth="1"/>
    <col min="9" max="9" width="9.5703125" bestFit="1" customWidth="1"/>
    <col min="10" max="10" width="9.5703125" customWidth="1"/>
    <col min="11" max="11" width="11.7109375" customWidth="1"/>
    <col min="12" max="12" width="10.85546875" customWidth="1"/>
    <col min="13" max="13" width="12.5703125" customWidth="1"/>
  </cols>
  <sheetData>
    <row r="1" spans="1:15" ht="23.25" x14ac:dyDescent="0.25">
      <c r="A1" s="585" t="s">
        <v>190</v>
      </c>
      <c r="B1" s="585"/>
      <c r="C1" s="585"/>
      <c r="D1" s="585"/>
      <c r="E1" s="585"/>
      <c r="F1" s="585"/>
      <c r="G1" s="585"/>
      <c r="H1" s="585"/>
      <c r="I1" s="585"/>
      <c r="J1" s="585"/>
      <c r="K1" s="585"/>
      <c r="L1" s="585"/>
      <c r="M1" s="585"/>
      <c r="N1" s="22"/>
      <c r="O1" s="22"/>
    </row>
    <row r="2" spans="1:15" ht="15.75" thickBot="1" x14ac:dyDescent="0.3"/>
    <row r="3" spans="1:15" x14ac:dyDescent="0.25">
      <c r="B3" s="23"/>
      <c r="C3" s="24"/>
      <c r="D3" s="24"/>
      <c r="E3" s="586" t="s">
        <v>191</v>
      </c>
      <c r="F3" s="586"/>
      <c r="G3" s="24"/>
      <c r="H3" s="586" t="s">
        <v>192</v>
      </c>
      <c r="I3" s="586"/>
      <c r="J3" s="586"/>
      <c r="K3" s="586"/>
      <c r="L3" s="586"/>
      <c r="M3" s="587"/>
    </row>
    <row r="4" spans="1:15" x14ac:dyDescent="0.25">
      <c r="B4" s="25"/>
      <c r="C4" s="19"/>
      <c r="D4" s="19" t="s">
        <v>193</v>
      </c>
      <c r="E4" s="18" t="s">
        <v>194</v>
      </c>
      <c r="F4" s="18" t="s">
        <v>195</v>
      </c>
      <c r="G4" s="18"/>
      <c r="H4" s="26" t="s">
        <v>195</v>
      </c>
      <c r="I4" s="27" t="s">
        <v>195</v>
      </c>
      <c r="J4" s="28" t="s">
        <v>196</v>
      </c>
      <c r="K4" s="29" t="s">
        <v>196</v>
      </c>
      <c r="L4" s="30" t="s">
        <v>197</v>
      </c>
      <c r="M4" s="31" t="s">
        <v>198</v>
      </c>
    </row>
    <row r="5" spans="1:15" x14ac:dyDescent="0.25">
      <c r="B5" s="32" t="s">
        <v>12</v>
      </c>
      <c r="C5" s="33" t="s">
        <v>199</v>
      </c>
      <c r="D5" s="33" t="s">
        <v>200</v>
      </c>
      <c r="E5" s="34">
        <v>43903</v>
      </c>
      <c r="F5" s="34"/>
      <c r="G5" s="34"/>
      <c r="H5" s="35">
        <v>44347</v>
      </c>
      <c r="I5" s="36">
        <v>44377</v>
      </c>
      <c r="J5" s="34">
        <v>44804</v>
      </c>
      <c r="K5" s="36">
        <v>44834</v>
      </c>
      <c r="L5" s="37">
        <v>45199</v>
      </c>
      <c r="M5" s="38">
        <v>45565</v>
      </c>
    </row>
    <row r="6" spans="1:15" x14ac:dyDescent="0.25">
      <c r="B6" s="39">
        <v>7388</v>
      </c>
      <c r="C6" s="40" t="s">
        <v>201</v>
      </c>
      <c r="D6" s="41" t="s">
        <v>182</v>
      </c>
      <c r="E6" s="42"/>
      <c r="F6" s="42"/>
      <c r="G6" s="42"/>
      <c r="H6" s="43"/>
      <c r="I6" s="44"/>
      <c r="J6" s="42"/>
      <c r="K6" s="44"/>
      <c r="L6" s="45"/>
      <c r="M6" s="46"/>
    </row>
    <row r="7" spans="1:15" x14ac:dyDescent="0.25">
      <c r="B7" s="47">
        <v>3215</v>
      </c>
      <c r="C7" s="41" t="s">
        <v>202</v>
      </c>
      <c r="D7" s="41" t="s">
        <v>183</v>
      </c>
      <c r="E7" s="48"/>
      <c r="F7" s="48"/>
      <c r="G7" s="48"/>
      <c r="H7" s="49"/>
      <c r="I7" s="50"/>
      <c r="J7" s="48"/>
      <c r="K7" s="50"/>
      <c r="L7" s="51"/>
      <c r="M7" s="52"/>
    </row>
    <row r="8" spans="1:15" x14ac:dyDescent="0.25">
      <c r="B8" s="47">
        <v>3220</v>
      </c>
      <c r="C8" s="41" t="s">
        <v>202</v>
      </c>
      <c r="D8" s="41" t="s">
        <v>69</v>
      </c>
      <c r="E8" s="42"/>
      <c r="F8" s="42"/>
      <c r="G8" s="42"/>
      <c r="H8" s="43"/>
      <c r="I8" s="53"/>
      <c r="J8" s="19"/>
      <c r="K8" s="53"/>
      <c r="L8" s="51"/>
      <c r="M8" s="52"/>
    </row>
    <row r="9" spans="1:15" x14ac:dyDescent="0.25">
      <c r="B9" s="47">
        <v>7420</v>
      </c>
      <c r="C9" s="41" t="s">
        <v>202</v>
      </c>
      <c r="D9" s="41" t="s">
        <v>182</v>
      </c>
      <c r="E9" s="48"/>
      <c r="F9" s="48"/>
      <c r="G9" s="48"/>
      <c r="H9" s="49"/>
      <c r="I9" s="50"/>
      <c r="J9" s="19"/>
      <c r="K9" s="53"/>
      <c r="L9" s="51"/>
      <c r="M9" s="52"/>
    </row>
    <row r="10" spans="1:15" x14ac:dyDescent="0.25">
      <c r="B10" s="47">
        <v>3210</v>
      </c>
      <c r="C10" s="41" t="s">
        <v>51</v>
      </c>
      <c r="D10" s="41" t="s">
        <v>203</v>
      </c>
      <c r="E10" s="42"/>
      <c r="F10" s="42"/>
      <c r="G10" s="42"/>
      <c r="H10" s="43"/>
      <c r="I10" s="44"/>
      <c r="J10" s="42"/>
      <c r="K10" s="44"/>
      <c r="L10" s="51"/>
      <c r="M10" s="52"/>
    </row>
    <row r="11" spans="1:15" x14ac:dyDescent="0.25">
      <c r="B11" s="39">
        <v>3212</v>
      </c>
      <c r="C11" s="41" t="s">
        <v>52</v>
      </c>
      <c r="D11" s="41" t="s">
        <v>204</v>
      </c>
      <c r="E11" s="54"/>
      <c r="F11" s="54"/>
      <c r="G11" s="48"/>
      <c r="H11" s="49"/>
      <c r="I11" s="50"/>
      <c r="J11" s="48"/>
      <c r="K11" s="50"/>
      <c r="L11" s="55"/>
      <c r="M11" s="52"/>
    </row>
    <row r="12" spans="1:15" x14ac:dyDescent="0.25">
      <c r="B12" s="56" t="s">
        <v>184</v>
      </c>
      <c r="C12" s="41" t="s">
        <v>77</v>
      </c>
      <c r="D12" s="41" t="s">
        <v>205</v>
      </c>
      <c r="E12" s="57"/>
      <c r="F12" s="58">
        <v>44266</v>
      </c>
      <c r="G12" s="42"/>
      <c r="H12" s="43"/>
      <c r="I12" s="44"/>
      <c r="J12" s="42"/>
      <c r="K12" s="44"/>
      <c r="L12" s="45"/>
      <c r="M12" s="46"/>
    </row>
    <row r="13" spans="1:15" x14ac:dyDescent="0.25">
      <c r="B13" s="47">
        <v>7422</v>
      </c>
      <c r="C13" s="41" t="s">
        <v>206</v>
      </c>
      <c r="D13" s="41" t="s">
        <v>182</v>
      </c>
      <c r="E13" s="19"/>
      <c r="F13" s="48"/>
      <c r="G13" s="48"/>
      <c r="H13" s="49"/>
      <c r="I13" s="50"/>
      <c r="J13" s="48"/>
      <c r="K13" s="53"/>
      <c r="L13" s="51"/>
      <c r="M13" s="52"/>
    </row>
    <row r="14" spans="1:15" x14ac:dyDescent="0.25">
      <c r="B14" s="47">
        <v>7425</v>
      </c>
      <c r="C14" s="41" t="s">
        <v>207</v>
      </c>
      <c r="D14" s="41" t="s">
        <v>182</v>
      </c>
      <c r="E14" s="19"/>
      <c r="F14" s="42"/>
      <c r="G14" s="42"/>
      <c r="H14" s="43"/>
      <c r="I14" s="44"/>
      <c r="J14" s="42"/>
      <c r="K14" s="53"/>
      <c r="L14" s="51"/>
      <c r="M14" s="52"/>
    </row>
    <row r="15" spans="1:15" ht="15.75" thickBot="1" x14ac:dyDescent="0.3">
      <c r="B15" s="59">
        <v>7426</v>
      </c>
      <c r="C15" s="60" t="s">
        <v>208</v>
      </c>
      <c r="D15" s="60" t="s">
        <v>182</v>
      </c>
      <c r="E15" s="61"/>
      <c r="F15" s="62"/>
      <c r="G15" s="62"/>
      <c r="H15" s="63"/>
      <c r="I15" s="64"/>
      <c r="J15" s="62"/>
      <c r="K15" s="65"/>
      <c r="L15" s="66"/>
      <c r="M15" s="67"/>
    </row>
    <row r="17" spans="1:13" ht="14.45" customHeight="1" x14ac:dyDescent="0.25">
      <c r="C17" s="588" t="s">
        <v>74</v>
      </c>
      <c r="D17" s="588"/>
      <c r="E17" s="588"/>
      <c r="F17" s="588" t="s">
        <v>75</v>
      </c>
      <c r="G17" s="3"/>
      <c r="H17" s="546" t="s">
        <v>71</v>
      </c>
      <c r="I17" s="546"/>
      <c r="J17" s="546"/>
      <c r="K17" s="546" t="s">
        <v>209</v>
      </c>
      <c r="L17" s="546"/>
      <c r="M17" s="546"/>
    </row>
    <row r="18" spans="1:13" x14ac:dyDescent="0.25">
      <c r="A18" s="68" t="s">
        <v>73</v>
      </c>
      <c r="B18" s="68"/>
      <c r="C18" s="589"/>
      <c r="D18" s="589"/>
      <c r="E18" s="589"/>
      <c r="F18" s="589"/>
      <c r="G18" s="3"/>
      <c r="H18" s="547"/>
      <c r="I18" s="547"/>
      <c r="J18" s="547"/>
      <c r="K18" s="547"/>
      <c r="L18" s="547"/>
      <c r="M18" s="547"/>
    </row>
    <row r="19" spans="1:13" x14ac:dyDescent="0.25">
      <c r="A19" t="s">
        <v>210</v>
      </c>
      <c r="C19" s="3" t="s">
        <v>202</v>
      </c>
      <c r="D19" s="3" t="s">
        <v>202</v>
      </c>
      <c r="E19" s="3" t="s">
        <v>202</v>
      </c>
      <c r="F19" s="69" t="s">
        <v>201</v>
      </c>
      <c r="G19" s="3"/>
      <c r="H19" s="3" t="s">
        <v>51</v>
      </c>
      <c r="I19" s="3" t="s">
        <v>52</v>
      </c>
      <c r="J19" s="3" t="s">
        <v>77</v>
      </c>
      <c r="K19" s="3" t="s">
        <v>206</v>
      </c>
      <c r="L19" s="3" t="s">
        <v>207</v>
      </c>
      <c r="M19" s="3" t="s">
        <v>208</v>
      </c>
    </row>
    <row r="20" spans="1:13" x14ac:dyDescent="0.25">
      <c r="A20" t="s">
        <v>211</v>
      </c>
      <c r="C20" s="3" t="s">
        <v>212</v>
      </c>
      <c r="D20" s="3" t="s">
        <v>212</v>
      </c>
      <c r="E20" s="3" t="s">
        <v>213</v>
      </c>
      <c r="F20" s="3" t="s">
        <v>213</v>
      </c>
      <c r="G20" s="3"/>
      <c r="H20" s="3" t="s">
        <v>212</v>
      </c>
      <c r="I20" s="3" t="s">
        <v>212</v>
      </c>
      <c r="J20" s="3" t="s">
        <v>212</v>
      </c>
      <c r="K20" s="3" t="s">
        <v>213</v>
      </c>
      <c r="L20" s="3" t="s">
        <v>213</v>
      </c>
      <c r="M20" s="3" t="s">
        <v>213</v>
      </c>
    </row>
    <row r="21" spans="1:13" x14ac:dyDescent="0.25">
      <c r="A21" t="s">
        <v>200</v>
      </c>
      <c r="C21" s="3" t="s">
        <v>183</v>
      </c>
      <c r="D21" s="3" t="s">
        <v>69</v>
      </c>
      <c r="E21" s="3" t="s">
        <v>182</v>
      </c>
      <c r="F21" s="3" t="s">
        <v>182</v>
      </c>
      <c r="G21" s="3"/>
      <c r="H21" s="3" t="s">
        <v>203</v>
      </c>
      <c r="I21" s="3" t="s">
        <v>204</v>
      </c>
      <c r="J21" s="3" t="s">
        <v>205</v>
      </c>
      <c r="K21" s="3" t="s">
        <v>182</v>
      </c>
      <c r="L21" s="3" t="s">
        <v>182</v>
      </c>
      <c r="M21" s="3" t="s">
        <v>182</v>
      </c>
    </row>
    <row r="22" spans="1:13" x14ac:dyDescent="0.25">
      <c r="A22" t="s">
        <v>214</v>
      </c>
      <c r="C22" s="70">
        <v>44834</v>
      </c>
      <c r="D22" s="70">
        <v>44347</v>
      </c>
      <c r="E22" s="71">
        <v>44377</v>
      </c>
      <c r="F22" s="70" t="s">
        <v>215</v>
      </c>
      <c r="G22" s="70"/>
      <c r="H22" s="70">
        <v>44834</v>
      </c>
      <c r="I22" s="71">
        <v>45199</v>
      </c>
      <c r="J22" s="70">
        <v>45565</v>
      </c>
      <c r="K22" s="70">
        <v>44804</v>
      </c>
      <c r="L22" s="70">
        <v>44804</v>
      </c>
      <c r="M22" s="70">
        <v>44804</v>
      </c>
    </row>
    <row r="23" spans="1:13" ht="6" customHeight="1" x14ac:dyDescent="0.25">
      <c r="C23" s="72"/>
      <c r="D23" s="72"/>
      <c r="E23" s="73"/>
      <c r="F23" s="3"/>
      <c r="G23" s="3"/>
      <c r="H23" s="72"/>
      <c r="I23" s="73"/>
      <c r="J23" s="72"/>
      <c r="K23" s="72"/>
      <c r="L23" s="72"/>
      <c r="M23" s="72"/>
    </row>
    <row r="24" spans="1:13" x14ac:dyDescent="0.25">
      <c r="A24" t="s">
        <v>12</v>
      </c>
      <c r="C24" s="3">
        <v>3215</v>
      </c>
      <c r="D24" s="3">
        <v>3220</v>
      </c>
      <c r="E24" s="3">
        <v>7420</v>
      </c>
      <c r="F24" s="21">
        <v>7388</v>
      </c>
      <c r="G24" s="3"/>
      <c r="H24" s="3">
        <v>3210</v>
      </c>
      <c r="I24" s="21">
        <v>3212</v>
      </c>
      <c r="J24" s="8" t="s">
        <v>184</v>
      </c>
      <c r="K24" s="3">
        <v>7422</v>
      </c>
      <c r="L24" s="3">
        <v>7425</v>
      </c>
      <c r="M24" s="3">
        <v>7426</v>
      </c>
    </row>
  </sheetData>
  <mergeCells count="7">
    <mergeCell ref="A1:M1"/>
    <mergeCell ref="E3:F3"/>
    <mergeCell ref="H3:M3"/>
    <mergeCell ref="C17:E18"/>
    <mergeCell ref="F17:F18"/>
    <mergeCell ref="H17:J18"/>
    <mergeCell ref="K17:M18"/>
  </mergeCells>
  <pageMargins left="0.7" right="0.7" top="0.75" bottom="0.75" header="0.3" footer="0.3"/>
  <pageSetup scale="95" fitToHeight="0" orientation="landscape" horizontalDpi="4294967293" verticalDpi="1200" r:id="rId1"/>
  <headerFooter>
    <oddHeader>&amp;C&amp;A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806"/>
  <sheetViews>
    <sheetView zoomScale="80" zoomScaleNormal="80" workbookViewId="0">
      <selection activeCell="C2" sqref="C2"/>
    </sheetView>
  </sheetViews>
  <sheetFormatPr defaultRowHeight="15" x14ac:dyDescent="0.25"/>
  <cols>
    <col min="1" max="1" width="3" customWidth="1"/>
    <col min="2" max="2" width="25.85546875" customWidth="1"/>
    <col min="3" max="3" width="29.7109375" customWidth="1"/>
    <col min="4" max="4" width="19.140625" customWidth="1"/>
    <col min="5" max="5" width="25.7109375" style="13" customWidth="1"/>
    <col min="6" max="6" width="18.28515625" customWidth="1"/>
    <col min="7" max="7" width="19.5703125" customWidth="1"/>
    <col min="8" max="8" width="20" customWidth="1"/>
    <col min="9" max="9" width="25.28515625" style="13" customWidth="1"/>
    <col min="10" max="11" width="19.140625" customWidth="1"/>
    <col min="12" max="12" width="21.28515625" customWidth="1"/>
    <col min="13" max="13" width="19.140625" customWidth="1"/>
    <col min="14" max="14" width="20.5703125" customWidth="1"/>
    <col min="15" max="17" width="19.140625" customWidth="1"/>
    <col min="18" max="18" width="35.42578125" style="3" bestFit="1" customWidth="1"/>
  </cols>
  <sheetData>
    <row r="1" spans="2:26" ht="8.25" customHeight="1" thickBot="1" x14ac:dyDescent="0.3"/>
    <row r="2" spans="2:26" ht="31.5" customHeight="1" thickBot="1" x14ac:dyDescent="0.3">
      <c r="B2" s="131" t="s">
        <v>178</v>
      </c>
      <c r="C2" s="371"/>
      <c r="D2" s="590" t="s">
        <v>188</v>
      </c>
      <c r="E2" s="591"/>
      <c r="F2" s="591"/>
      <c r="G2" s="591"/>
      <c r="H2" s="591"/>
      <c r="I2" s="591"/>
      <c r="J2" s="591"/>
      <c r="K2" s="591"/>
      <c r="L2" s="591"/>
      <c r="M2" s="591"/>
      <c r="N2" s="591"/>
      <c r="O2" s="591"/>
      <c r="P2" s="591"/>
      <c r="Q2" s="592"/>
      <c r="R2" s="2"/>
    </row>
    <row r="3" spans="2:26" ht="54.75" customHeight="1" x14ac:dyDescent="0.25">
      <c r="B3" s="300"/>
      <c r="C3" s="301"/>
      <c r="D3" s="368" t="s">
        <v>181</v>
      </c>
      <c r="E3" s="615" t="s">
        <v>284</v>
      </c>
      <c r="F3" s="612" t="s">
        <v>259</v>
      </c>
      <c r="G3" s="613"/>
      <c r="H3" s="614"/>
      <c r="I3" s="621" t="s">
        <v>283</v>
      </c>
      <c r="J3" s="600" t="s">
        <v>187</v>
      </c>
      <c r="K3" s="601"/>
      <c r="L3" s="601"/>
      <c r="M3" s="602"/>
      <c r="N3" s="603" t="s">
        <v>227</v>
      </c>
      <c r="O3" s="604"/>
      <c r="P3" s="605"/>
      <c r="Q3" s="302"/>
    </row>
    <row r="4" spans="2:26" ht="15" customHeight="1" x14ac:dyDescent="0.25">
      <c r="B4" s="303"/>
      <c r="C4" s="304" t="s">
        <v>65</v>
      </c>
      <c r="D4" s="126">
        <f>_xlfn.IFNA(VLOOKUP(C2,'Awards Master'!$A$6:$R$102,6,FALSE),0)</f>
        <v>0</v>
      </c>
      <c r="E4" s="616"/>
      <c r="F4" s="366">
        <f>_xlfn.IFNA(VLOOKUP(C2,'Awards Master'!$A$6:$R$102,4,FALSE),0)</f>
        <v>0</v>
      </c>
      <c r="G4" s="367">
        <f>_xlfn.IFNA(VLOOKUP(C2,'Awards Master'!$A$6:$R$102,3,FALSE),0)</f>
        <v>0</v>
      </c>
      <c r="H4" s="129">
        <f>_xlfn.IFNA(VLOOKUP(C2,'Awards Master'!$A$6:$R$102,2,FALSE),0)</f>
        <v>0</v>
      </c>
      <c r="I4" s="622"/>
      <c r="J4" s="366">
        <f>_xlfn.IFNA(VLOOKUP(C2,'Awards Master'!$A$6:$R$102,8,FALSE),0)</f>
        <v>0</v>
      </c>
      <c r="K4" s="367">
        <f>_xlfn.IFNA(VLOOKUP(C2,'Awards Master'!$A$6:$R$102,9,FALSE),0)</f>
        <v>0</v>
      </c>
      <c r="L4" s="369">
        <f>_xlfn.IFNA(VLOOKUP(C2,'Awards Master'!$A$6:$R$102,10,FALSE),0)</f>
        <v>0</v>
      </c>
      <c r="M4" s="129">
        <f>_xlfn.IFNA(VLOOKUP(C2,'Awards Master'!$A$6:$R$102,11,FALSE),0)</f>
        <v>0</v>
      </c>
      <c r="N4" s="366">
        <f>_xlfn.IFNA(VLOOKUP(C2,'Awards Master'!$A$6:$R$102,14,FALSE),0)</f>
        <v>0</v>
      </c>
      <c r="O4" s="369">
        <f>_xlfn.IFNA(VLOOKUP(C2,'Awards Master'!$A$6:$R$102,15,FALSE),0)</f>
        <v>0</v>
      </c>
      <c r="P4" s="129">
        <f>_xlfn.IFNA(VLOOKUP(C2,'Awards Master'!$A$6:$R$102,16,FALSE),0)</f>
        <v>0</v>
      </c>
      <c r="Q4" s="305"/>
    </row>
    <row r="5" spans="2:26" ht="15" customHeight="1" x14ac:dyDescent="0.25">
      <c r="B5" s="606" t="s">
        <v>179</v>
      </c>
      <c r="C5" s="79" t="s">
        <v>199</v>
      </c>
      <c r="D5" s="181" t="s">
        <v>182</v>
      </c>
      <c r="E5" s="616"/>
      <c r="F5" s="184" t="s">
        <v>182</v>
      </c>
      <c r="G5" s="178" t="s">
        <v>287</v>
      </c>
      <c r="H5" s="187" t="s">
        <v>183</v>
      </c>
      <c r="I5" s="622"/>
      <c r="J5" s="184" t="s">
        <v>51</v>
      </c>
      <c r="K5" s="178" t="s">
        <v>52</v>
      </c>
      <c r="L5" s="331" t="s">
        <v>185</v>
      </c>
      <c r="M5" s="183" t="s">
        <v>186</v>
      </c>
      <c r="N5" s="184" t="s">
        <v>228</v>
      </c>
      <c r="O5" s="593" t="s">
        <v>229</v>
      </c>
      <c r="P5" s="594"/>
      <c r="Q5" s="306"/>
      <c r="R5" s="20"/>
      <c r="S5" s="20"/>
      <c r="T5" s="20"/>
      <c r="U5" s="20"/>
      <c r="V5" s="20"/>
      <c r="W5" s="20"/>
      <c r="X5" s="20"/>
      <c r="Y5" s="20"/>
      <c r="Z5" s="20"/>
    </row>
    <row r="6" spans="2:26" ht="15.75" thickBot="1" x14ac:dyDescent="0.3">
      <c r="B6" s="607"/>
      <c r="C6" s="80" t="s">
        <v>12</v>
      </c>
      <c r="D6" s="182">
        <v>7388</v>
      </c>
      <c r="E6" s="617"/>
      <c r="F6" s="186">
        <v>7420</v>
      </c>
      <c r="G6" s="188">
        <v>3220</v>
      </c>
      <c r="H6" s="185">
        <v>3215</v>
      </c>
      <c r="I6" s="623"/>
      <c r="J6" s="189" t="s">
        <v>298</v>
      </c>
      <c r="K6" s="180" t="s">
        <v>299</v>
      </c>
      <c r="L6" s="180" t="s">
        <v>184</v>
      </c>
      <c r="M6" s="185" t="s">
        <v>184</v>
      </c>
      <c r="N6" s="186">
        <v>7422</v>
      </c>
      <c r="O6" s="180">
        <v>7425</v>
      </c>
      <c r="P6" s="185" t="s">
        <v>289</v>
      </c>
      <c r="Q6" s="307" t="s">
        <v>233</v>
      </c>
      <c r="R6" s="3" t="s">
        <v>189</v>
      </c>
      <c r="S6" s="3"/>
      <c r="T6" s="3"/>
      <c r="U6" s="3"/>
      <c r="V6" s="3"/>
      <c r="W6" s="3"/>
      <c r="X6" s="3"/>
      <c r="Y6" s="3"/>
      <c r="Z6" s="3"/>
    </row>
    <row r="7" spans="2:26" s="374" customFormat="1" x14ac:dyDescent="0.25">
      <c r="B7" s="610" t="s">
        <v>391</v>
      </c>
      <c r="C7" s="611"/>
      <c r="D7" s="150">
        <v>0</v>
      </c>
      <c r="E7" s="121"/>
      <c r="F7" s="171">
        <v>0</v>
      </c>
      <c r="G7" s="177">
        <v>0</v>
      </c>
      <c r="H7" s="325">
        <v>0</v>
      </c>
      <c r="I7" s="123"/>
      <c r="J7" s="171">
        <v>0</v>
      </c>
      <c r="K7" s="177">
        <v>0</v>
      </c>
      <c r="L7" s="161"/>
      <c r="M7" s="158"/>
      <c r="N7" s="156"/>
      <c r="O7" s="161"/>
      <c r="P7" s="158"/>
      <c r="Q7" s="372">
        <f>SUM(D7:P7)</f>
        <v>0</v>
      </c>
      <c r="R7" s="373"/>
    </row>
    <row r="8" spans="2:26" s="374" customFormat="1" x14ac:dyDescent="0.25">
      <c r="B8" s="608" t="s">
        <v>274</v>
      </c>
      <c r="C8" s="609"/>
      <c r="D8" s="151">
        <v>0</v>
      </c>
      <c r="E8" s="122"/>
      <c r="F8" s="171">
        <v>0</v>
      </c>
      <c r="G8" s="177">
        <v>0</v>
      </c>
      <c r="H8" s="325">
        <v>0</v>
      </c>
      <c r="I8" s="124"/>
      <c r="J8" s="171">
        <v>0</v>
      </c>
      <c r="K8" s="177">
        <v>0</v>
      </c>
      <c r="L8" s="161"/>
      <c r="M8" s="158"/>
      <c r="N8" s="156"/>
      <c r="O8" s="161"/>
      <c r="P8" s="158"/>
      <c r="Q8" s="375">
        <f t="shared" ref="Q8:Q13" si="0">SUM(D8:P8)</f>
        <v>0</v>
      </c>
      <c r="R8" s="373"/>
    </row>
    <row r="9" spans="2:26" s="374" customFormat="1" x14ac:dyDescent="0.25">
      <c r="B9" s="608"/>
      <c r="C9" s="609"/>
      <c r="D9" s="151">
        <v>0</v>
      </c>
      <c r="E9" s="122"/>
      <c r="F9" s="171">
        <v>0</v>
      </c>
      <c r="G9" s="177">
        <v>0</v>
      </c>
      <c r="H9" s="325">
        <v>0</v>
      </c>
      <c r="I9" s="124"/>
      <c r="J9" s="171">
        <v>0</v>
      </c>
      <c r="K9" s="177">
        <v>0</v>
      </c>
      <c r="L9" s="161"/>
      <c r="M9" s="158"/>
      <c r="N9" s="156"/>
      <c r="O9" s="161"/>
      <c r="P9" s="158"/>
      <c r="Q9" s="375">
        <f t="shared" si="0"/>
        <v>0</v>
      </c>
      <c r="R9" s="373"/>
    </row>
    <row r="10" spans="2:26" s="374" customFormat="1" x14ac:dyDescent="0.25">
      <c r="B10" s="608"/>
      <c r="C10" s="609"/>
      <c r="D10" s="151">
        <v>0</v>
      </c>
      <c r="E10" s="122"/>
      <c r="F10" s="171">
        <v>0</v>
      </c>
      <c r="G10" s="177">
        <v>0</v>
      </c>
      <c r="H10" s="325">
        <v>0</v>
      </c>
      <c r="I10" s="124"/>
      <c r="J10" s="171">
        <v>0</v>
      </c>
      <c r="K10" s="177">
        <v>0</v>
      </c>
      <c r="L10" s="161"/>
      <c r="M10" s="158"/>
      <c r="N10" s="156"/>
      <c r="O10" s="161"/>
      <c r="P10" s="158"/>
      <c r="Q10" s="375">
        <f t="shared" si="0"/>
        <v>0</v>
      </c>
      <c r="R10" s="373"/>
    </row>
    <row r="11" spans="2:26" s="374" customFormat="1" x14ac:dyDescent="0.25">
      <c r="B11" s="608"/>
      <c r="C11" s="609"/>
      <c r="D11" s="151">
        <v>0</v>
      </c>
      <c r="E11" s="122"/>
      <c r="F11" s="171">
        <v>0</v>
      </c>
      <c r="G11" s="177">
        <v>0</v>
      </c>
      <c r="H11" s="325">
        <v>0</v>
      </c>
      <c r="I11" s="124"/>
      <c r="J11" s="171">
        <v>0</v>
      </c>
      <c r="K11" s="177">
        <v>0</v>
      </c>
      <c r="L11" s="161"/>
      <c r="M11" s="158"/>
      <c r="N11" s="156"/>
      <c r="O11" s="161"/>
      <c r="P11" s="158"/>
      <c r="Q11" s="375">
        <f t="shared" si="0"/>
        <v>0</v>
      </c>
      <c r="R11" s="373"/>
    </row>
    <row r="12" spans="2:26" s="374" customFormat="1" x14ac:dyDescent="0.25">
      <c r="B12" s="608" t="s">
        <v>288</v>
      </c>
      <c r="C12" s="609"/>
      <c r="D12" s="151">
        <v>0</v>
      </c>
      <c r="E12" s="122"/>
      <c r="F12" s="171">
        <v>0</v>
      </c>
      <c r="G12" s="177">
        <v>0</v>
      </c>
      <c r="H12" s="325">
        <v>0</v>
      </c>
      <c r="I12" s="124"/>
      <c r="J12" s="171">
        <v>0</v>
      </c>
      <c r="K12" s="177">
        <v>0</v>
      </c>
      <c r="L12" s="161"/>
      <c r="M12" s="158"/>
      <c r="N12" s="156"/>
      <c r="O12" s="161"/>
      <c r="P12" s="158"/>
      <c r="Q12" s="375">
        <f t="shared" si="0"/>
        <v>0</v>
      </c>
      <c r="R12" s="373"/>
    </row>
    <row r="13" spans="2:26" s="374" customFormat="1" ht="15.75" thickBot="1" x14ac:dyDescent="0.3">
      <c r="B13" s="608"/>
      <c r="C13" s="609"/>
      <c r="D13" s="152">
        <v>0</v>
      </c>
      <c r="E13" s="122"/>
      <c r="F13" s="175">
        <v>0</v>
      </c>
      <c r="G13" s="191">
        <v>0</v>
      </c>
      <c r="H13" s="326">
        <v>0</v>
      </c>
      <c r="I13" s="124"/>
      <c r="J13" s="175">
        <v>0</v>
      </c>
      <c r="K13" s="191">
        <v>0</v>
      </c>
      <c r="L13" s="162"/>
      <c r="M13" s="159"/>
      <c r="N13" s="157"/>
      <c r="O13" s="162"/>
      <c r="P13" s="159"/>
      <c r="Q13" s="376">
        <f t="shared" si="0"/>
        <v>0</v>
      </c>
      <c r="R13" s="373"/>
    </row>
    <row r="14" spans="2:26" ht="16.5" thickTop="1" thickBot="1" x14ac:dyDescent="0.3">
      <c r="B14" s="308"/>
      <c r="C14" s="309" t="s">
        <v>314</v>
      </c>
      <c r="D14" s="163">
        <f>SUM(D7:D13)</f>
        <v>0</v>
      </c>
      <c r="E14" s="316"/>
      <c r="F14" s="163">
        <f>SUM(F7:F13)</f>
        <v>0</v>
      </c>
      <c r="G14" s="166">
        <f>SUM(G7:G13)</f>
        <v>0</v>
      </c>
      <c r="H14" s="164">
        <f>SUM(H7:H13)</f>
        <v>0</v>
      </c>
      <c r="I14" s="316"/>
      <c r="J14" s="165">
        <f t="shared" ref="J14:P14" si="1">SUM(J7:J13)</f>
        <v>0</v>
      </c>
      <c r="K14" s="166">
        <f t="shared" si="1"/>
        <v>0</v>
      </c>
      <c r="L14" s="166">
        <f t="shared" si="1"/>
        <v>0</v>
      </c>
      <c r="M14" s="167">
        <f t="shared" si="1"/>
        <v>0</v>
      </c>
      <c r="N14" s="165">
        <f t="shared" si="1"/>
        <v>0</v>
      </c>
      <c r="O14" s="168">
        <f t="shared" si="1"/>
        <v>0</v>
      </c>
      <c r="P14" s="167">
        <f t="shared" si="1"/>
        <v>0</v>
      </c>
      <c r="Q14" s="86">
        <f>SUM(D14:P14)</f>
        <v>0</v>
      </c>
      <c r="R14" s="101"/>
    </row>
    <row r="15" spans="2:26" ht="15.75" thickBot="1" x14ac:dyDescent="0.3">
      <c r="B15" s="310"/>
      <c r="C15" s="311" t="s">
        <v>316</v>
      </c>
      <c r="D15" s="93">
        <f>$D$4-$D$14</f>
        <v>0</v>
      </c>
      <c r="E15" s="315"/>
      <c r="F15" s="88">
        <f>$F$4-$F$14</f>
        <v>0</v>
      </c>
      <c r="G15" s="89">
        <f>$G$4-$G$14</f>
        <v>0</v>
      </c>
      <c r="H15" s="90">
        <f>$H$4-$H$14</f>
        <v>0</v>
      </c>
      <c r="I15" s="315"/>
      <c r="J15" s="88">
        <f>$J$4-$J$14</f>
        <v>0</v>
      </c>
      <c r="K15" s="89">
        <f>$K$4-$K$14</f>
        <v>0</v>
      </c>
      <c r="L15" s="89">
        <f>$L$4-$L$14</f>
        <v>0</v>
      </c>
      <c r="M15" s="90">
        <f>$M$4-$M$14</f>
        <v>0</v>
      </c>
      <c r="N15" s="88">
        <f>$N$4-$N$14</f>
        <v>0</v>
      </c>
      <c r="O15" s="89">
        <f>$O$4-$O$14</f>
        <v>0</v>
      </c>
      <c r="P15" s="90">
        <f>$P$4-$P$14</f>
        <v>0</v>
      </c>
      <c r="Q15" s="160">
        <f>SUM(D15:P15)</f>
        <v>0</v>
      </c>
    </row>
    <row r="16" spans="2:26" ht="15.75" thickBot="1" x14ac:dyDescent="0.3">
      <c r="C16" s="74"/>
      <c r="D16" s="81"/>
      <c r="E16" s="81"/>
      <c r="F16" s="81"/>
      <c r="G16" s="81"/>
      <c r="H16" s="81"/>
      <c r="I16" s="81"/>
      <c r="J16" s="81" t="s">
        <v>302</v>
      </c>
      <c r="K16" s="81"/>
      <c r="L16" s="81"/>
      <c r="M16" s="81"/>
      <c r="N16" s="81"/>
      <c r="O16" s="81"/>
      <c r="P16" s="81"/>
      <c r="Q16" s="81"/>
    </row>
    <row r="17" spans="1:18" ht="113.25" customHeight="1" thickBot="1" x14ac:dyDescent="0.3">
      <c r="B17" s="113"/>
      <c r="C17" s="113"/>
      <c r="D17" s="81"/>
      <c r="E17" s="81"/>
      <c r="F17" s="130" t="s">
        <v>280</v>
      </c>
      <c r="G17" s="246" t="s">
        <v>301</v>
      </c>
      <c r="H17" s="81"/>
      <c r="I17" s="81"/>
      <c r="J17" s="81"/>
      <c r="K17" s="81"/>
      <c r="L17" s="81"/>
      <c r="M17" s="81"/>
      <c r="N17" s="81"/>
      <c r="O17" s="81"/>
      <c r="P17" s="81"/>
      <c r="Q17" s="81"/>
    </row>
    <row r="18" spans="1:18" ht="18.75" x14ac:dyDescent="0.3">
      <c r="B18" s="112"/>
      <c r="C18" s="112"/>
      <c r="D18" s="116" t="s">
        <v>247</v>
      </c>
      <c r="E18" s="116"/>
      <c r="F18" s="118">
        <v>1</v>
      </c>
      <c r="G18" s="219" t="e">
        <f t="shared" ref="G18:G27" si="2">ROUND(SUMIF($E$7:$E$13,$D18,$G$7:$G$13)/$G$14,3)</f>
        <v>#DIV/0!</v>
      </c>
      <c r="H18" s="403"/>
      <c r="I18" s="403"/>
      <c r="J18" s="403"/>
      <c r="K18" s="403"/>
      <c r="L18" s="403"/>
      <c r="M18" s="403"/>
      <c r="N18" s="81"/>
      <c r="O18" s="81"/>
      <c r="P18" s="81"/>
      <c r="Q18" s="3"/>
      <c r="R18"/>
    </row>
    <row r="19" spans="1:18" ht="18.75" x14ac:dyDescent="0.3">
      <c r="B19" s="112"/>
      <c r="C19" s="112"/>
      <c r="D19" s="116" t="s">
        <v>248</v>
      </c>
      <c r="E19" s="116"/>
      <c r="F19" s="118">
        <v>2</v>
      </c>
      <c r="G19" s="220" t="e">
        <f t="shared" si="2"/>
        <v>#DIV/0!</v>
      </c>
      <c r="H19" s="403"/>
      <c r="I19" s="403"/>
      <c r="J19" s="403"/>
      <c r="K19" s="403"/>
      <c r="L19" s="403"/>
      <c r="M19" s="403"/>
      <c r="N19" s="81"/>
      <c r="O19" s="81"/>
      <c r="P19" s="81"/>
      <c r="Q19" s="3"/>
      <c r="R19"/>
    </row>
    <row r="20" spans="1:18" ht="18.75" x14ac:dyDescent="0.3">
      <c r="B20" s="112"/>
      <c r="C20" s="112"/>
      <c r="D20" s="116" t="s">
        <v>249</v>
      </c>
      <c r="E20" s="116"/>
      <c r="F20" s="118">
        <v>3</v>
      </c>
      <c r="G20" s="220" t="e">
        <f t="shared" si="2"/>
        <v>#DIV/0!</v>
      </c>
      <c r="H20" s="403"/>
      <c r="I20" s="403"/>
      <c r="J20" s="403"/>
      <c r="K20" s="403"/>
      <c r="L20" s="403"/>
      <c r="M20" s="403"/>
      <c r="N20" s="81"/>
      <c r="O20" s="81"/>
      <c r="P20" s="81"/>
      <c r="Q20" s="3"/>
      <c r="R20"/>
    </row>
    <row r="21" spans="1:18" ht="18.75" x14ac:dyDescent="0.3">
      <c r="B21" s="112"/>
      <c r="C21" s="112"/>
      <c r="D21" s="116" t="s">
        <v>250</v>
      </c>
      <c r="E21" s="116"/>
      <c r="F21" s="118">
        <v>4</v>
      </c>
      <c r="G21" s="220" t="e">
        <f t="shared" si="2"/>
        <v>#DIV/0!</v>
      </c>
      <c r="H21" s="403"/>
      <c r="I21" s="403"/>
      <c r="J21" s="403"/>
      <c r="K21" s="403"/>
      <c r="L21" s="403"/>
      <c r="M21" s="403"/>
      <c r="N21" s="81"/>
      <c r="O21" s="81"/>
      <c r="P21" s="81"/>
      <c r="Q21" s="3"/>
      <c r="R21"/>
    </row>
    <row r="22" spans="1:18" ht="18.75" x14ac:dyDescent="0.3">
      <c r="B22" s="112"/>
      <c r="C22" s="112"/>
      <c r="D22" s="116" t="s">
        <v>251</v>
      </c>
      <c r="E22" s="116"/>
      <c r="F22" s="118">
        <v>5</v>
      </c>
      <c r="G22" s="220" t="e">
        <f t="shared" si="2"/>
        <v>#DIV/0!</v>
      </c>
      <c r="H22" s="403"/>
      <c r="I22" s="403"/>
      <c r="J22" s="403"/>
      <c r="K22" s="403"/>
      <c r="L22" s="403"/>
      <c r="M22" s="403"/>
      <c r="N22" s="81"/>
      <c r="O22" s="81"/>
      <c r="P22" s="81"/>
      <c r="Q22" s="3"/>
      <c r="R22"/>
    </row>
    <row r="23" spans="1:18" ht="18.75" x14ac:dyDescent="0.3">
      <c r="B23" s="112"/>
      <c r="C23" s="112"/>
      <c r="D23" s="116" t="s">
        <v>252</v>
      </c>
      <c r="E23" s="116"/>
      <c r="F23" s="118">
        <v>6</v>
      </c>
      <c r="G23" s="220" t="e">
        <f t="shared" si="2"/>
        <v>#DIV/0!</v>
      </c>
      <c r="H23" s="403"/>
      <c r="I23" s="403"/>
      <c r="J23" s="403"/>
      <c r="K23" s="403"/>
      <c r="L23" s="403"/>
      <c r="M23" s="403"/>
      <c r="N23" s="81"/>
      <c r="O23" s="81"/>
      <c r="P23" s="81"/>
      <c r="Q23" s="3"/>
      <c r="R23"/>
    </row>
    <row r="24" spans="1:18" ht="18.75" x14ac:dyDescent="0.3">
      <c r="B24" s="112"/>
      <c r="C24" s="112"/>
      <c r="D24" s="116" t="s">
        <v>253</v>
      </c>
      <c r="E24" s="116"/>
      <c r="F24" s="118">
        <v>7</v>
      </c>
      <c r="G24" s="220" t="e">
        <f t="shared" si="2"/>
        <v>#DIV/0!</v>
      </c>
      <c r="H24" s="403"/>
      <c r="I24" s="403"/>
      <c r="J24" s="403"/>
      <c r="K24" s="403"/>
      <c r="L24" s="403"/>
      <c r="M24" s="403"/>
      <c r="N24" s="81"/>
      <c r="O24" s="81"/>
      <c r="P24" s="81"/>
      <c r="Q24" s="3"/>
      <c r="R24"/>
    </row>
    <row r="25" spans="1:18" ht="18.75" x14ac:dyDescent="0.3">
      <c r="B25" s="112"/>
      <c r="C25" s="112"/>
      <c r="D25" s="116" t="s">
        <v>254</v>
      </c>
      <c r="E25" s="116"/>
      <c r="F25" s="118">
        <v>8</v>
      </c>
      <c r="G25" s="220" t="e">
        <f t="shared" si="2"/>
        <v>#DIV/0!</v>
      </c>
      <c r="H25" s="403"/>
      <c r="I25" s="403"/>
      <c r="J25" s="403"/>
      <c r="K25" s="403"/>
      <c r="L25" s="403"/>
      <c r="M25" s="403"/>
      <c r="N25" s="81"/>
      <c r="O25" s="81"/>
      <c r="P25" s="81"/>
      <c r="Q25" s="3"/>
      <c r="R25"/>
    </row>
    <row r="26" spans="1:18" ht="18.75" x14ac:dyDescent="0.3">
      <c r="B26" s="112"/>
      <c r="C26" s="112"/>
      <c r="D26" s="116" t="s">
        <v>255</v>
      </c>
      <c r="E26" s="116"/>
      <c r="F26" s="118">
        <v>9</v>
      </c>
      <c r="G26" s="220" t="e">
        <f t="shared" si="2"/>
        <v>#DIV/0!</v>
      </c>
      <c r="H26" s="403"/>
      <c r="I26" s="403"/>
      <c r="J26" s="403"/>
      <c r="K26" s="403"/>
      <c r="L26" s="403"/>
      <c r="M26" s="403"/>
      <c r="N26" s="81"/>
      <c r="O26" s="81"/>
      <c r="P26" s="81"/>
      <c r="Q26" s="3"/>
      <c r="R26"/>
    </row>
    <row r="27" spans="1:18" ht="19.5" thickBot="1" x14ac:dyDescent="0.35">
      <c r="B27" s="112"/>
      <c r="C27" s="112"/>
      <c r="D27" s="116" t="s">
        <v>256</v>
      </c>
      <c r="E27" s="116"/>
      <c r="F27" s="118">
        <v>10</v>
      </c>
      <c r="G27" s="221" t="e">
        <f t="shared" si="2"/>
        <v>#DIV/0!</v>
      </c>
      <c r="H27" s="403"/>
      <c r="I27" s="403"/>
      <c r="J27" s="403"/>
      <c r="K27" s="403"/>
      <c r="L27" s="403"/>
      <c r="M27" s="403"/>
      <c r="N27" s="81"/>
      <c r="O27" s="81"/>
      <c r="P27" s="81"/>
      <c r="Q27" s="3"/>
      <c r="R27"/>
    </row>
    <row r="28" spans="1:18" ht="16.5" thickTop="1" thickBot="1" x14ac:dyDescent="0.3">
      <c r="B28" s="74"/>
      <c r="C28" s="78"/>
      <c r="D28" s="81"/>
      <c r="E28" s="81"/>
      <c r="F28" s="78" t="s">
        <v>233</v>
      </c>
      <c r="G28" s="251" t="e">
        <f>SUM(G18:G27)</f>
        <v>#DIV/0!</v>
      </c>
      <c r="H28" s="403"/>
      <c r="I28" s="403"/>
      <c r="J28" s="403"/>
      <c r="K28" s="403"/>
      <c r="L28" s="403"/>
      <c r="M28" s="403"/>
      <c r="N28" s="81"/>
      <c r="O28" s="81"/>
      <c r="P28" s="81"/>
      <c r="Q28" s="3"/>
      <c r="R28"/>
    </row>
    <row r="29" spans="1:18" s="13" customFormat="1" ht="18.75" x14ac:dyDescent="0.3">
      <c r="B29" s="74"/>
      <c r="C29" s="78"/>
      <c r="D29" s="81"/>
      <c r="E29" s="92"/>
      <c r="F29" s="92"/>
      <c r="G29" s="207" t="s">
        <v>303</v>
      </c>
      <c r="H29" s="92"/>
      <c r="I29" s="81"/>
      <c r="J29" s="92"/>
      <c r="K29" s="92"/>
      <c r="L29" s="92"/>
      <c r="M29" s="92"/>
      <c r="N29" s="81"/>
      <c r="O29" s="81"/>
      <c r="P29" s="81"/>
      <c r="Q29" s="75"/>
      <c r="R29" s="21"/>
    </row>
    <row r="30" spans="1:18" s="13" customFormat="1" ht="18.75" x14ac:dyDescent="0.3">
      <c r="B30" s="141"/>
      <c r="C30" s="78"/>
      <c r="D30" s="81"/>
      <c r="E30" s="92"/>
      <c r="F30" s="92"/>
      <c r="G30" s="207"/>
      <c r="H30" s="92"/>
      <c r="I30" s="81"/>
      <c r="J30" s="92"/>
      <c r="K30" s="92"/>
      <c r="L30" s="92"/>
      <c r="M30" s="92"/>
      <c r="N30" s="81"/>
      <c r="O30" s="81"/>
      <c r="P30" s="81"/>
      <c r="Q30" s="75"/>
      <c r="R30" s="21"/>
    </row>
    <row r="31" spans="1:18" s="13" customFormat="1" ht="10.5" customHeight="1" thickBot="1" x14ac:dyDescent="0.3">
      <c r="A31" s="76"/>
      <c r="B31" s="82"/>
      <c r="C31" s="83"/>
      <c r="D31" s="83"/>
      <c r="E31" s="83"/>
      <c r="F31" s="83"/>
      <c r="G31" s="84"/>
      <c r="H31" s="84"/>
      <c r="I31" s="84"/>
      <c r="J31" s="84"/>
      <c r="K31" s="84"/>
      <c r="L31" s="84"/>
      <c r="M31" s="84"/>
      <c r="N31" s="76"/>
      <c r="O31" s="76"/>
      <c r="P31" s="76"/>
      <c r="Q31" s="76"/>
      <c r="R31" s="102"/>
    </row>
    <row r="32" spans="1:18" ht="32.25" thickBot="1" x14ac:dyDescent="0.55000000000000004">
      <c r="B32" s="624" t="s">
        <v>290</v>
      </c>
      <c r="C32" s="625"/>
      <c r="D32" s="625"/>
      <c r="E32" s="625"/>
      <c r="F32" s="625"/>
      <c r="G32" s="625"/>
      <c r="H32" s="625"/>
      <c r="I32" s="625"/>
      <c r="J32" s="625"/>
      <c r="K32" s="625"/>
      <c r="L32" s="625"/>
      <c r="M32" s="625"/>
      <c r="N32" s="625"/>
      <c r="O32" s="625"/>
      <c r="P32" s="625"/>
      <c r="Q32" s="626"/>
      <c r="R32" s="21"/>
    </row>
    <row r="33" spans="2:19" ht="48" customHeight="1" x14ac:dyDescent="0.45">
      <c r="B33" s="312"/>
      <c r="C33" s="301"/>
      <c r="D33" s="368" t="s">
        <v>181</v>
      </c>
      <c r="E33" s="615" t="s">
        <v>284</v>
      </c>
      <c r="F33" s="612" t="s">
        <v>259</v>
      </c>
      <c r="G33" s="613"/>
      <c r="H33" s="614"/>
      <c r="I33" s="618" t="s">
        <v>283</v>
      </c>
      <c r="J33" s="600" t="s">
        <v>187</v>
      </c>
      <c r="K33" s="601"/>
      <c r="L33" s="601"/>
      <c r="M33" s="602"/>
      <c r="N33" s="603" t="s">
        <v>227</v>
      </c>
      <c r="O33" s="604"/>
      <c r="P33" s="605"/>
      <c r="Q33" s="302"/>
      <c r="S33" s="19"/>
    </row>
    <row r="34" spans="2:19" ht="17.25" customHeight="1" x14ac:dyDescent="0.45">
      <c r="B34" s="313"/>
      <c r="C34" s="304" t="s">
        <v>297</v>
      </c>
      <c r="D34" s="126">
        <f>D$15</f>
        <v>0</v>
      </c>
      <c r="E34" s="616"/>
      <c r="F34" s="127">
        <f>F$15</f>
        <v>0</v>
      </c>
      <c r="G34" s="128">
        <f>G$15</f>
        <v>0</v>
      </c>
      <c r="H34" s="129">
        <f>H$15</f>
        <v>0</v>
      </c>
      <c r="I34" s="619"/>
      <c r="J34" s="127">
        <f t="shared" ref="J34:P34" si="3">J$15</f>
        <v>0</v>
      </c>
      <c r="K34" s="128">
        <f t="shared" si="3"/>
        <v>0</v>
      </c>
      <c r="L34" s="128">
        <f t="shared" si="3"/>
        <v>0</v>
      </c>
      <c r="M34" s="129">
        <f t="shared" si="3"/>
        <v>0</v>
      </c>
      <c r="N34" s="127">
        <f t="shared" si="3"/>
        <v>0</v>
      </c>
      <c r="O34" s="128">
        <f t="shared" si="3"/>
        <v>0</v>
      </c>
      <c r="P34" s="129">
        <f t="shared" si="3"/>
        <v>0</v>
      </c>
      <c r="Q34" s="305"/>
      <c r="R34" s="18"/>
      <c r="S34" s="19"/>
    </row>
    <row r="35" spans="2:19" ht="15" customHeight="1" x14ac:dyDescent="0.25">
      <c r="B35" s="606" t="s">
        <v>179</v>
      </c>
      <c r="C35" s="79" t="s">
        <v>199</v>
      </c>
      <c r="D35" s="181" t="s">
        <v>182</v>
      </c>
      <c r="E35" s="616"/>
      <c r="F35" s="184" t="s">
        <v>182</v>
      </c>
      <c r="G35" s="178" t="s">
        <v>287</v>
      </c>
      <c r="H35" s="187" t="s">
        <v>183</v>
      </c>
      <c r="I35" s="619"/>
      <c r="J35" s="184" t="s">
        <v>51</v>
      </c>
      <c r="K35" s="178" t="s">
        <v>52</v>
      </c>
      <c r="L35" s="331" t="s">
        <v>185</v>
      </c>
      <c r="M35" s="183" t="s">
        <v>186</v>
      </c>
      <c r="N35" s="184" t="s">
        <v>228</v>
      </c>
      <c r="O35" s="593" t="s">
        <v>229</v>
      </c>
      <c r="P35" s="594"/>
      <c r="Q35" s="305"/>
      <c r="R35" s="18"/>
    </row>
    <row r="36" spans="2:19" ht="15.75" customHeight="1" thickBot="1" x14ac:dyDescent="0.3">
      <c r="B36" s="607"/>
      <c r="C36" s="80" t="s">
        <v>12</v>
      </c>
      <c r="D36" s="182">
        <v>7388</v>
      </c>
      <c r="E36" s="617"/>
      <c r="F36" s="186">
        <v>7420</v>
      </c>
      <c r="G36" s="188">
        <v>3220</v>
      </c>
      <c r="H36" s="185">
        <v>3215</v>
      </c>
      <c r="I36" s="620"/>
      <c r="J36" s="186">
        <v>3210</v>
      </c>
      <c r="K36" s="180">
        <v>3212</v>
      </c>
      <c r="L36" s="180" t="s">
        <v>184</v>
      </c>
      <c r="M36" s="185" t="s">
        <v>184</v>
      </c>
      <c r="N36" s="186">
        <v>7422</v>
      </c>
      <c r="O36" s="180">
        <v>7425</v>
      </c>
      <c r="P36" s="185" t="s">
        <v>289</v>
      </c>
      <c r="Q36" s="307" t="s">
        <v>233</v>
      </c>
      <c r="R36" s="3" t="s">
        <v>189</v>
      </c>
    </row>
    <row r="37" spans="2:19" s="374" customFormat="1" x14ac:dyDescent="0.25">
      <c r="B37" s="610"/>
      <c r="C37" s="611"/>
      <c r="D37" s="150">
        <v>0</v>
      </c>
      <c r="E37" s="125"/>
      <c r="F37" s="169">
        <v>0</v>
      </c>
      <c r="G37" s="153">
        <v>0</v>
      </c>
      <c r="H37" s="170">
        <v>0</v>
      </c>
      <c r="I37" s="123"/>
      <c r="J37" s="327">
        <v>0</v>
      </c>
      <c r="K37" s="177">
        <v>0</v>
      </c>
      <c r="L37" s="161"/>
      <c r="M37" s="158"/>
      <c r="N37" s="156"/>
      <c r="O37" s="161"/>
      <c r="P37" s="158"/>
      <c r="Q37" s="320">
        <f>SUM(D37:P37)</f>
        <v>0</v>
      </c>
      <c r="R37" s="377"/>
    </row>
    <row r="38" spans="2:19" s="374" customFormat="1" x14ac:dyDescent="0.25">
      <c r="B38" s="608"/>
      <c r="C38" s="609"/>
      <c r="D38" s="151">
        <v>0</v>
      </c>
      <c r="E38" s="122"/>
      <c r="F38" s="171">
        <v>0</v>
      </c>
      <c r="G38" s="154">
        <v>0</v>
      </c>
      <c r="H38" s="172">
        <v>0</v>
      </c>
      <c r="I38" s="124"/>
      <c r="J38" s="328">
        <v>0</v>
      </c>
      <c r="K38" s="177">
        <v>0</v>
      </c>
      <c r="L38" s="161"/>
      <c r="M38" s="158"/>
      <c r="N38" s="156"/>
      <c r="O38" s="161"/>
      <c r="P38" s="158"/>
      <c r="Q38" s="320">
        <f t="shared" ref="Q38:Q47" si="4">SUM(D38:P38)</f>
        <v>0</v>
      </c>
      <c r="R38" s="377"/>
    </row>
    <row r="39" spans="2:19" s="374" customFormat="1" x14ac:dyDescent="0.25">
      <c r="B39" s="608"/>
      <c r="C39" s="609"/>
      <c r="D39" s="151">
        <v>0</v>
      </c>
      <c r="E39" s="122"/>
      <c r="F39" s="171">
        <v>0</v>
      </c>
      <c r="G39" s="154">
        <v>0</v>
      </c>
      <c r="H39" s="172">
        <v>0</v>
      </c>
      <c r="I39" s="124"/>
      <c r="J39" s="328">
        <v>0</v>
      </c>
      <c r="K39" s="177">
        <v>0</v>
      </c>
      <c r="L39" s="161"/>
      <c r="M39" s="158"/>
      <c r="N39" s="156"/>
      <c r="O39" s="161"/>
      <c r="P39" s="158"/>
      <c r="Q39" s="320">
        <f>SUM(D39:P39)</f>
        <v>0</v>
      </c>
      <c r="R39" s="377"/>
    </row>
    <row r="40" spans="2:19" s="374" customFormat="1" x14ac:dyDescent="0.25">
      <c r="B40" s="608"/>
      <c r="C40" s="609"/>
      <c r="D40" s="151">
        <v>0</v>
      </c>
      <c r="E40" s="122"/>
      <c r="F40" s="171">
        <v>0</v>
      </c>
      <c r="G40" s="154">
        <v>0</v>
      </c>
      <c r="H40" s="172">
        <v>0</v>
      </c>
      <c r="I40" s="124"/>
      <c r="J40" s="328">
        <v>0</v>
      </c>
      <c r="K40" s="177">
        <v>0</v>
      </c>
      <c r="L40" s="161"/>
      <c r="M40" s="158"/>
      <c r="N40" s="156"/>
      <c r="O40" s="161"/>
      <c r="P40" s="158"/>
      <c r="Q40" s="320">
        <f t="shared" si="4"/>
        <v>0</v>
      </c>
      <c r="R40" s="377"/>
    </row>
    <row r="41" spans="2:19" s="374" customFormat="1" x14ac:dyDescent="0.25">
      <c r="B41" s="608"/>
      <c r="C41" s="609"/>
      <c r="D41" s="151">
        <v>0</v>
      </c>
      <c r="E41" s="122"/>
      <c r="F41" s="171">
        <v>0</v>
      </c>
      <c r="G41" s="154">
        <v>0</v>
      </c>
      <c r="H41" s="172">
        <v>0</v>
      </c>
      <c r="I41" s="124"/>
      <c r="J41" s="328">
        <v>0</v>
      </c>
      <c r="K41" s="177">
        <v>0</v>
      </c>
      <c r="L41" s="161"/>
      <c r="M41" s="158"/>
      <c r="N41" s="161"/>
      <c r="O41" s="161"/>
      <c r="P41" s="158"/>
      <c r="Q41" s="320">
        <f t="shared" si="4"/>
        <v>0</v>
      </c>
      <c r="R41" s="377"/>
    </row>
    <row r="42" spans="2:19" s="374" customFormat="1" x14ac:dyDescent="0.25">
      <c r="B42" s="608"/>
      <c r="C42" s="609"/>
      <c r="D42" s="151">
        <v>0</v>
      </c>
      <c r="E42" s="122"/>
      <c r="F42" s="171">
        <v>0</v>
      </c>
      <c r="G42" s="154">
        <v>0</v>
      </c>
      <c r="H42" s="172">
        <v>0</v>
      </c>
      <c r="I42" s="124"/>
      <c r="J42" s="328">
        <v>0</v>
      </c>
      <c r="K42" s="177">
        <v>0</v>
      </c>
      <c r="L42" s="161"/>
      <c r="M42" s="158"/>
      <c r="N42" s="161"/>
      <c r="O42" s="161"/>
      <c r="P42" s="158"/>
      <c r="Q42" s="320">
        <f t="shared" si="4"/>
        <v>0</v>
      </c>
      <c r="R42" s="377"/>
    </row>
    <row r="43" spans="2:19" s="374" customFormat="1" x14ac:dyDescent="0.25">
      <c r="B43" s="608"/>
      <c r="C43" s="609"/>
      <c r="D43" s="151">
        <v>0</v>
      </c>
      <c r="E43" s="122"/>
      <c r="F43" s="171">
        <v>0</v>
      </c>
      <c r="G43" s="154">
        <v>0</v>
      </c>
      <c r="H43" s="172">
        <v>0</v>
      </c>
      <c r="I43" s="124"/>
      <c r="J43" s="328">
        <v>0</v>
      </c>
      <c r="K43" s="177">
        <v>0</v>
      </c>
      <c r="L43" s="161"/>
      <c r="M43" s="158"/>
      <c r="N43" s="161"/>
      <c r="O43" s="161"/>
      <c r="P43" s="158"/>
      <c r="Q43" s="320">
        <f t="shared" si="4"/>
        <v>0</v>
      </c>
      <c r="R43" s="377"/>
    </row>
    <row r="44" spans="2:19" s="374" customFormat="1" x14ac:dyDescent="0.25">
      <c r="B44" s="608"/>
      <c r="C44" s="609"/>
      <c r="D44" s="151">
        <v>0</v>
      </c>
      <c r="E44" s="125"/>
      <c r="F44" s="169">
        <v>0</v>
      </c>
      <c r="G44" s="154">
        <v>0</v>
      </c>
      <c r="H44" s="172">
        <v>0</v>
      </c>
      <c r="I44" s="124"/>
      <c r="J44" s="328">
        <v>0</v>
      </c>
      <c r="K44" s="177">
        <v>0</v>
      </c>
      <c r="L44" s="161"/>
      <c r="M44" s="158"/>
      <c r="N44" s="161"/>
      <c r="O44" s="161"/>
      <c r="P44" s="158"/>
      <c r="Q44" s="320">
        <f t="shared" si="4"/>
        <v>0</v>
      </c>
      <c r="R44" s="377"/>
    </row>
    <row r="45" spans="2:19" s="374" customFormat="1" x14ac:dyDescent="0.25">
      <c r="B45" s="608"/>
      <c r="C45" s="609"/>
      <c r="D45" s="151">
        <v>0</v>
      </c>
      <c r="E45" s="125"/>
      <c r="F45" s="171">
        <v>0</v>
      </c>
      <c r="G45" s="173">
        <v>0</v>
      </c>
      <c r="H45" s="174">
        <v>0</v>
      </c>
      <c r="I45" s="124"/>
      <c r="J45" s="328">
        <v>0</v>
      </c>
      <c r="K45" s="177">
        <v>0</v>
      </c>
      <c r="L45" s="161"/>
      <c r="M45" s="158"/>
      <c r="N45" s="161"/>
      <c r="O45" s="161"/>
      <c r="P45" s="158"/>
      <c r="Q45" s="320">
        <f t="shared" si="4"/>
        <v>0</v>
      </c>
      <c r="R45" s="377"/>
    </row>
    <row r="46" spans="2:19" s="374" customFormat="1" x14ac:dyDescent="0.25">
      <c r="B46" s="608" t="s">
        <v>288</v>
      </c>
      <c r="C46" s="609"/>
      <c r="D46" s="151">
        <v>0</v>
      </c>
      <c r="E46" s="125"/>
      <c r="F46" s="171">
        <v>0</v>
      </c>
      <c r="G46" s="173">
        <v>0</v>
      </c>
      <c r="H46" s="174">
        <v>0</v>
      </c>
      <c r="I46" s="124"/>
      <c r="J46" s="328">
        <v>0</v>
      </c>
      <c r="K46" s="177">
        <v>0</v>
      </c>
      <c r="L46" s="161"/>
      <c r="M46" s="158"/>
      <c r="N46" s="161"/>
      <c r="O46" s="161"/>
      <c r="P46" s="158"/>
      <c r="Q46" s="320">
        <f t="shared" si="4"/>
        <v>0</v>
      </c>
      <c r="R46" s="377"/>
    </row>
    <row r="47" spans="2:19" s="374" customFormat="1" ht="15.75" thickBot="1" x14ac:dyDescent="0.3">
      <c r="B47" s="608"/>
      <c r="C47" s="609"/>
      <c r="D47" s="152">
        <v>0</v>
      </c>
      <c r="E47" s="125"/>
      <c r="F47" s="175">
        <v>0</v>
      </c>
      <c r="G47" s="155">
        <v>0</v>
      </c>
      <c r="H47" s="176">
        <v>0</v>
      </c>
      <c r="I47" s="124"/>
      <c r="J47" s="329">
        <v>0</v>
      </c>
      <c r="K47" s="191">
        <v>0</v>
      </c>
      <c r="L47" s="162"/>
      <c r="M47" s="159"/>
      <c r="N47" s="162"/>
      <c r="O47" s="162"/>
      <c r="P47" s="159"/>
      <c r="Q47" s="378">
        <f t="shared" si="4"/>
        <v>0</v>
      </c>
      <c r="R47" s="377"/>
    </row>
    <row r="48" spans="2:19" ht="16.5" thickTop="1" thickBot="1" x14ac:dyDescent="0.3">
      <c r="B48" s="308"/>
      <c r="C48" s="309" t="s">
        <v>314</v>
      </c>
      <c r="D48" s="163">
        <f>SUM(D37:D47)</f>
        <v>0</v>
      </c>
      <c r="E48" s="314"/>
      <c r="F48" s="237">
        <f>SUM(F37:F47)</f>
        <v>0</v>
      </c>
      <c r="G48" s="238">
        <f>SUM(G37:G47)</f>
        <v>0</v>
      </c>
      <c r="H48" s="239">
        <f>SUM(H37:H47)</f>
        <v>0</v>
      </c>
      <c r="I48" s="314"/>
      <c r="J48" s="237">
        <f t="shared" ref="J48:P48" si="5">SUM(J37:J47)</f>
        <v>0</v>
      </c>
      <c r="K48" s="238">
        <f t="shared" si="5"/>
        <v>0</v>
      </c>
      <c r="L48" s="238">
        <f t="shared" si="5"/>
        <v>0</v>
      </c>
      <c r="M48" s="239">
        <f t="shared" si="5"/>
        <v>0</v>
      </c>
      <c r="N48" s="237">
        <f t="shared" si="5"/>
        <v>0</v>
      </c>
      <c r="O48" s="238">
        <f t="shared" si="5"/>
        <v>0</v>
      </c>
      <c r="P48" s="239">
        <f t="shared" si="5"/>
        <v>0</v>
      </c>
      <c r="Q48" s="240">
        <f>SUM(D48:P48)</f>
        <v>0</v>
      </c>
    </row>
    <row r="49" spans="2:18" ht="15.75" thickBot="1" x14ac:dyDescent="0.3">
      <c r="B49" s="308"/>
      <c r="C49" s="309" t="s">
        <v>315</v>
      </c>
      <c r="D49" s="163">
        <f>$D$48+$D$14</f>
        <v>0</v>
      </c>
      <c r="E49" s="314"/>
      <c r="F49" s="237">
        <f>$F$48+$F$14</f>
        <v>0</v>
      </c>
      <c r="G49" s="238">
        <f>$G$48+$G$14</f>
        <v>0</v>
      </c>
      <c r="H49" s="239">
        <f>$H$48+$H$14</f>
        <v>0</v>
      </c>
      <c r="I49" s="314"/>
      <c r="J49" s="237">
        <f>$J$48+$J$14</f>
        <v>0</v>
      </c>
      <c r="K49" s="238">
        <f>$K$48+$K$14</f>
        <v>0</v>
      </c>
      <c r="L49" s="238">
        <f>$L$48+$L$14</f>
        <v>0</v>
      </c>
      <c r="M49" s="239">
        <f>$M$48+$M$14</f>
        <v>0</v>
      </c>
      <c r="N49" s="237">
        <f>$N$48+$N$14</f>
        <v>0</v>
      </c>
      <c r="O49" s="238">
        <f>$O$48+$O$14</f>
        <v>0</v>
      </c>
      <c r="P49" s="239">
        <f>$P$48+$P$14</f>
        <v>0</v>
      </c>
      <c r="Q49" s="240">
        <f>SUM(D49:P49)</f>
        <v>0</v>
      </c>
    </row>
    <row r="50" spans="2:18" ht="15.75" thickBot="1" x14ac:dyDescent="0.3">
      <c r="B50" s="310"/>
      <c r="C50" s="311" t="s">
        <v>234</v>
      </c>
      <c r="D50" s="93">
        <f>$D$34-$D$48</f>
        <v>0</v>
      </c>
      <c r="E50" s="315"/>
      <c r="F50" s="88">
        <f>$F$34-$F$48</f>
        <v>0</v>
      </c>
      <c r="G50" s="89">
        <f>$G$34-$G$48</f>
        <v>0</v>
      </c>
      <c r="H50" s="90">
        <f>$H$34-$H$48</f>
        <v>0</v>
      </c>
      <c r="I50" s="315"/>
      <c r="J50" s="88">
        <f>$J$34-$J$48</f>
        <v>0</v>
      </c>
      <c r="K50" s="89">
        <f>$K$34-$K$48</f>
        <v>0</v>
      </c>
      <c r="L50" s="89">
        <f>$L$34-$L$48</f>
        <v>0</v>
      </c>
      <c r="M50" s="90">
        <f>$M$34-$M$48</f>
        <v>0</v>
      </c>
      <c r="N50" s="88">
        <f>$N$34-$N$48</f>
        <v>0</v>
      </c>
      <c r="O50" s="89">
        <f>$O$34-$O$48</f>
        <v>0</v>
      </c>
      <c r="P50" s="90">
        <f>$P$34-$P$48</f>
        <v>0</v>
      </c>
      <c r="Q50" s="160">
        <f>SUM(D50:P50)</f>
        <v>0</v>
      </c>
    </row>
    <row r="51" spans="2:18" ht="15.75" thickBot="1" x14ac:dyDescent="0.3">
      <c r="C51" s="74"/>
      <c r="D51" s="81"/>
      <c r="E51" s="92"/>
      <c r="F51" s="81"/>
      <c r="G51" s="81"/>
      <c r="H51" s="81"/>
      <c r="I51" s="92"/>
      <c r="J51" s="81"/>
      <c r="K51" s="81"/>
      <c r="L51" s="81"/>
      <c r="M51" s="81"/>
      <c r="N51" s="81"/>
      <c r="O51" s="81"/>
      <c r="P51" s="81"/>
      <c r="Q51" s="75"/>
    </row>
    <row r="52" spans="2:18" ht="19.5" thickBot="1" x14ac:dyDescent="0.35">
      <c r="B52" s="113"/>
      <c r="C52" s="120"/>
      <c r="D52" s="119"/>
      <c r="E52" s="233" t="s">
        <v>304</v>
      </c>
      <c r="F52" s="628" t="s">
        <v>300</v>
      </c>
      <c r="G52" s="629"/>
      <c r="H52" s="629"/>
      <c r="I52" s="629"/>
      <c r="J52" s="629"/>
      <c r="K52" s="629"/>
      <c r="L52" s="629"/>
      <c r="M52" s="630"/>
      <c r="N52" s="81"/>
      <c r="O52" s="81"/>
      <c r="P52" s="81"/>
      <c r="Q52" s="75"/>
    </row>
    <row r="53" spans="2:18" ht="18.75" x14ac:dyDescent="0.3">
      <c r="B53" s="112"/>
      <c r="C53" s="120"/>
      <c r="D53" s="116" t="s">
        <v>247</v>
      </c>
      <c r="E53" s="118">
        <v>1</v>
      </c>
      <c r="F53" s="230" t="e">
        <f t="shared" ref="F53:F62" si="6">ROUND(SUMIF($E$7:$E$47,$D53,F$7:F$47)/$F$49,3)</f>
        <v>#DIV/0!</v>
      </c>
      <c r="G53" s="218" t="e">
        <f t="shared" ref="G53:G62" si="7">ROUND(SUMIF($E$7:$E$47,$D53,G$7:G$47)/$G$49,3)</f>
        <v>#DIV/0!</v>
      </c>
      <c r="H53" s="218" t="e">
        <f t="shared" ref="H53:H62" si="8">ROUND(SUMIF($E$7:$E$47,$D53,H$7:H$47)/$H$49,3)</f>
        <v>#DIV/0!</v>
      </c>
      <c r="I53" s="161"/>
      <c r="J53" s="161"/>
      <c r="K53" s="161"/>
      <c r="L53" s="161"/>
      <c r="M53" s="158"/>
      <c r="N53" s="81"/>
      <c r="O53" s="81"/>
      <c r="P53" s="81"/>
      <c r="Q53" s="75"/>
    </row>
    <row r="54" spans="2:18" ht="18.75" x14ac:dyDescent="0.3">
      <c r="B54" s="112"/>
      <c r="C54" s="119"/>
      <c r="D54" s="116" t="s">
        <v>248</v>
      </c>
      <c r="E54" s="118">
        <v>2</v>
      </c>
      <c r="F54" s="230" t="e">
        <f t="shared" si="6"/>
        <v>#DIV/0!</v>
      </c>
      <c r="G54" s="218" t="e">
        <f t="shared" si="7"/>
        <v>#DIV/0!</v>
      </c>
      <c r="H54" s="218" t="e">
        <f t="shared" si="8"/>
        <v>#DIV/0!</v>
      </c>
      <c r="I54" s="161"/>
      <c r="J54" s="161"/>
      <c r="K54" s="161"/>
      <c r="L54" s="161"/>
      <c r="M54" s="158"/>
      <c r="N54" s="81"/>
      <c r="O54" s="81"/>
      <c r="P54" s="81"/>
      <c r="Q54" s="75"/>
    </row>
    <row r="55" spans="2:18" ht="15" customHeight="1" x14ac:dyDescent="0.3">
      <c r="B55" s="112"/>
      <c r="C55" s="119"/>
      <c r="D55" s="116" t="s">
        <v>249</v>
      </c>
      <c r="E55" s="118">
        <v>3</v>
      </c>
      <c r="F55" s="230" t="e">
        <f t="shared" si="6"/>
        <v>#DIV/0!</v>
      </c>
      <c r="G55" s="218" t="e">
        <f t="shared" si="7"/>
        <v>#DIV/0!</v>
      </c>
      <c r="H55" s="218" t="e">
        <f t="shared" si="8"/>
        <v>#DIV/0!</v>
      </c>
      <c r="I55" s="161"/>
      <c r="J55" s="161"/>
      <c r="K55" s="161"/>
      <c r="L55" s="161"/>
      <c r="M55" s="158"/>
      <c r="N55" s="81"/>
      <c r="O55" s="81"/>
      <c r="P55" s="81"/>
      <c r="Q55" s="75"/>
    </row>
    <row r="56" spans="2:18" ht="18.75" x14ac:dyDescent="0.3">
      <c r="B56" s="112"/>
      <c r="C56" s="119"/>
      <c r="D56" s="116" t="s">
        <v>250</v>
      </c>
      <c r="E56" s="118">
        <v>4</v>
      </c>
      <c r="F56" s="230" t="e">
        <f t="shared" si="6"/>
        <v>#DIV/0!</v>
      </c>
      <c r="G56" s="218" t="e">
        <f t="shared" si="7"/>
        <v>#DIV/0!</v>
      </c>
      <c r="H56" s="218" t="e">
        <f t="shared" si="8"/>
        <v>#DIV/0!</v>
      </c>
      <c r="I56" s="161"/>
      <c r="J56" s="161"/>
      <c r="K56" s="161"/>
      <c r="L56" s="161"/>
      <c r="M56" s="158"/>
      <c r="N56" s="81"/>
      <c r="O56" s="81"/>
      <c r="P56" s="81"/>
      <c r="Q56" s="75"/>
      <c r="R56" s="18"/>
    </row>
    <row r="57" spans="2:18" ht="18.75" x14ac:dyDescent="0.3">
      <c r="B57" s="112"/>
      <c r="C57" s="119"/>
      <c r="D57" s="116" t="s">
        <v>251</v>
      </c>
      <c r="E57" s="118">
        <v>5</v>
      </c>
      <c r="F57" s="230" t="e">
        <f t="shared" si="6"/>
        <v>#DIV/0!</v>
      </c>
      <c r="G57" s="218" t="e">
        <f t="shared" si="7"/>
        <v>#DIV/0!</v>
      </c>
      <c r="H57" s="218" t="e">
        <f t="shared" si="8"/>
        <v>#DIV/0!</v>
      </c>
      <c r="I57" s="161"/>
      <c r="J57" s="161"/>
      <c r="K57" s="161"/>
      <c r="L57" s="161"/>
      <c r="M57" s="158"/>
      <c r="N57" s="81"/>
      <c r="O57" s="81"/>
      <c r="P57" s="81"/>
      <c r="Q57" s="75"/>
      <c r="R57" s="18"/>
    </row>
    <row r="58" spans="2:18" ht="18.75" x14ac:dyDescent="0.3">
      <c r="B58" s="112"/>
      <c r="C58" s="119"/>
      <c r="D58" s="116" t="s">
        <v>252</v>
      </c>
      <c r="E58" s="118">
        <v>6</v>
      </c>
      <c r="F58" s="230" t="e">
        <f t="shared" si="6"/>
        <v>#DIV/0!</v>
      </c>
      <c r="G58" s="218" t="e">
        <f t="shared" si="7"/>
        <v>#DIV/0!</v>
      </c>
      <c r="H58" s="218" t="e">
        <f t="shared" si="8"/>
        <v>#DIV/0!</v>
      </c>
      <c r="I58" s="161"/>
      <c r="J58" s="161"/>
      <c r="K58" s="161"/>
      <c r="L58" s="161"/>
      <c r="M58" s="158"/>
      <c r="N58" s="81"/>
      <c r="O58" s="81"/>
      <c r="P58" s="81"/>
      <c r="Q58" s="75"/>
    </row>
    <row r="59" spans="2:18" ht="18.75" x14ac:dyDescent="0.3">
      <c r="B59" s="112"/>
      <c r="C59" s="119"/>
      <c r="D59" s="116" t="s">
        <v>253</v>
      </c>
      <c r="E59" s="118">
        <v>7</v>
      </c>
      <c r="F59" s="230" t="e">
        <f t="shared" si="6"/>
        <v>#DIV/0!</v>
      </c>
      <c r="G59" s="218" t="e">
        <f t="shared" si="7"/>
        <v>#DIV/0!</v>
      </c>
      <c r="H59" s="218" t="e">
        <f t="shared" si="8"/>
        <v>#DIV/0!</v>
      </c>
      <c r="I59" s="161"/>
      <c r="J59" s="161"/>
      <c r="K59" s="161"/>
      <c r="L59" s="161"/>
      <c r="M59" s="158"/>
      <c r="N59" s="81"/>
      <c r="O59" s="81"/>
      <c r="P59" s="81"/>
      <c r="Q59" s="75"/>
    </row>
    <row r="60" spans="2:18" ht="18.75" x14ac:dyDescent="0.3">
      <c r="B60" s="112"/>
      <c r="C60" s="119"/>
      <c r="D60" s="116" t="s">
        <v>254</v>
      </c>
      <c r="E60" s="118">
        <v>8</v>
      </c>
      <c r="F60" s="230" t="e">
        <f t="shared" si="6"/>
        <v>#DIV/0!</v>
      </c>
      <c r="G60" s="218" t="e">
        <f t="shared" si="7"/>
        <v>#DIV/0!</v>
      </c>
      <c r="H60" s="218" t="e">
        <f t="shared" si="8"/>
        <v>#DIV/0!</v>
      </c>
      <c r="I60" s="161"/>
      <c r="J60" s="161"/>
      <c r="K60" s="161"/>
      <c r="L60" s="161"/>
      <c r="M60" s="158"/>
      <c r="N60" s="81"/>
      <c r="O60" s="81"/>
      <c r="P60" s="81"/>
      <c r="Q60" s="75"/>
    </row>
    <row r="61" spans="2:18" ht="18.75" x14ac:dyDescent="0.3">
      <c r="B61" s="112"/>
      <c r="C61" s="119"/>
      <c r="D61" s="116" t="s">
        <v>255</v>
      </c>
      <c r="E61" s="118">
        <v>9</v>
      </c>
      <c r="F61" s="230" t="e">
        <f t="shared" si="6"/>
        <v>#DIV/0!</v>
      </c>
      <c r="G61" s="218" t="e">
        <f t="shared" si="7"/>
        <v>#DIV/0!</v>
      </c>
      <c r="H61" s="218" t="e">
        <f t="shared" si="8"/>
        <v>#DIV/0!</v>
      </c>
      <c r="I61" s="161"/>
      <c r="J61" s="161"/>
      <c r="K61" s="161"/>
      <c r="L61" s="161"/>
      <c r="M61" s="158"/>
      <c r="N61" s="81"/>
      <c r="O61" s="81"/>
      <c r="P61" s="81"/>
      <c r="Q61" s="75"/>
    </row>
    <row r="62" spans="2:18" ht="18.75" x14ac:dyDescent="0.3">
      <c r="B62" s="112"/>
      <c r="C62" s="119"/>
      <c r="D62" s="116" t="s">
        <v>256</v>
      </c>
      <c r="E62" s="118">
        <v>10</v>
      </c>
      <c r="F62" s="230" t="e">
        <f t="shared" si="6"/>
        <v>#DIV/0!</v>
      </c>
      <c r="G62" s="218" t="e">
        <f t="shared" si="7"/>
        <v>#DIV/0!</v>
      </c>
      <c r="H62" s="218" t="e">
        <f t="shared" si="8"/>
        <v>#DIV/0!</v>
      </c>
      <c r="I62" s="161"/>
      <c r="J62" s="161"/>
      <c r="K62" s="161"/>
      <c r="L62" s="161"/>
      <c r="M62" s="158"/>
      <c r="N62" s="81"/>
      <c r="O62" s="81"/>
      <c r="P62" s="81"/>
      <c r="Q62" s="75"/>
    </row>
    <row r="63" spans="2:18" ht="15.75" x14ac:dyDescent="0.25">
      <c r="B63" s="113"/>
      <c r="C63" s="114"/>
      <c r="D63" s="114"/>
      <c r="E63" s="117" t="s">
        <v>260</v>
      </c>
      <c r="F63" s="156"/>
      <c r="G63" s="161"/>
      <c r="H63" s="161"/>
      <c r="I63" s="161"/>
      <c r="J63" s="161"/>
      <c r="K63" s="161"/>
      <c r="L63" s="161"/>
      <c r="M63" s="158"/>
      <c r="N63" s="81"/>
      <c r="O63" s="81"/>
      <c r="P63" s="81"/>
      <c r="Q63" s="75"/>
    </row>
    <row r="64" spans="2:18" ht="18.75" x14ac:dyDescent="0.3">
      <c r="B64" s="112"/>
      <c r="C64" s="112"/>
      <c r="D64" s="116" t="s">
        <v>235</v>
      </c>
      <c r="E64" s="118">
        <v>1</v>
      </c>
      <c r="F64" s="156"/>
      <c r="G64" s="161"/>
      <c r="H64" s="161"/>
      <c r="I64" s="161"/>
      <c r="J64" s="215" t="e">
        <f t="shared" ref="J64:J75" si="9">ROUND(SUMIF($I$6:$I$47,$D64,J$6:J$47)/J$49,3)</f>
        <v>#DIV/0!</v>
      </c>
      <c r="K64" s="161"/>
      <c r="L64" s="161"/>
      <c r="M64" s="158"/>
      <c r="N64" s="81"/>
      <c r="O64" s="81"/>
      <c r="P64" s="81"/>
      <c r="Q64" s="75"/>
    </row>
    <row r="65" spans="1:18" ht="15" customHeight="1" x14ac:dyDescent="0.3">
      <c r="B65" s="112"/>
      <c r="C65" s="112"/>
      <c r="D65" s="116" t="s">
        <v>236</v>
      </c>
      <c r="E65" s="118">
        <v>2</v>
      </c>
      <c r="F65" s="156"/>
      <c r="G65" s="161"/>
      <c r="H65" s="161"/>
      <c r="I65" s="161"/>
      <c r="J65" s="215" t="e">
        <f t="shared" si="9"/>
        <v>#DIV/0!</v>
      </c>
      <c r="K65" s="161"/>
      <c r="L65" s="161"/>
      <c r="M65" s="158"/>
      <c r="N65" s="81"/>
      <c r="O65" s="81"/>
      <c r="P65" s="81"/>
      <c r="Q65" s="75"/>
    </row>
    <row r="66" spans="1:18" ht="15.75" customHeight="1" x14ac:dyDescent="0.3">
      <c r="B66" s="112"/>
      <c r="C66" s="112"/>
      <c r="D66" s="116" t="s">
        <v>237</v>
      </c>
      <c r="E66" s="118">
        <v>3</v>
      </c>
      <c r="F66" s="156"/>
      <c r="G66" s="161"/>
      <c r="H66" s="161"/>
      <c r="I66" s="161"/>
      <c r="J66" s="215" t="e">
        <f t="shared" si="9"/>
        <v>#DIV/0!</v>
      </c>
      <c r="K66" s="161"/>
      <c r="L66" s="161"/>
      <c r="M66" s="158"/>
      <c r="N66" s="81"/>
      <c r="O66" s="81"/>
      <c r="P66" s="81"/>
      <c r="Q66" s="75"/>
    </row>
    <row r="67" spans="1:18" ht="18.75" customHeight="1" x14ac:dyDescent="0.3">
      <c r="B67" s="112"/>
      <c r="C67" s="112"/>
      <c r="D67" s="116" t="s">
        <v>238</v>
      </c>
      <c r="E67" s="118">
        <v>4</v>
      </c>
      <c r="F67" s="156"/>
      <c r="G67" s="161"/>
      <c r="H67" s="161"/>
      <c r="I67" s="161"/>
      <c r="J67" s="215" t="e">
        <f t="shared" si="9"/>
        <v>#DIV/0!</v>
      </c>
      <c r="K67" s="161"/>
      <c r="L67" s="161"/>
      <c r="M67" s="158"/>
      <c r="N67" s="81"/>
      <c r="O67" s="81"/>
      <c r="P67" s="81"/>
      <c r="Q67" s="75"/>
    </row>
    <row r="68" spans="1:18" ht="18.75" x14ac:dyDescent="0.3">
      <c r="B68" s="112"/>
      <c r="C68" s="112"/>
      <c r="D68" s="116" t="s">
        <v>239</v>
      </c>
      <c r="E68" s="118">
        <v>5</v>
      </c>
      <c r="F68" s="156"/>
      <c r="G68" s="161"/>
      <c r="H68" s="161"/>
      <c r="I68" s="161"/>
      <c r="J68" s="215" t="e">
        <f t="shared" si="9"/>
        <v>#DIV/0!</v>
      </c>
      <c r="K68" s="161"/>
      <c r="L68" s="161"/>
      <c r="M68" s="158"/>
      <c r="N68" s="81"/>
      <c r="O68" s="81"/>
      <c r="P68" s="81"/>
      <c r="Q68" s="75"/>
    </row>
    <row r="69" spans="1:18" ht="18.75" x14ac:dyDescent="0.3">
      <c r="B69" s="112"/>
      <c r="C69" s="112"/>
      <c r="D69" s="116" t="s">
        <v>240</v>
      </c>
      <c r="E69" s="118">
        <v>6</v>
      </c>
      <c r="F69" s="156"/>
      <c r="G69" s="161"/>
      <c r="H69" s="161"/>
      <c r="I69" s="161"/>
      <c r="J69" s="215" t="e">
        <f t="shared" si="9"/>
        <v>#DIV/0!</v>
      </c>
      <c r="K69" s="161"/>
      <c r="L69" s="161"/>
      <c r="M69" s="158"/>
      <c r="N69" s="81"/>
      <c r="O69" s="81"/>
      <c r="P69" s="81"/>
      <c r="Q69" s="75"/>
    </row>
    <row r="70" spans="1:18" ht="18.75" x14ac:dyDescent="0.3">
      <c r="B70" s="112"/>
      <c r="C70" s="112"/>
      <c r="D70" s="116" t="s">
        <v>241</v>
      </c>
      <c r="E70" s="118">
        <v>7</v>
      </c>
      <c r="F70" s="156"/>
      <c r="G70" s="161"/>
      <c r="H70" s="161"/>
      <c r="I70" s="161"/>
      <c r="J70" s="215" t="e">
        <f t="shared" si="9"/>
        <v>#DIV/0!</v>
      </c>
      <c r="K70" s="161"/>
      <c r="L70" s="161"/>
      <c r="M70" s="158"/>
      <c r="N70" s="81"/>
      <c r="O70" s="81"/>
      <c r="P70" s="81"/>
      <c r="Q70" s="75"/>
    </row>
    <row r="71" spans="1:18" ht="18.75" x14ac:dyDescent="0.3">
      <c r="B71" s="112"/>
      <c r="C71" s="112"/>
      <c r="D71" s="116" t="s">
        <v>242</v>
      </c>
      <c r="E71" s="118">
        <v>8</v>
      </c>
      <c r="F71" s="156"/>
      <c r="G71" s="161"/>
      <c r="H71" s="161"/>
      <c r="I71" s="161"/>
      <c r="J71" s="215" t="e">
        <f t="shared" si="9"/>
        <v>#DIV/0!</v>
      </c>
      <c r="K71" s="161"/>
      <c r="L71" s="161"/>
      <c r="M71" s="158"/>
      <c r="N71" s="81"/>
      <c r="O71" s="81"/>
      <c r="P71" s="81"/>
      <c r="Q71" s="75"/>
    </row>
    <row r="72" spans="1:18" ht="18.75" x14ac:dyDescent="0.3">
      <c r="B72" s="112"/>
      <c r="C72" s="112"/>
      <c r="D72" s="116" t="s">
        <v>243</v>
      </c>
      <c r="E72" s="118">
        <v>9</v>
      </c>
      <c r="F72" s="156"/>
      <c r="G72" s="161"/>
      <c r="H72" s="161"/>
      <c r="I72" s="161"/>
      <c r="J72" s="215" t="e">
        <f t="shared" si="9"/>
        <v>#DIV/0!</v>
      </c>
      <c r="K72" s="161"/>
      <c r="L72" s="161"/>
      <c r="M72" s="158"/>
      <c r="N72" s="81"/>
      <c r="O72" s="81"/>
      <c r="P72" s="81"/>
      <c r="Q72" s="75"/>
    </row>
    <row r="73" spans="1:18" ht="18.75" x14ac:dyDescent="0.3">
      <c r="B73" s="112"/>
      <c r="C73" s="112"/>
      <c r="D73" s="116" t="s">
        <v>244</v>
      </c>
      <c r="E73" s="118">
        <v>10</v>
      </c>
      <c r="F73" s="156"/>
      <c r="G73" s="161"/>
      <c r="H73" s="161"/>
      <c r="I73" s="161"/>
      <c r="J73" s="215" t="e">
        <f t="shared" si="9"/>
        <v>#DIV/0!</v>
      </c>
      <c r="K73" s="161"/>
      <c r="L73" s="161"/>
      <c r="M73" s="158"/>
      <c r="N73" s="81"/>
      <c r="O73" s="81"/>
      <c r="P73" s="81"/>
      <c r="Q73" s="75"/>
    </row>
    <row r="74" spans="1:18" ht="18.75" x14ac:dyDescent="0.3">
      <c r="B74" s="112"/>
      <c r="C74" s="112"/>
      <c r="D74" s="116" t="s">
        <v>245</v>
      </c>
      <c r="E74" s="118">
        <v>11</v>
      </c>
      <c r="F74" s="156"/>
      <c r="G74" s="161"/>
      <c r="H74" s="161"/>
      <c r="I74" s="161"/>
      <c r="J74" s="215" t="e">
        <f t="shared" si="9"/>
        <v>#DIV/0!</v>
      </c>
      <c r="K74" s="161"/>
      <c r="L74" s="161"/>
      <c r="M74" s="158"/>
      <c r="N74" s="81"/>
      <c r="O74" s="81"/>
      <c r="P74" s="81"/>
      <c r="Q74" s="75"/>
    </row>
    <row r="75" spans="1:18" ht="19.5" thickBot="1" x14ac:dyDescent="0.35">
      <c r="B75" s="112"/>
      <c r="C75" s="112"/>
      <c r="D75" s="116" t="s">
        <v>246</v>
      </c>
      <c r="E75" s="118">
        <v>12</v>
      </c>
      <c r="F75" s="157"/>
      <c r="G75" s="162"/>
      <c r="H75" s="162"/>
      <c r="I75" s="161"/>
      <c r="J75" s="227" t="e">
        <f t="shared" si="9"/>
        <v>#DIV/0!</v>
      </c>
      <c r="K75" s="161"/>
      <c r="L75" s="161"/>
      <c r="M75" s="158"/>
      <c r="N75" s="81"/>
      <c r="O75" s="81"/>
      <c r="P75" s="81"/>
      <c r="Q75" s="75"/>
    </row>
    <row r="76" spans="1:18" ht="16.5" thickTop="1" thickBot="1" x14ac:dyDescent="0.3">
      <c r="B76" s="94"/>
      <c r="C76" s="78"/>
      <c r="D76" s="81"/>
      <c r="E76" s="115" t="s">
        <v>233</v>
      </c>
      <c r="F76" s="216" t="e">
        <f>SUM(F53:F62)</f>
        <v>#DIV/0!</v>
      </c>
      <c r="G76" s="217" t="e">
        <f>SUM(G53:G62)</f>
        <v>#DIV/0!</v>
      </c>
      <c r="H76" s="217" t="e">
        <f>SUM(H53:H62)</f>
        <v>#DIV/0!</v>
      </c>
      <c r="I76" s="211"/>
      <c r="J76" s="217" t="e">
        <f>SUM(J64:J75)</f>
        <v>#DIV/0!</v>
      </c>
      <c r="K76" s="211"/>
      <c r="L76" s="211"/>
      <c r="M76" s="212"/>
      <c r="N76" s="81"/>
      <c r="O76" s="81"/>
      <c r="P76" s="81"/>
      <c r="Q76" s="75"/>
    </row>
    <row r="77" spans="1:18" x14ac:dyDescent="0.25">
      <c r="B77" s="74"/>
      <c r="C77" s="78"/>
      <c r="D77" s="81"/>
      <c r="E77" s="92"/>
      <c r="F77" s="232" t="s">
        <v>268</v>
      </c>
      <c r="G77" s="92"/>
      <c r="H77" s="92"/>
      <c r="I77" s="92"/>
      <c r="J77" s="81"/>
      <c r="K77" s="81"/>
      <c r="L77" s="81"/>
      <c r="M77" s="81"/>
      <c r="N77" s="81"/>
      <c r="O77" s="81"/>
      <c r="P77" s="81"/>
      <c r="Q77" s="75"/>
    </row>
    <row r="78" spans="1:18" x14ac:dyDescent="0.25">
      <c r="B78" s="141"/>
      <c r="C78" s="78"/>
      <c r="D78" s="81"/>
      <c r="E78" s="92"/>
      <c r="F78" s="232" t="s">
        <v>310</v>
      </c>
      <c r="G78" s="92"/>
      <c r="H78" s="92"/>
      <c r="I78" s="92"/>
      <c r="J78" s="81"/>
      <c r="K78" s="81"/>
      <c r="L78" s="81"/>
      <c r="M78" s="81"/>
      <c r="N78" s="81"/>
      <c r="O78" s="81"/>
      <c r="P78" s="81"/>
      <c r="Q78" s="75"/>
    </row>
    <row r="79" spans="1:18" ht="15.75" thickBot="1" x14ac:dyDescent="0.3">
      <c r="A79" s="76"/>
      <c r="B79" s="454"/>
      <c r="C79" s="455"/>
      <c r="D79" s="84"/>
      <c r="E79" s="456"/>
      <c r="F79" s="456"/>
      <c r="G79" s="456"/>
      <c r="H79" s="456"/>
      <c r="I79" s="456"/>
      <c r="J79" s="84"/>
      <c r="K79" s="84"/>
      <c r="L79" s="84"/>
      <c r="M79" s="84"/>
      <c r="N79" s="84"/>
      <c r="O79" s="84"/>
      <c r="P79" s="84"/>
      <c r="Q79" s="457"/>
      <c r="R79" s="102"/>
    </row>
    <row r="80" spans="1:18" s="13" customFormat="1" ht="34.5" thickBot="1" x14ac:dyDescent="0.55000000000000004">
      <c r="B80" s="458" t="s">
        <v>321</v>
      </c>
      <c r="C80" s="459"/>
      <c r="D80" s="459"/>
      <c r="E80" s="459"/>
      <c r="F80" s="459"/>
      <c r="G80" s="459"/>
      <c r="H80" s="459"/>
      <c r="I80" s="459"/>
      <c r="J80" s="459"/>
      <c r="K80" s="459"/>
      <c r="L80" s="459"/>
      <c r="M80" s="459"/>
      <c r="N80" s="459"/>
      <c r="O80" s="459"/>
      <c r="P80" s="459"/>
      <c r="Q80" s="460"/>
      <c r="R80" s="21"/>
    </row>
    <row r="81" spans="2:19" ht="51.75" customHeight="1" x14ac:dyDescent="0.25">
      <c r="B81" s="317"/>
      <c r="C81" s="318"/>
      <c r="D81" s="368" t="s">
        <v>181</v>
      </c>
      <c r="E81" s="598" t="s">
        <v>284</v>
      </c>
      <c r="F81" s="595" t="s">
        <v>259</v>
      </c>
      <c r="G81" s="596"/>
      <c r="H81" s="597"/>
      <c r="I81" s="598" t="s">
        <v>283</v>
      </c>
      <c r="J81" s="600" t="s">
        <v>187</v>
      </c>
      <c r="K81" s="601"/>
      <c r="L81" s="601"/>
      <c r="M81" s="602"/>
      <c r="N81" s="603" t="s">
        <v>227</v>
      </c>
      <c r="O81" s="604"/>
      <c r="P81" s="605"/>
      <c r="Q81" s="319"/>
      <c r="S81" s="19"/>
    </row>
    <row r="82" spans="2:19" x14ac:dyDescent="0.25">
      <c r="B82" s="303"/>
      <c r="C82" s="304" t="s">
        <v>297</v>
      </c>
      <c r="D82" s="85">
        <f>D$50</f>
        <v>0</v>
      </c>
      <c r="E82" s="598"/>
      <c r="F82" s="109">
        <f>$F$50</f>
        <v>0</v>
      </c>
      <c r="G82" s="110">
        <f>$G$50</f>
        <v>0</v>
      </c>
      <c r="H82" s="111">
        <f>$H$50</f>
        <v>0</v>
      </c>
      <c r="I82" s="598"/>
      <c r="J82" s="109">
        <f>$J$50</f>
        <v>0</v>
      </c>
      <c r="K82" s="110">
        <f>$K$50</f>
        <v>0</v>
      </c>
      <c r="L82" s="110">
        <f>$L$50</f>
        <v>0</v>
      </c>
      <c r="M82" s="111">
        <f>$M$50</f>
        <v>0</v>
      </c>
      <c r="N82" s="109">
        <f>$N$50</f>
        <v>0</v>
      </c>
      <c r="O82" s="110">
        <f>$O$50</f>
        <v>0</v>
      </c>
      <c r="P82" s="111">
        <f>$P$50</f>
        <v>0</v>
      </c>
      <c r="Q82" s="319"/>
      <c r="R82" s="18"/>
      <c r="S82" s="19"/>
    </row>
    <row r="83" spans="2:19" x14ac:dyDescent="0.25">
      <c r="B83" s="606" t="s">
        <v>179</v>
      </c>
      <c r="C83" s="79" t="s">
        <v>199</v>
      </c>
      <c r="D83" s="181" t="s">
        <v>182</v>
      </c>
      <c r="E83" s="598"/>
      <c r="F83" s="198" t="s">
        <v>182</v>
      </c>
      <c r="G83" s="199" t="s">
        <v>69</v>
      </c>
      <c r="H83" s="200" t="s">
        <v>183</v>
      </c>
      <c r="I83" s="598"/>
      <c r="J83" s="184" t="s">
        <v>51</v>
      </c>
      <c r="K83" s="178" t="s">
        <v>52</v>
      </c>
      <c r="L83" s="331" t="s">
        <v>185</v>
      </c>
      <c r="M83" s="183" t="s">
        <v>186</v>
      </c>
      <c r="N83" s="184" t="s">
        <v>228</v>
      </c>
      <c r="O83" s="593" t="s">
        <v>229</v>
      </c>
      <c r="P83" s="594"/>
      <c r="Q83" s="319"/>
      <c r="R83" s="18"/>
    </row>
    <row r="84" spans="2:19" ht="15.75" thickBot="1" x14ac:dyDescent="0.3">
      <c r="B84" s="607"/>
      <c r="C84" s="80" t="s">
        <v>12</v>
      </c>
      <c r="D84" s="182">
        <v>7388</v>
      </c>
      <c r="E84" s="599"/>
      <c r="F84" s="186">
        <v>7420</v>
      </c>
      <c r="G84" s="180">
        <v>3220</v>
      </c>
      <c r="H84" s="185">
        <v>3215</v>
      </c>
      <c r="I84" s="599"/>
      <c r="J84" s="186">
        <v>3210</v>
      </c>
      <c r="K84" s="180">
        <v>3212</v>
      </c>
      <c r="L84" s="180" t="s">
        <v>184</v>
      </c>
      <c r="M84" s="185" t="s">
        <v>184</v>
      </c>
      <c r="N84" s="186">
        <v>7422</v>
      </c>
      <c r="O84" s="180">
        <v>7425</v>
      </c>
      <c r="P84" s="185" t="s">
        <v>289</v>
      </c>
      <c r="Q84" s="307" t="s">
        <v>233</v>
      </c>
      <c r="R84" s="3" t="s">
        <v>189</v>
      </c>
    </row>
    <row r="85" spans="2:19" s="374" customFormat="1" x14ac:dyDescent="0.25">
      <c r="B85" s="610"/>
      <c r="C85" s="611"/>
      <c r="D85" s="150">
        <v>0</v>
      </c>
      <c r="E85" s="125"/>
      <c r="F85" s="169">
        <v>0</v>
      </c>
      <c r="G85" s="153">
        <v>0</v>
      </c>
      <c r="H85" s="170">
        <v>0</v>
      </c>
      <c r="I85" s="123"/>
      <c r="J85" s="327">
        <v>0</v>
      </c>
      <c r="K85" s="177">
        <v>0</v>
      </c>
      <c r="L85" s="161"/>
      <c r="M85" s="158"/>
      <c r="N85" s="156"/>
      <c r="O85" s="161"/>
      <c r="P85" s="158"/>
      <c r="Q85" s="320">
        <f>SUM(D85:P85)</f>
        <v>0</v>
      </c>
      <c r="R85" s="377"/>
    </row>
    <row r="86" spans="2:19" s="374" customFormat="1" x14ac:dyDescent="0.25">
      <c r="B86" s="608"/>
      <c r="C86" s="609"/>
      <c r="D86" s="150">
        <v>0</v>
      </c>
      <c r="E86" s="125"/>
      <c r="F86" s="169">
        <v>0</v>
      </c>
      <c r="G86" s="153">
        <v>0</v>
      </c>
      <c r="H86" s="170">
        <v>0</v>
      </c>
      <c r="I86" s="123"/>
      <c r="J86" s="327">
        <v>0</v>
      </c>
      <c r="K86" s="177">
        <v>0</v>
      </c>
      <c r="L86" s="161"/>
      <c r="M86" s="158"/>
      <c r="N86" s="156"/>
      <c r="O86" s="161"/>
      <c r="P86" s="158"/>
      <c r="Q86" s="321">
        <f t="shared" ref="Q86:Q94" si="10">SUM(D86:P86)</f>
        <v>0</v>
      </c>
      <c r="R86" s="377"/>
    </row>
    <row r="87" spans="2:19" s="374" customFormat="1" x14ac:dyDescent="0.25">
      <c r="B87" s="608"/>
      <c r="C87" s="609"/>
      <c r="D87" s="150">
        <v>0</v>
      </c>
      <c r="E87" s="125"/>
      <c r="F87" s="169">
        <v>0</v>
      </c>
      <c r="G87" s="153">
        <v>0</v>
      </c>
      <c r="H87" s="170">
        <v>0</v>
      </c>
      <c r="I87" s="123"/>
      <c r="J87" s="327">
        <v>0</v>
      </c>
      <c r="K87" s="177">
        <v>0</v>
      </c>
      <c r="L87" s="161"/>
      <c r="M87" s="158"/>
      <c r="N87" s="156"/>
      <c r="O87" s="161"/>
      <c r="P87" s="158"/>
      <c r="Q87" s="321">
        <f t="shared" si="10"/>
        <v>0</v>
      </c>
      <c r="R87" s="377"/>
    </row>
    <row r="88" spans="2:19" s="374" customFormat="1" x14ac:dyDescent="0.25">
      <c r="B88" s="608"/>
      <c r="C88" s="609"/>
      <c r="D88" s="150">
        <v>0</v>
      </c>
      <c r="E88" s="125"/>
      <c r="F88" s="169">
        <v>0</v>
      </c>
      <c r="G88" s="153">
        <v>0</v>
      </c>
      <c r="H88" s="170">
        <v>0</v>
      </c>
      <c r="I88" s="123"/>
      <c r="J88" s="327">
        <v>0</v>
      </c>
      <c r="K88" s="177">
        <v>0</v>
      </c>
      <c r="L88" s="161"/>
      <c r="M88" s="158"/>
      <c r="N88" s="156"/>
      <c r="O88" s="161"/>
      <c r="P88" s="158"/>
      <c r="Q88" s="321">
        <f t="shared" ref="Q88:Q91" si="11">SUM(D88:P88)</f>
        <v>0</v>
      </c>
      <c r="R88" s="377"/>
    </row>
    <row r="89" spans="2:19" s="374" customFormat="1" x14ac:dyDescent="0.25">
      <c r="B89" s="608"/>
      <c r="C89" s="609"/>
      <c r="D89" s="150">
        <v>0</v>
      </c>
      <c r="E89" s="125"/>
      <c r="F89" s="169">
        <v>0</v>
      </c>
      <c r="G89" s="153">
        <v>0</v>
      </c>
      <c r="H89" s="170">
        <v>0</v>
      </c>
      <c r="I89" s="123"/>
      <c r="J89" s="327">
        <v>0</v>
      </c>
      <c r="K89" s="177">
        <v>0</v>
      </c>
      <c r="L89" s="161"/>
      <c r="M89" s="158"/>
      <c r="N89" s="161"/>
      <c r="O89" s="161"/>
      <c r="P89" s="158"/>
      <c r="Q89" s="321">
        <f t="shared" si="11"/>
        <v>0</v>
      </c>
      <c r="R89" s="377"/>
    </row>
    <row r="90" spans="2:19" s="374" customFormat="1" x14ac:dyDescent="0.25">
      <c r="B90" s="608"/>
      <c r="C90" s="609"/>
      <c r="D90" s="150">
        <v>0</v>
      </c>
      <c r="E90" s="125"/>
      <c r="F90" s="169">
        <v>0</v>
      </c>
      <c r="G90" s="153">
        <v>0</v>
      </c>
      <c r="H90" s="170">
        <v>0</v>
      </c>
      <c r="I90" s="123"/>
      <c r="J90" s="327">
        <v>0</v>
      </c>
      <c r="K90" s="177">
        <v>0</v>
      </c>
      <c r="L90" s="161"/>
      <c r="M90" s="158"/>
      <c r="N90" s="161"/>
      <c r="O90" s="161"/>
      <c r="P90" s="158"/>
      <c r="Q90" s="321">
        <f t="shared" si="11"/>
        <v>0</v>
      </c>
      <c r="R90" s="377"/>
    </row>
    <row r="91" spans="2:19" s="374" customFormat="1" x14ac:dyDescent="0.25">
      <c r="B91" s="608"/>
      <c r="C91" s="609"/>
      <c r="D91" s="150">
        <v>0</v>
      </c>
      <c r="E91" s="125"/>
      <c r="F91" s="169">
        <v>0</v>
      </c>
      <c r="G91" s="153">
        <v>0</v>
      </c>
      <c r="H91" s="170">
        <v>0</v>
      </c>
      <c r="I91" s="123"/>
      <c r="J91" s="327">
        <v>0</v>
      </c>
      <c r="K91" s="177">
        <v>0</v>
      </c>
      <c r="L91" s="161"/>
      <c r="M91" s="158"/>
      <c r="N91" s="161"/>
      <c r="O91" s="161"/>
      <c r="P91" s="158"/>
      <c r="Q91" s="321">
        <f t="shared" si="11"/>
        <v>0</v>
      </c>
      <c r="R91" s="377"/>
    </row>
    <row r="92" spans="2:19" s="374" customFormat="1" x14ac:dyDescent="0.25">
      <c r="B92" s="608"/>
      <c r="C92" s="609"/>
      <c r="D92" s="150">
        <v>0</v>
      </c>
      <c r="E92" s="125"/>
      <c r="F92" s="169">
        <v>0</v>
      </c>
      <c r="G92" s="153">
        <v>0</v>
      </c>
      <c r="H92" s="170">
        <v>0</v>
      </c>
      <c r="I92" s="123"/>
      <c r="J92" s="327">
        <v>0</v>
      </c>
      <c r="K92" s="177">
        <v>0</v>
      </c>
      <c r="L92" s="161"/>
      <c r="M92" s="158"/>
      <c r="N92" s="161"/>
      <c r="O92" s="161"/>
      <c r="P92" s="158"/>
      <c r="Q92" s="321">
        <f t="shared" si="10"/>
        <v>0</v>
      </c>
      <c r="R92" s="377"/>
    </row>
    <row r="93" spans="2:19" s="374" customFormat="1" x14ac:dyDescent="0.25">
      <c r="B93" s="608" t="s">
        <v>288</v>
      </c>
      <c r="C93" s="609"/>
      <c r="D93" s="150">
        <v>0</v>
      </c>
      <c r="E93" s="125"/>
      <c r="F93" s="169">
        <v>0</v>
      </c>
      <c r="G93" s="153">
        <v>0</v>
      </c>
      <c r="H93" s="170">
        <v>0</v>
      </c>
      <c r="I93" s="123"/>
      <c r="J93" s="327">
        <v>0</v>
      </c>
      <c r="K93" s="177">
        <v>0</v>
      </c>
      <c r="L93" s="161"/>
      <c r="M93" s="158"/>
      <c r="N93" s="161"/>
      <c r="O93" s="161"/>
      <c r="P93" s="158"/>
      <c r="Q93" s="321">
        <f t="shared" si="10"/>
        <v>0</v>
      </c>
      <c r="R93" s="377"/>
    </row>
    <row r="94" spans="2:19" s="374" customFormat="1" ht="15.75" thickBot="1" x14ac:dyDescent="0.3">
      <c r="B94" s="608"/>
      <c r="C94" s="609"/>
      <c r="D94" s="194">
        <v>0</v>
      </c>
      <c r="E94" s="195"/>
      <c r="F94" s="192">
        <v>0</v>
      </c>
      <c r="G94" s="193">
        <v>0</v>
      </c>
      <c r="H94" s="196">
        <v>0</v>
      </c>
      <c r="I94" s="197"/>
      <c r="J94" s="330">
        <v>0</v>
      </c>
      <c r="K94" s="191">
        <v>0</v>
      </c>
      <c r="L94" s="162"/>
      <c r="M94" s="159"/>
      <c r="N94" s="157"/>
      <c r="O94" s="162"/>
      <c r="P94" s="159"/>
      <c r="Q94" s="322">
        <f t="shared" si="10"/>
        <v>0</v>
      </c>
      <c r="R94" s="377"/>
    </row>
    <row r="95" spans="2:19" ht="16.5" thickTop="1" thickBot="1" x14ac:dyDescent="0.3">
      <c r="B95" s="308"/>
      <c r="C95" s="309" t="s">
        <v>314</v>
      </c>
      <c r="D95" s="163">
        <f>SUM(D85:D94)</f>
        <v>0</v>
      </c>
      <c r="E95" s="314"/>
      <c r="F95" s="237">
        <f>SUM(F85:F94)</f>
        <v>0</v>
      </c>
      <c r="G95" s="238">
        <f>SUM(G85:G94)</f>
        <v>0</v>
      </c>
      <c r="H95" s="239">
        <f>SUM(H85:H94)</f>
        <v>0</v>
      </c>
      <c r="I95" s="236"/>
      <c r="J95" s="237">
        <f t="shared" ref="J95:P95" si="12">SUM(J85:J94)</f>
        <v>0</v>
      </c>
      <c r="K95" s="238">
        <f t="shared" si="12"/>
        <v>0</v>
      </c>
      <c r="L95" s="238">
        <f t="shared" si="12"/>
        <v>0</v>
      </c>
      <c r="M95" s="239">
        <f t="shared" si="12"/>
        <v>0</v>
      </c>
      <c r="N95" s="237">
        <f t="shared" si="12"/>
        <v>0</v>
      </c>
      <c r="O95" s="238">
        <f t="shared" si="12"/>
        <v>0</v>
      </c>
      <c r="P95" s="239">
        <f t="shared" si="12"/>
        <v>0</v>
      </c>
      <c r="Q95" s="240">
        <f>SUM(D95:P95)</f>
        <v>0</v>
      </c>
    </row>
    <row r="96" spans="2:19" ht="15.75" thickBot="1" x14ac:dyDescent="0.3">
      <c r="B96" s="308"/>
      <c r="C96" s="309" t="s">
        <v>315</v>
      </c>
      <c r="D96" s="163">
        <f>$D$49+$D$95</f>
        <v>0</v>
      </c>
      <c r="E96" s="314"/>
      <c r="F96" s="237">
        <f>$F$49+$F$95</f>
        <v>0</v>
      </c>
      <c r="G96" s="238">
        <f>$G$49+$G$95</f>
        <v>0</v>
      </c>
      <c r="H96" s="239">
        <f>$H$49+$H$95</f>
        <v>0</v>
      </c>
      <c r="I96" s="236"/>
      <c r="J96" s="237">
        <f>$J$49+$J$95</f>
        <v>0</v>
      </c>
      <c r="K96" s="238">
        <f>K49+K95</f>
        <v>0</v>
      </c>
      <c r="L96" s="238">
        <f>$L$49+$L$95</f>
        <v>0</v>
      </c>
      <c r="M96" s="239">
        <f>$M$49+$M$95</f>
        <v>0</v>
      </c>
      <c r="N96" s="237">
        <f>$N$49+$N$95</f>
        <v>0</v>
      </c>
      <c r="O96" s="238">
        <f>$O$49+$O$95</f>
        <v>0</v>
      </c>
      <c r="P96" s="239">
        <f>$P$49+$P$95</f>
        <v>0</v>
      </c>
      <c r="Q96" s="240">
        <f>SUM(D96:P96)</f>
        <v>0</v>
      </c>
    </row>
    <row r="97" spans="1:18" ht="15.75" thickBot="1" x14ac:dyDescent="0.3">
      <c r="B97" s="310"/>
      <c r="C97" s="311" t="s">
        <v>234</v>
      </c>
      <c r="D97" s="93">
        <f>$D$82-$D$95</f>
        <v>0</v>
      </c>
      <c r="E97" s="315"/>
      <c r="F97" s="93">
        <f>$F$82-$F$95</f>
        <v>0</v>
      </c>
      <c r="G97" s="89">
        <f>$G$82-$G$95</f>
        <v>0</v>
      </c>
      <c r="H97" s="90">
        <f>$H$82-$H$95</f>
        <v>0</v>
      </c>
      <c r="I97" s="95"/>
      <c r="J97" s="88">
        <f>$J$82-$J$95</f>
        <v>0</v>
      </c>
      <c r="K97" s="89">
        <f>$K$82-$K$95</f>
        <v>0</v>
      </c>
      <c r="L97" s="89">
        <f>$L$82-$L$95</f>
        <v>0</v>
      </c>
      <c r="M97" s="90">
        <f>$M$82-$M$95</f>
        <v>0</v>
      </c>
      <c r="N97" s="88">
        <f>$N$82-$N$95</f>
        <v>0</v>
      </c>
      <c r="O97" s="89">
        <f>$O$82-$O$95</f>
        <v>0</v>
      </c>
      <c r="P97" s="90">
        <f>$P$82-$P$95</f>
        <v>0</v>
      </c>
      <c r="Q97" s="91">
        <f>SUM(D97:P97)</f>
        <v>0</v>
      </c>
    </row>
    <row r="98" spans="1:18" ht="15.75" thickBot="1" x14ac:dyDescent="0.3">
      <c r="A98" s="119"/>
      <c r="B98" s="119"/>
      <c r="C98" s="119"/>
      <c r="D98" s="119"/>
      <c r="E98" s="119"/>
      <c r="F98" s="119"/>
      <c r="G98" s="81"/>
      <c r="H98" s="81"/>
      <c r="I98" s="92"/>
      <c r="J98" s="81"/>
      <c r="K98" s="81"/>
      <c r="L98" s="81"/>
      <c r="M98" s="81"/>
      <c r="N98" s="81"/>
      <c r="O98" s="81"/>
      <c r="P98" s="81"/>
      <c r="Q98" s="75"/>
    </row>
    <row r="99" spans="1:18" ht="19.5" thickBot="1" x14ac:dyDescent="0.35">
      <c r="B99" s="119"/>
      <c r="C99" s="120"/>
      <c r="D99" s="119"/>
      <c r="E99" s="233" t="s">
        <v>279</v>
      </c>
      <c r="F99" s="628" t="s">
        <v>305</v>
      </c>
      <c r="G99" s="629"/>
      <c r="H99" s="629"/>
      <c r="I99" s="629"/>
      <c r="J99" s="629"/>
      <c r="K99" s="629"/>
      <c r="L99" s="629"/>
      <c r="M99" s="630"/>
      <c r="N99" s="81"/>
      <c r="O99" s="81"/>
      <c r="P99" s="81"/>
      <c r="Q99" s="75"/>
    </row>
    <row r="100" spans="1:18" ht="18.75" x14ac:dyDescent="0.3">
      <c r="B100" s="119"/>
      <c r="C100" s="120"/>
      <c r="D100" s="116" t="s">
        <v>247</v>
      </c>
      <c r="E100" s="118">
        <v>1</v>
      </c>
      <c r="F100" s="230" t="e">
        <f t="shared" ref="F100:H109" si="13">ROUND(SUMIF($E$7:$E$94,$D100,F$7:F$94)/F$96,3)</f>
        <v>#DIV/0!</v>
      </c>
      <c r="G100" s="218" t="e">
        <f t="shared" si="13"/>
        <v>#DIV/0!</v>
      </c>
      <c r="H100" s="218" t="e">
        <f t="shared" si="13"/>
        <v>#DIV/0!</v>
      </c>
      <c r="I100" s="379"/>
      <c r="J100" s="379"/>
      <c r="K100" s="379"/>
      <c r="L100" s="379"/>
      <c r="M100" s="380"/>
      <c r="N100" s="81"/>
      <c r="O100" s="81"/>
      <c r="P100" s="81"/>
      <c r="Q100" s="75"/>
    </row>
    <row r="101" spans="1:18" ht="18.75" x14ac:dyDescent="0.3">
      <c r="B101" s="119"/>
      <c r="C101" s="119"/>
      <c r="D101" s="116" t="s">
        <v>248</v>
      </c>
      <c r="E101" s="118">
        <v>2</v>
      </c>
      <c r="F101" s="214" t="e">
        <f t="shared" si="13"/>
        <v>#DIV/0!</v>
      </c>
      <c r="G101" s="215" t="e">
        <f t="shared" si="13"/>
        <v>#DIV/0!</v>
      </c>
      <c r="H101" s="215" t="e">
        <f t="shared" si="13"/>
        <v>#DIV/0!</v>
      </c>
      <c r="I101" s="161"/>
      <c r="J101" s="161"/>
      <c r="K101" s="161"/>
      <c r="L101" s="161"/>
      <c r="M101" s="158"/>
      <c r="N101" s="81"/>
      <c r="O101" s="81"/>
      <c r="P101" s="81"/>
      <c r="Q101" s="75"/>
    </row>
    <row r="102" spans="1:18" ht="18.75" x14ac:dyDescent="0.3">
      <c r="B102" s="119"/>
      <c r="C102" s="119"/>
      <c r="D102" s="116" t="s">
        <v>249</v>
      </c>
      <c r="E102" s="118">
        <v>3</v>
      </c>
      <c r="F102" s="214" t="e">
        <f t="shared" si="13"/>
        <v>#DIV/0!</v>
      </c>
      <c r="G102" s="215" t="e">
        <f t="shared" si="13"/>
        <v>#DIV/0!</v>
      </c>
      <c r="H102" s="215" t="e">
        <f t="shared" si="13"/>
        <v>#DIV/0!</v>
      </c>
      <c r="I102" s="161"/>
      <c r="J102" s="161"/>
      <c r="K102" s="161"/>
      <c r="L102" s="161"/>
      <c r="M102" s="158"/>
      <c r="N102" s="81"/>
      <c r="O102" s="81"/>
      <c r="P102" s="81"/>
      <c r="Q102" s="75"/>
    </row>
    <row r="103" spans="1:18" ht="18.75" x14ac:dyDescent="0.3">
      <c r="B103" s="119"/>
      <c r="C103" s="119"/>
      <c r="D103" s="116" t="s">
        <v>250</v>
      </c>
      <c r="E103" s="118">
        <v>4</v>
      </c>
      <c r="F103" s="214" t="e">
        <f t="shared" si="13"/>
        <v>#DIV/0!</v>
      </c>
      <c r="G103" s="215" t="e">
        <f t="shared" si="13"/>
        <v>#DIV/0!</v>
      </c>
      <c r="H103" s="215" t="e">
        <f t="shared" si="13"/>
        <v>#DIV/0!</v>
      </c>
      <c r="I103" s="161"/>
      <c r="J103" s="161"/>
      <c r="K103" s="161"/>
      <c r="L103" s="161"/>
      <c r="M103" s="158"/>
      <c r="N103" s="81"/>
      <c r="O103" s="81"/>
      <c r="P103" s="81"/>
      <c r="Q103" s="75"/>
      <c r="R103" s="18"/>
    </row>
    <row r="104" spans="1:18" ht="18.75" x14ac:dyDescent="0.3">
      <c r="B104" s="119"/>
      <c r="C104" s="119"/>
      <c r="D104" s="116" t="s">
        <v>251</v>
      </c>
      <c r="E104" s="118">
        <v>5</v>
      </c>
      <c r="F104" s="214" t="e">
        <f t="shared" si="13"/>
        <v>#DIV/0!</v>
      </c>
      <c r="G104" s="215" t="e">
        <f t="shared" si="13"/>
        <v>#DIV/0!</v>
      </c>
      <c r="H104" s="215" t="e">
        <f t="shared" si="13"/>
        <v>#DIV/0!</v>
      </c>
      <c r="I104" s="161"/>
      <c r="J104" s="161"/>
      <c r="K104" s="161"/>
      <c r="L104" s="161"/>
      <c r="M104" s="158"/>
      <c r="N104" s="81"/>
      <c r="O104" s="81"/>
      <c r="P104" s="81"/>
      <c r="Q104" s="75"/>
      <c r="R104" s="18"/>
    </row>
    <row r="105" spans="1:18" ht="18.75" x14ac:dyDescent="0.3">
      <c r="B105" s="119"/>
      <c r="C105" s="119"/>
      <c r="D105" s="116" t="s">
        <v>252</v>
      </c>
      <c r="E105" s="118">
        <v>6</v>
      </c>
      <c r="F105" s="214" t="e">
        <f t="shared" si="13"/>
        <v>#DIV/0!</v>
      </c>
      <c r="G105" s="215" t="e">
        <f t="shared" si="13"/>
        <v>#DIV/0!</v>
      </c>
      <c r="H105" s="215" t="e">
        <f t="shared" si="13"/>
        <v>#DIV/0!</v>
      </c>
      <c r="I105" s="161"/>
      <c r="J105" s="161"/>
      <c r="K105" s="161"/>
      <c r="L105" s="161"/>
      <c r="M105" s="158"/>
      <c r="N105" s="81"/>
      <c r="O105" s="81"/>
      <c r="P105" s="81"/>
      <c r="Q105" s="75"/>
    </row>
    <row r="106" spans="1:18" ht="18.75" x14ac:dyDescent="0.3">
      <c r="B106" s="119"/>
      <c r="C106" s="119"/>
      <c r="D106" s="116" t="s">
        <v>253</v>
      </c>
      <c r="E106" s="118">
        <v>7</v>
      </c>
      <c r="F106" s="214" t="e">
        <f t="shared" si="13"/>
        <v>#DIV/0!</v>
      </c>
      <c r="G106" s="215" t="e">
        <f t="shared" si="13"/>
        <v>#DIV/0!</v>
      </c>
      <c r="H106" s="215" t="e">
        <f t="shared" si="13"/>
        <v>#DIV/0!</v>
      </c>
      <c r="I106" s="161"/>
      <c r="J106" s="161"/>
      <c r="K106" s="161"/>
      <c r="L106" s="161"/>
      <c r="M106" s="158"/>
      <c r="N106" s="81"/>
      <c r="O106" s="81"/>
      <c r="P106" s="81"/>
      <c r="Q106" s="75"/>
    </row>
    <row r="107" spans="1:18" ht="18.75" x14ac:dyDescent="0.3">
      <c r="B107" s="119"/>
      <c r="C107" s="119"/>
      <c r="D107" s="116" t="s">
        <v>254</v>
      </c>
      <c r="E107" s="118">
        <v>8</v>
      </c>
      <c r="F107" s="214" t="e">
        <f t="shared" si="13"/>
        <v>#DIV/0!</v>
      </c>
      <c r="G107" s="215" t="e">
        <f t="shared" si="13"/>
        <v>#DIV/0!</v>
      </c>
      <c r="H107" s="215" t="e">
        <f t="shared" si="13"/>
        <v>#DIV/0!</v>
      </c>
      <c r="I107" s="161"/>
      <c r="J107" s="161"/>
      <c r="K107" s="161"/>
      <c r="L107" s="161"/>
      <c r="M107" s="158"/>
      <c r="N107" s="81"/>
      <c r="O107" s="81"/>
      <c r="P107" s="81"/>
      <c r="Q107" s="75"/>
    </row>
    <row r="108" spans="1:18" ht="18.75" x14ac:dyDescent="0.3">
      <c r="B108" s="119"/>
      <c r="C108" s="119"/>
      <c r="D108" s="116" t="s">
        <v>255</v>
      </c>
      <c r="E108" s="118">
        <v>9</v>
      </c>
      <c r="F108" s="214" t="e">
        <f t="shared" si="13"/>
        <v>#DIV/0!</v>
      </c>
      <c r="G108" s="215" t="e">
        <f t="shared" si="13"/>
        <v>#DIV/0!</v>
      </c>
      <c r="H108" s="215" t="e">
        <f t="shared" si="13"/>
        <v>#DIV/0!</v>
      </c>
      <c r="I108" s="161"/>
      <c r="J108" s="161"/>
      <c r="K108" s="161"/>
      <c r="L108" s="161"/>
      <c r="M108" s="158"/>
      <c r="N108" s="81"/>
      <c r="O108" s="81"/>
      <c r="P108" s="81"/>
      <c r="Q108" s="75"/>
    </row>
    <row r="109" spans="1:18" ht="18.75" x14ac:dyDescent="0.3">
      <c r="B109" s="119"/>
      <c r="C109" s="119"/>
      <c r="D109" s="116" t="s">
        <v>256</v>
      </c>
      <c r="E109" s="118">
        <v>10</v>
      </c>
      <c r="F109" s="214" t="e">
        <f t="shared" si="13"/>
        <v>#DIV/0!</v>
      </c>
      <c r="G109" s="215" t="e">
        <f t="shared" si="13"/>
        <v>#DIV/0!</v>
      </c>
      <c r="H109" s="215" t="e">
        <f t="shared" si="13"/>
        <v>#DIV/0!</v>
      </c>
      <c r="I109" s="161"/>
      <c r="J109" s="161"/>
      <c r="K109" s="161"/>
      <c r="L109" s="161"/>
      <c r="M109" s="158"/>
      <c r="N109" s="81"/>
      <c r="O109" s="81"/>
      <c r="P109" s="81"/>
      <c r="Q109" s="75"/>
    </row>
    <row r="110" spans="1:18" ht="15.75" x14ac:dyDescent="0.25">
      <c r="B110" s="113"/>
      <c r="C110" s="114"/>
      <c r="D110" s="114"/>
      <c r="E110" s="117" t="s">
        <v>260</v>
      </c>
      <c r="F110" s="156"/>
      <c r="G110" s="161"/>
      <c r="H110" s="161"/>
      <c r="I110" s="161"/>
      <c r="J110" s="161"/>
      <c r="K110" s="161"/>
      <c r="L110" s="161"/>
      <c r="M110" s="158"/>
      <c r="N110" s="81"/>
      <c r="O110" s="81"/>
      <c r="P110" s="81"/>
      <c r="Q110" s="75"/>
    </row>
    <row r="111" spans="1:18" ht="18.75" x14ac:dyDescent="0.3">
      <c r="B111" s="112"/>
      <c r="C111" s="112"/>
      <c r="D111" s="116" t="s">
        <v>235</v>
      </c>
      <c r="E111" s="118">
        <v>1</v>
      </c>
      <c r="F111" s="156"/>
      <c r="G111" s="161"/>
      <c r="H111" s="161"/>
      <c r="I111" s="161"/>
      <c r="J111" s="215" t="e">
        <f t="shared" ref="J111:J122" si="14">ROUND(SUMIF($I$7:$I$94,$D111,J$7:J$94)/J$96,3)</f>
        <v>#DIV/0!</v>
      </c>
      <c r="K111" s="161"/>
      <c r="L111" s="161"/>
      <c r="M111" s="158"/>
      <c r="N111" s="81"/>
      <c r="O111" s="81"/>
      <c r="P111" s="81"/>
      <c r="Q111" s="75"/>
    </row>
    <row r="112" spans="1:18" ht="18.75" x14ac:dyDescent="0.3">
      <c r="B112" s="112"/>
      <c r="C112" s="112"/>
      <c r="D112" s="116" t="s">
        <v>236</v>
      </c>
      <c r="E112" s="118">
        <v>2</v>
      </c>
      <c r="F112" s="156"/>
      <c r="G112" s="161"/>
      <c r="H112" s="161"/>
      <c r="I112" s="161"/>
      <c r="J112" s="215" t="e">
        <f t="shared" si="14"/>
        <v>#DIV/0!</v>
      </c>
      <c r="K112" s="161"/>
      <c r="L112" s="161"/>
      <c r="M112" s="158"/>
      <c r="N112" s="81"/>
      <c r="O112" s="81"/>
      <c r="P112" s="81"/>
      <c r="Q112" s="75"/>
    </row>
    <row r="113" spans="1:18" ht="18.75" x14ac:dyDescent="0.3">
      <c r="B113" s="112"/>
      <c r="C113" s="112"/>
      <c r="D113" s="116" t="s">
        <v>237</v>
      </c>
      <c r="E113" s="118">
        <v>3</v>
      </c>
      <c r="F113" s="156"/>
      <c r="G113" s="161"/>
      <c r="H113" s="161"/>
      <c r="I113" s="161"/>
      <c r="J113" s="215" t="e">
        <f t="shared" si="14"/>
        <v>#DIV/0!</v>
      </c>
      <c r="K113" s="161"/>
      <c r="L113" s="161"/>
      <c r="M113" s="158"/>
      <c r="N113" s="81"/>
      <c r="O113" s="81"/>
      <c r="P113" s="81"/>
      <c r="Q113" s="75"/>
    </row>
    <row r="114" spans="1:18" ht="18.75" x14ac:dyDescent="0.3">
      <c r="B114" s="112"/>
      <c r="C114" s="112"/>
      <c r="D114" s="116" t="s">
        <v>238</v>
      </c>
      <c r="E114" s="118">
        <v>4</v>
      </c>
      <c r="F114" s="156"/>
      <c r="G114" s="161"/>
      <c r="H114" s="161"/>
      <c r="I114" s="161"/>
      <c r="J114" s="215" t="e">
        <f t="shared" si="14"/>
        <v>#DIV/0!</v>
      </c>
      <c r="K114" s="161"/>
      <c r="L114" s="161"/>
      <c r="M114" s="158"/>
      <c r="N114" s="81"/>
      <c r="O114" s="81"/>
      <c r="P114" s="81"/>
      <c r="Q114" s="75"/>
    </row>
    <row r="115" spans="1:18" ht="18.75" x14ac:dyDescent="0.3">
      <c r="B115" s="112"/>
      <c r="C115" s="112"/>
      <c r="D115" s="116" t="s">
        <v>239</v>
      </c>
      <c r="E115" s="118">
        <v>5</v>
      </c>
      <c r="F115" s="156"/>
      <c r="G115" s="161"/>
      <c r="H115" s="161"/>
      <c r="I115" s="161"/>
      <c r="J115" s="215" t="e">
        <f t="shared" si="14"/>
        <v>#DIV/0!</v>
      </c>
      <c r="K115" s="161"/>
      <c r="L115" s="161"/>
      <c r="M115" s="158"/>
      <c r="N115" s="81"/>
      <c r="O115" s="81"/>
      <c r="P115" s="81"/>
      <c r="Q115" s="75"/>
    </row>
    <row r="116" spans="1:18" ht="18.75" x14ac:dyDescent="0.3">
      <c r="B116" s="112"/>
      <c r="C116" s="112"/>
      <c r="D116" s="116" t="s">
        <v>240</v>
      </c>
      <c r="E116" s="118">
        <v>6</v>
      </c>
      <c r="F116" s="156"/>
      <c r="G116" s="161"/>
      <c r="H116" s="161"/>
      <c r="I116" s="161"/>
      <c r="J116" s="215" t="e">
        <f t="shared" si="14"/>
        <v>#DIV/0!</v>
      </c>
      <c r="K116" s="161"/>
      <c r="L116" s="161"/>
      <c r="M116" s="158"/>
      <c r="N116" s="81"/>
      <c r="O116" s="81"/>
      <c r="P116" s="81"/>
      <c r="Q116" s="75"/>
      <c r="R116" s="18"/>
    </row>
    <row r="117" spans="1:18" ht="18.75" x14ac:dyDescent="0.3">
      <c r="B117" s="112"/>
      <c r="C117" s="112"/>
      <c r="D117" s="116" t="s">
        <v>241</v>
      </c>
      <c r="E117" s="118">
        <v>7</v>
      </c>
      <c r="F117" s="156"/>
      <c r="G117" s="161"/>
      <c r="H117" s="161"/>
      <c r="I117" s="161"/>
      <c r="J117" s="215" t="e">
        <f t="shared" si="14"/>
        <v>#DIV/0!</v>
      </c>
      <c r="K117" s="161"/>
      <c r="L117" s="161"/>
      <c r="M117" s="158"/>
      <c r="N117" s="81"/>
      <c r="O117" s="81"/>
      <c r="P117" s="81"/>
      <c r="Q117" s="75"/>
      <c r="R117" s="18"/>
    </row>
    <row r="118" spans="1:18" ht="18.75" x14ac:dyDescent="0.3">
      <c r="B118" s="112"/>
      <c r="C118" s="112"/>
      <c r="D118" s="116" t="s">
        <v>242</v>
      </c>
      <c r="E118" s="118">
        <v>8</v>
      </c>
      <c r="F118" s="156"/>
      <c r="G118" s="161"/>
      <c r="H118" s="161"/>
      <c r="I118" s="161"/>
      <c r="J118" s="215" t="e">
        <f t="shared" si="14"/>
        <v>#DIV/0!</v>
      </c>
      <c r="K118" s="161"/>
      <c r="L118" s="161"/>
      <c r="M118" s="158"/>
      <c r="N118" s="81"/>
      <c r="O118" s="81"/>
      <c r="P118" s="81"/>
      <c r="Q118" s="75"/>
    </row>
    <row r="119" spans="1:18" ht="18.75" x14ac:dyDescent="0.3">
      <c r="B119" s="112"/>
      <c r="C119" s="112"/>
      <c r="D119" s="116" t="s">
        <v>243</v>
      </c>
      <c r="E119" s="118">
        <v>9</v>
      </c>
      <c r="F119" s="156"/>
      <c r="G119" s="161"/>
      <c r="H119" s="161"/>
      <c r="I119" s="161"/>
      <c r="J119" s="215" t="e">
        <f t="shared" si="14"/>
        <v>#DIV/0!</v>
      </c>
      <c r="K119" s="161"/>
      <c r="L119" s="161"/>
      <c r="M119" s="158"/>
      <c r="N119" s="81"/>
      <c r="O119" s="81"/>
      <c r="P119" s="81"/>
      <c r="Q119" s="75"/>
    </row>
    <row r="120" spans="1:18" ht="18.75" x14ac:dyDescent="0.3">
      <c r="B120" s="112"/>
      <c r="C120" s="112"/>
      <c r="D120" s="116" t="s">
        <v>244</v>
      </c>
      <c r="E120" s="118">
        <v>10</v>
      </c>
      <c r="F120" s="156"/>
      <c r="G120" s="161"/>
      <c r="H120" s="161"/>
      <c r="I120" s="161"/>
      <c r="J120" s="215" t="e">
        <f t="shared" si="14"/>
        <v>#DIV/0!</v>
      </c>
      <c r="K120" s="161"/>
      <c r="L120" s="161"/>
      <c r="M120" s="158"/>
      <c r="N120" s="81"/>
      <c r="O120" s="81"/>
      <c r="P120" s="81"/>
      <c r="Q120" s="75"/>
    </row>
    <row r="121" spans="1:18" ht="18.75" x14ac:dyDescent="0.3">
      <c r="B121" s="112"/>
      <c r="C121" s="112"/>
      <c r="D121" s="116" t="s">
        <v>245</v>
      </c>
      <c r="E121" s="118">
        <v>11</v>
      </c>
      <c r="F121" s="156"/>
      <c r="G121" s="161"/>
      <c r="H121" s="161"/>
      <c r="I121" s="161"/>
      <c r="J121" s="215" t="e">
        <f t="shared" si="14"/>
        <v>#DIV/0!</v>
      </c>
      <c r="K121" s="161"/>
      <c r="L121" s="161"/>
      <c r="M121" s="158"/>
      <c r="N121" s="81"/>
      <c r="O121" s="81"/>
      <c r="P121" s="81"/>
      <c r="Q121" s="75"/>
    </row>
    <row r="122" spans="1:18" ht="19.5" thickBot="1" x14ac:dyDescent="0.35">
      <c r="B122" s="112"/>
      <c r="C122" s="112"/>
      <c r="D122" s="116" t="s">
        <v>246</v>
      </c>
      <c r="E122" s="118">
        <v>12</v>
      </c>
      <c r="F122" s="157"/>
      <c r="G122" s="162"/>
      <c r="H122" s="162"/>
      <c r="I122" s="161"/>
      <c r="J122" s="227" t="e">
        <f t="shared" si="14"/>
        <v>#DIV/0!</v>
      </c>
      <c r="K122" s="161"/>
      <c r="L122" s="161"/>
      <c r="M122" s="158"/>
      <c r="N122" s="81"/>
      <c r="O122" s="81"/>
      <c r="P122" s="81"/>
      <c r="Q122" s="75"/>
    </row>
    <row r="123" spans="1:18" ht="16.5" thickTop="1" thickBot="1" x14ac:dyDescent="0.3">
      <c r="B123" s="94"/>
      <c r="C123" s="78"/>
      <c r="D123" s="81"/>
      <c r="E123" s="115" t="s">
        <v>233</v>
      </c>
      <c r="F123" s="223" t="e">
        <f>SUM(F100:F109)</f>
        <v>#DIV/0!</v>
      </c>
      <c r="G123" s="224" t="e">
        <f>SUM(G100:G109)</f>
        <v>#DIV/0!</v>
      </c>
      <c r="H123" s="225" t="e">
        <f>SUM(H100:H109)</f>
        <v>#DIV/0!</v>
      </c>
      <c r="I123" s="226"/>
      <c r="J123" s="229" t="e">
        <f>SUM(J111:J122)</f>
        <v>#DIV/0!</v>
      </c>
      <c r="K123" s="211"/>
      <c r="L123" s="211"/>
      <c r="M123" s="212"/>
      <c r="N123" s="81"/>
      <c r="O123" s="81"/>
      <c r="P123" s="81"/>
      <c r="Q123" s="75"/>
    </row>
    <row r="124" spans="1:18" ht="15.75" thickBot="1" x14ac:dyDescent="0.3">
      <c r="B124" s="141"/>
      <c r="C124" s="78"/>
      <c r="D124" s="81"/>
      <c r="E124" s="115"/>
      <c r="F124" s="204" t="s">
        <v>311</v>
      </c>
      <c r="G124" s="95"/>
      <c r="H124" s="95"/>
      <c r="I124" s="95"/>
      <c r="J124" s="103"/>
      <c r="K124" s="103"/>
      <c r="L124" s="95"/>
      <c r="M124" s="95"/>
      <c r="N124" s="81"/>
      <c r="O124" s="81"/>
      <c r="P124" s="81"/>
      <c r="Q124" s="75"/>
    </row>
    <row r="125" spans="1:18" ht="15.75" thickBot="1" x14ac:dyDescent="0.3">
      <c r="A125" s="76"/>
      <c r="B125" s="454"/>
      <c r="C125" s="455"/>
      <c r="D125" s="84"/>
      <c r="E125" s="461"/>
      <c r="F125" s="462"/>
      <c r="G125" s="463"/>
      <c r="H125" s="463"/>
      <c r="I125" s="463"/>
      <c r="J125" s="464"/>
      <c r="K125" s="464"/>
      <c r="L125" s="463"/>
      <c r="M125" s="463"/>
      <c r="N125" s="84"/>
      <c r="O125" s="84"/>
      <c r="P125" s="84"/>
      <c r="Q125" s="457"/>
      <c r="R125" s="102"/>
    </row>
    <row r="126" spans="1:18" ht="34.5" thickBot="1" x14ac:dyDescent="0.55000000000000004">
      <c r="B126" s="201" t="s">
        <v>320</v>
      </c>
      <c r="C126" s="202"/>
      <c r="D126" s="202"/>
      <c r="E126" s="202"/>
      <c r="F126" s="202"/>
      <c r="G126" s="202"/>
      <c r="H126" s="202"/>
      <c r="I126" s="202"/>
      <c r="J126" s="202"/>
      <c r="K126" s="202"/>
      <c r="L126" s="202"/>
      <c r="M126" s="202"/>
      <c r="N126" s="202"/>
      <c r="O126" s="202"/>
      <c r="P126" s="202"/>
      <c r="Q126" s="203"/>
    </row>
    <row r="127" spans="1:18" ht="44.25" customHeight="1" x14ac:dyDescent="0.25">
      <c r="B127" s="300"/>
      <c r="C127" s="301"/>
      <c r="D127" s="368" t="s">
        <v>181</v>
      </c>
      <c r="E127" s="627" t="s">
        <v>281</v>
      </c>
      <c r="F127" s="595" t="s">
        <v>259</v>
      </c>
      <c r="G127" s="596"/>
      <c r="H127" s="597"/>
      <c r="I127" s="627" t="s">
        <v>282</v>
      </c>
      <c r="J127" s="600" t="s">
        <v>296</v>
      </c>
      <c r="K127" s="601"/>
      <c r="L127" s="601"/>
      <c r="M127" s="602"/>
      <c r="N127" s="603" t="s">
        <v>294</v>
      </c>
      <c r="O127" s="604"/>
      <c r="P127" s="605"/>
      <c r="Q127" s="302"/>
    </row>
    <row r="128" spans="1:18" ht="15" customHeight="1" x14ac:dyDescent="0.25">
      <c r="B128" s="303"/>
      <c r="C128" s="304" t="s">
        <v>297</v>
      </c>
      <c r="D128" s="85">
        <f>$D$97</f>
        <v>0</v>
      </c>
      <c r="E128" s="598"/>
      <c r="F128" s="109">
        <f>$F$97</f>
        <v>0</v>
      </c>
      <c r="G128" s="110">
        <f>$G$97</f>
        <v>0</v>
      </c>
      <c r="H128" s="111">
        <f>$H$97</f>
        <v>0</v>
      </c>
      <c r="I128" s="598"/>
      <c r="J128" s="109">
        <f>$J$97</f>
        <v>0</v>
      </c>
      <c r="K128" s="110">
        <f>$K$97</f>
        <v>0</v>
      </c>
      <c r="L128" s="110">
        <f>$L$97</f>
        <v>0</v>
      </c>
      <c r="M128" s="111">
        <f>$M$97</f>
        <v>0</v>
      </c>
      <c r="N128" s="109">
        <f>$N$97</f>
        <v>0</v>
      </c>
      <c r="O128" s="110">
        <f>$O$97</f>
        <v>0</v>
      </c>
      <c r="P128" s="111">
        <f>$P$97</f>
        <v>0</v>
      </c>
      <c r="Q128" s="305"/>
    </row>
    <row r="129" spans="2:18" ht="15" customHeight="1" x14ac:dyDescent="0.25">
      <c r="B129" s="606" t="s">
        <v>179</v>
      </c>
      <c r="C129" s="79" t="s">
        <v>199</v>
      </c>
      <c r="D129" s="181" t="s">
        <v>182</v>
      </c>
      <c r="E129" s="598"/>
      <c r="F129" s="198" t="s">
        <v>182</v>
      </c>
      <c r="G129" s="199" t="s">
        <v>69</v>
      </c>
      <c r="H129" s="200" t="s">
        <v>183</v>
      </c>
      <c r="I129" s="598"/>
      <c r="J129" s="184" t="s">
        <v>51</v>
      </c>
      <c r="K129" s="178" t="s">
        <v>52</v>
      </c>
      <c r="L129" s="179" t="s">
        <v>292</v>
      </c>
      <c r="M129" s="183" t="s">
        <v>293</v>
      </c>
      <c r="N129" s="184" t="s">
        <v>228</v>
      </c>
      <c r="O129" s="593" t="s">
        <v>229</v>
      </c>
      <c r="P129" s="594"/>
      <c r="Q129" s="305"/>
    </row>
    <row r="130" spans="2:18" ht="15.75" customHeight="1" thickBot="1" x14ac:dyDescent="0.3">
      <c r="B130" s="607"/>
      <c r="C130" s="80" t="s">
        <v>12</v>
      </c>
      <c r="D130" s="182">
        <v>7388</v>
      </c>
      <c r="E130" s="599"/>
      <c r="F130" s="186">
        <v>7420</v>
      </c>
      <c r="G130" s="180">
        <v>3220</v>
      </c>
      <c r="H130" s="185">
        <v>3215</v>
      </c>
      <c r="I130" s="599"/>
      <c r="J130" s="186">
        <v>3210</v>
      </c>
      <c r="K130" s="180">
        <v>3212</v>
      </c>
      <c r="L130" s="180" t="s">
        <v>184</v>
      </c>
      <c r="M130" s="185" t="s">
        <v>184</v>
      </c>
      <c r="N130" s="186">
        <v>7422</v>
      </c>
      <c r="O130" s="180">
        <v>7425</v>
      </c>
      <c r="P130" s="185" t="s">
        <v>289</v>
      </c>
      <c r="Q130" s="307" t="s">
        <v>233</v>
      </c>
      <c r="R130" s="3" t="s">
        <v>189</v>
      </c>
    </row>
    <row r="131" spans="2:18" s="374" customFormat="1" x14ac:dyDescent="0.25">
      <c r="B131" s="610"/>
      <c r="C131" s="611"/>
      <c r="D131" s="150">
        <v>0</v>
      </c>
      <c r="E131" s="125"/>
      <c r="F131" s="169">
        <v>0</v>
      </c>
      <c r="G131" s="153">
        <v>0</v>
      </c>
      <c r="H131" s="170">
        <v>0</v>
      </c>
      <c r="I131" s="123"/>
      <c r="J131" s="169">
        <v>0</v>
      </c>
      <c r="K131" s="153">
        <v>0</v>
      </c>
      <c r="L131" s="153">
        <v>0</v>
      </c>
      <c r="M131" s="153">
        <v>0</v>
      </c>
      <c r="N131" s="153">
        <v>0</v>
      </c>
      <c r="O131" s="153">
        <v>0</v>
      </c>
      <c r="P131" s="153">
        <v>0</v>
      </c>
      <c r="Q131" s="320">
        <f>SUM(D131:P131)</f>
        <v>0</v>
      </c>
      <c r="R131" s="377"/>
    </row>
    <row r="132" spans="2:18" s="374" customFormat="1" x14ac:dyDescent="0.25">
      <c r="B132" s="610"/>
      <c r="C132" s="611"/>
      <c r="D132" s="150">
        <v>0</v>
      </c>
      <c r="E132" s="125"/>
      <c r="F132" s="169">
        <v>0</v>
      </c>
      <c r="G132" s="153">
        <v>0</v>
      </c>
      <c r="H132" s="170">
        <v>0</v>
      </c>
      <c r="I132" s="123"/>
      <c r="J132" s="169">
        <v>0</v>
      </c>
      <c r="K132" s="153">
        <v>0</v>
      </c>
      <c r="L132" s="153">
        <v>0</v>
      </c>
      <c r="M132" s="153">
        <v>0</v>
      </c>
      <c r="N132" s="153">
        <v>0</v>
      </c>
      <c r="O132" s="153">
        <v>0</v>
      </c>
      <c r="P132" s="153">
        <v>0</v>
      </c>
      <c r="Q132" s="320">
        <f>SUM(D132:P132)</f>
        <v>0</v>
      </c>
      <c r="R132" s="377"/>
    </row>
    <row r="133" spans="2:18" s="374" customFormat="1" x14ac:dyDescent="0.25">
      <c r="B133" s="610"/>
      <c r="C133" s="611"/>
      <c r="D133" s="150">
        <v>0</v>
      </c>
      <c r="E133" s="125"/>
      <c r="F133" s="169">
        <v>0</v>
      </c>
      <c r="G133" s="153">
        <v>0</v>
      </c>
      <c r="H133" s="170">
        <v>0</v>
      </c>
      <c r="I133" s="123"/>
      <c r="J133" s="169">
        <v>0</v>
      </c>
      <c r="K133" s="153">
        <v>0</v>
      </c>
      <c r="L133" s="153">
        <v>0</v>
      </c>
      <c r="M133" s="153">
        <v>0</v>
      </c>
      <c r="N133" s="153">
        <v>0</v>
      </c>
      <c r="O133" s="153">
        <v>0</v>
      </c>
      <c r="P133" s="153">
        <v>0</v>
      </c>
      <c r="Q133" s="321">
        <f t="shared" ref="Q133:Q142" si="15">SUM(D133:P133)</f>
        <v>0</v>
      </c>
      <c r="R133" s="377"/>
    </row>
    <row r="134" spans="2:18" s="374" customFormat="1" x14ac:dyDescent="0.25">
      <c r="B134" s="610"/>
      <c r="C134" s="611"/>
      <c r="D134" s="150">
        <v>0</v>
      </c>
      <c r="E134" s="125"/>
      <c r="F134" s="169">
        <v>0</v>
      </c>
      <c r="G134" s="153">
        <v>0</v>
      </c>
      <c r="H134" s="170">
        <v>0</v>
      </c>
      <c r="I134" s="123"/>
      <c r="J134" s="169">
        <v>0</v>
      </c>
      <c r="K134" s="153">
        <v>0</v>
      </c>
      <c r="L134" s="153">
        <v>0</v>
      </c>
      <c r="M134" s="153">
        <v>0</v>
      </c>
      <c r="N134" s="153">
        <v>0</v>
      </c>
      <c r="O134" s="153">
        <v>0</v>
      </c>
      <c r="P134" s="153">
        <v>0</v>
      </c>
      <c r="Q134" s="321">
        <f t="shared" si="15"/>
        <v>0</v>
      </c>
      <c r="R134" s="377"/>
    </row>
    <row r="135" spans="2:18" s="374" customFormat="1" x14ac:dyDescent="0.25">
      <c r="B135" s="610"/>
      <c r="C135" s="611"/>
      <c r="D135" s="150">
        <v>0</v>
      </c>
      <c r="E135" s="125"/>
      <c r="F135" s="169">
        <v>0</v>
      </c>
      <c r="G135" s="153">
        <v>0</v>
      </c>
      <c r="H135" s="170">
        <v>0</v>
      </c>
      <c r="I135" s="123"/>
      <c r="J135" s="169">
        <v>0</v>
      </c>
      <c r="K135" s="153">
        <v>0</v>
      </c>
      <c r="L135" s="153">
        <v>0</v>
      </c>
      <c r="M135" s="153">
        <v>0</v>
      </c>
      <c r="N135" s="153">
        <v>0</v>
      </c>
      <c r="O135" s="153">
        <v>0</v>
      </c>
      <c r="P135" s="153">
        <v>0</v>
      </c>
      <c r="Q135" s="321">
        <f t="shared" si="15"/>
        <v>0</v>
      </c>
      <c r="R135" s="377"/>
    </row>
    <row r="136" spans="2:18" s="374" customFormat="1" x14ac:dyDescent="0.25">
      <c r="B136" s="610"/>
      <c r="C136" s="611"/>
      <c r="D136" s="150">
        <v>0</v>
      </c>
      <c r="E136" s="125"/>
      <c r="F136" s="169">
        <v>0</v>
      </c>
      <c r="G136" s="153">
        <v>0</v>
      </c>
      <c r="H136" s="170">
        <v>0</v>
      </c>
      <c r="I136" s="123"/>
      <c r="J136" s="169">
        <v>0</v>
      </c>
      <c r="K136" s="153">
        <v>0</v>
      </c>
      <c r="L136" s="153">
        <v>0</v>
      </c>
      <c r="M136" s="153">
        <v>0</v>
      </c>
      <c r="N136" s="153">
        <v>0</v>
      </c>
      <c r="O136" s="153">
        <v>0</v>
      </c>
      <c r="P136" s="153">
        <v>0</v>
      </c>
      <c r="Q136" s="321">
        <f t="shared" si="15"/>
        <v>0</v>
      </c>
      <c r="R136" s="377"/>
    </row>
    <row r="137" spans="2:18" s="374" customFormat="1" x14ac:dyDescent="0.25">
      <c r="B137" s="610"/>
      <c r="C137" s="611"/>
      <c r="D137" s="150">
        <v>0</v>
      </c>
      <c r="E137" s="125"/>
      <c r="F137" s="169">
        <v>0</v>
      </c>
      <c r="G137" s="153">
        <v>0</v>
      </c>
      <c r="H137" s="170">
        <v>0</v>
      </c>
      <c r="I137" s="123"/>
      <c r="J137" s="169">
        <v>0</v>
      </c>
      <c r="K137" s="153">
        <v>0</v>
      </c>
      <c r="L137" s="153">
        <v>0</v>
      </c>
      <c r="M137" s="153">
        <v>0</v>
      </c>
      <c r="N137" s="153">
        <v>0</v>
      </c>
      <c r="O137" s="153">
        <v>0</v>
      </c>
      <c r="P137" s="153">
        <v>0</v>
      </c>
      <c r="Q137" s="321">
        <f t="shared" si="15"/>
        <v>0</v>
      </c>
      <c r="R137" s="377"/>
    </row>
    <row r="138" spans="2:18" s="374" customFormat="1" x14ac:dyDescent="0.25">
      <c r="B138" s="610"/>
      <c r="C138" s="611"/>
      <c r="D138" s="150">
        <v>0</v>
      </c>
      <c r="E138" s="125"/>
      <c r="F138" s="169">
        <v>0</v>
      </c>
      <c r="G138" s="153">
        <v>0</v>
      </c>
      <c r="H138" s="170">
        <v>0</v>
      </c>
      <c r="I138" s="123"/>
      <c r="J138" s="169">
        <v>0</v>
      </c>
      <c r="K138" s="153">
        <v>0</v>
      </c>
      <c r="L138" s="153">
        <v>0</v>
      </c>
      <c r="M138" s="153">
        <v>0</v>
      </c>
      <c r="N138" s="153">
        <v>0</v>
      </c>
      <c r="O138" s="153">
        <v>0</v>
      </c>
      <c r="P138" s="153">
        <v>0</v>
      </c>
      <c r="Q138" s="321">
        <f t="shared" si="15"/>
        <v>0</v>
      </c>
      <c r="R138" s="377"/>
    </row>
    <row r="139" spans="2:18" s="374" customFormat="1" x14ac:dyDescent="0.25">
      <c r="B139" s="610"/>
      <c r="C139" s="611"/>
      <c r="D139" s="150">
        <v>0</v>
      </c>
      <c r="E139" s="125"/>
      <c r="F139" s="169">
        <v>0</v>
      </c>
      <c r="G139" s="153">
        <v>0</v>
      </c>
      <c r="H139" s="170">
        <v>0</v>
      </c>
      <c r="I139" s="123"/>
      <c r="J139" s="169">
        <v>0</v>
      </c>
      <c r="K139" s="153">
        <v>0</v>
      </c>
      <c r="L139" s="153">
        <v>0</v>
      </c>
      <c r="M139" s="153">
        <v>0</v>
      </c>
      <c r="N139" s="153">
        <v>0</v>
      </c>
      <c r="O139" s="153">
        <v>0</v>
      </c>
      <c r="P139" s="153">
        <v>0</v>
      </c>
      <c r="Q139" s="321">
        <f t="shared" si="15"/>
        <v>0</v>
      </c>
      <c r="R139" s="377"/>
    </row>
    <row r="140" spans="2:18" s="374" customFormat="1" x14ac:dyDescent="0.25">
      <c r="B140" s="610"/>
      <c r="C140" s="611"/>
      <c r="D140" s="150">
        <v>0</v>
      </c>
      <c r="E140" s="125"/>
      <c r="F140" s="169">
        <v>0</v>
      </c>
      <c r="G140" s="153">
        <v>0</v>
      </c>
      <c r="H140" s="170">
        <v>0</v>
      </c>
      <c r="I140" s="123"/>
      <c r="J140" s="169">
        <v>0</v>
      </c>
      <c r="K140" s="153">
        <v>0</v>
      </c>
      <c r="L140" s="153">
        <v>0</v>
      </c>
      <c r="M140" s="153">
        <v>0</v>
      </c>
      <c r="N140" s="153">
        <v>0</v>
      </c>
      <c r="O140" s="153">
        <v>0</v>
      </c>
      <c r="P140" s="153">
        <v>0</v>
      </c>
      <c r="Q140" s="321">
        <f t="shared" si="15"/>
        <v>0</v>
      </c>
      <c r="R140" s="377"/>
    </row>
    <row r="141" spans="2:18" s="374" customFormat="1" x14ac:dyDescent="0.25">
      <c r="B141" s="608" t="s">
        <v>288</v>
      </c>
      <c r="C141" s="609"/>
      <c r="D141" s="150">
        <v>0</v>
      </c>
      <c r="E141" s="125"/>
      <c r="F141" s="169">
        <v>0</v>
      </c>
      <c r="G141" s="153">
        <v>0</v>
      </c>
      <c r="H141" s="170">
        <v>0</v>
      </c>
      <c r="I141" s="123"/>
      <c r="J141" s="169">
        <v>0</v>
      </c>
      <c r="K141" s="153">
        <v>0</v>
      </c>
      <c r="L141" s="153">
        <v>0</v>
      </c>
      <c r="M141" s="153">
        <v>0</v>
      </c>
      <c r="N141" s="153">
        <v>0</v>
      </c>
      <c r="O141" s="153">
        <v>0</v>
      </c>
      <c r="P141" s="153">
        <v>0</v>
      </c>
      <c r="Q141" s="321">
        <f t="shared" si="15"/>
        <v>0</v>
      </c>
      <c r="R141" s="377"/>
    </row>
    <row r="142" spans="2:18" s="374" customFormat="1" ht="15.75" thickBot="1" x14ac:dyDescent="0.3">
      <c r="B142" s="608"/>
      <c r="C142" s="609"/>
      <c r="D142" s="152">
        <v>0</v>
      </c>
      <c r="E142" s="125"/>
      <c r="F142" s="175">
        <v>0</v>
      </c>
      <c r="G142" s="155">
        <v>0</v>
      </c>
      <c r="H142" s="176">
        <v>0</v>
      </c>
      <c r="I142" s="124"/>
      <c r="J142" s="175">
        <v>0</v>
      </c>
      <c r="K142" s="155">
        <v>0</v>
      </c>
      <c r="L142" s="155">
        <v>0</v>
      </c>
      <c r="M142" s="155">
        <v>0</v>
      </c>
      <c r="N142" s="155">
        <v>0</v>
      </c>
      <c r="O142" s="155">
        <v>0</v>
      </c>
      <c r="P142" s="176">
        <v>0</v>
      </c>
      <c r="Q142" s="322">
        <f t="shared" si="15"/>
        <v>0</v>
      </c>
      <c r="R142" s="377"/>
    </row>
    <row r="143" spans="2:18" ht="16.5" thickTop="1" thickBot="1" x14ac:dyDescent="0.3">
      <c r="B143" s="308"/>
      <c r="C143" s="309" t="s">
        <v>314</v>
      </c>
      <c r="D143" s="163">
        <f>SUM(D131:D142)</f>
        <v>0</v>
      </c>
      <c r="E143" s="314"/>
      <c r="F143" s="237">
        <f>SUM(F131:F142)</f>
        <v>0</v>
      </c>
      <c r="G143" s="238">
        <f>SUM(G131:G142)</f>
        <v>0</v>
      </c>
      <c r="H143" s="239">
        <f>SUM(H131:H142)</f>
        <v>0</v>
      </c>
      <c r="I143" s="314"/>
      <c r="J143" s="237">
        <f t="shared" ref="J143:P143" si="16">SUM(J131:J142)</f>
        <v>0</v>
      </c>
      <c r="K143" s="238">
        <f t="shared" si="16"/>
        <v>0</v>
      </c>
      <c r="L143" s="238">
        <f t="shared" si="16"/>
        <v>0</v>
      </c>
      <c r="M143" s="239">
        <f t="shared" si="16"/>
        <v>0</v>
      </c>
      <c r="N143" s="237">
        <f t="shared" si="16"/>
        <v>0</v>
      </c>
      <c r="O143" s="238">
        <f t="shared" si="16"/>
        <v>0</v>
      </c>
      <c r="P143" s="239">
        <f t="shared" si="16"/>
        <v>0</v>
      </c>
      <c r="Q143" s="240">
        <f>SUM(D143:P143)</f>
        <v>0</v>
      </c>
    </row>
    <row r="144" spans="2:18" ht="15.75" thickBot="1" x14ac:dyDescent="0.3">
      <c r="B144" s="308"/>
      <c r="C144" s="309" t="s">
        <v>315</v>
      </c>
      <c r="D144" s="163">
        <f>$D$143+$D$96</f>
        <v>0</v>
      </c>
      <c r="E144" s="314"/>
      <c r="F144" s="237">
        <f>$F$143+$F$96</f>
        <v>0</v>
      </c>
      <c r="G144" s="238">
        <f>$G$143+$G$96</f>
        <v>0</v>
      </c>
      <c r="H144" s="239">
        <f>$H$143+$H$96</f>
        <v>0</v>
      </c>
      <c r="I144" s="314"/>
      <c r="J144" s="237">
        <f>$J$143+$J$96</f>
        <v>0</v>
      </c>
      <c r="K144" s="238">
        <f>$K$143+$K$96</f>
        <v>0</v>
      </c>
      <c r="L144" s="238">
        <f>$L$143+$L$96</f>
        <v>0</v>
      </c>
      <c r="M144" s="239">
        <f>$M$143+$M$96</f>
        <v>0</v>
      </c>
      <c r="N144" s="237">
        <f>$N$143+$N$96</f>
        <v>0</v>
      </c>
      <c r="O144" s="238">
        <f>$O$143+$O$96</f>
        <v>0</v>
      </c>
      <c r="P144" s="239">
        <f>$P$143+$P$96</f>
        <v>0</v>
      </c>
      <c r="Q144" s="240">
        <f>SUM(D144:P144)</f>
        <v>0</v>
      </c>
    </row>
    <row r="145" spans="2:17" ht="15.75" thickBot="1" x14ac:dyDescent="0.3">
      <c r="B145" s="310"/>
      <c r="C145" s="311" t="s">
        <v>234</v>
      </c>
      <c r="D145" s="93">
        <f>$D$128-$D$143</f>
        <v>0</v>
      </c>
      <c r="E145" s="315"/>
      <c r="F145" s="93">
        <f>$F$128-$F$143</f>
        <v>0</v>
      </c>
      <c r="G145" s="89">
        <f>$G$128-$G$143</f>
        <v>0</v>
      </c>
      <c r="H145" s="90">
        <f>$H$128-$H$143</f>
        <v>0</v>
      </c>
      <c r="I145" s="315"/>
      <c r="J145" s="88">
        <f>$J$128-$J$143</f>
        <v>0</v>
      </c>
      <c r="K145" s="89">
        <f>$K$128-$K$143</f>
        <v>0</v>
      </c>
      <c r="L145" s="89">
        <f>$L$128-$L$143</f>
        <v>0</v>
      </c>
      <c r="M145" s="90">
        <f>$M$128-$M$143</f>
        <v>0</v>
      </c>
      <c r="N145" s="88">
        <f>$N$128-$N$143</f>
        <v>0</v>
      </c>
      <c r="O145" s="89">
        <f>$O$128-$O$143</f>
        <v>0</v>
      </c>
      <c r="P145" s="90">
        <f>$P$128-$P$143</f>
        <v>0</v>
      </c>
      <c r="Q145" s="91">
        <f>SUM(D145:P145)</f>
        <v>0</v>
      </c>
    </row>
    <row r="146" spans="2:17" ht="15.75" thickBot="1" x14ac:dyDescent="0.3">
      <c r="C146" s="74"/>
      <c r="D146" s="81"/>
      <c r="E146" s="92"/>
      <c r="F146" s="81"/>
      <c r="G146" s="81"/>
      <c r="H146" s="81"/>
      <c r="I146" s="92"/>
      <c r="J146" s="81"/>
      <c r="K146" s="81"/>
      <c r="L146" s="81"/>
      <c r="M146" s="81"/>
      <c r="N146" s="81"/>
      <c r="O146" s="81"/>
      <c r="P146" s="81"/>
      <c r="Q146" s="75"/>
    </row>
    <row r="147" spans="2:17" ht="19.5" thickBot="1" x14ac:dyDescent="0.35">
      <c r="B147" s="113"/>
      <c r="C147" s="120"/>
      <c r="D147" s="119"/>
      <c r="E147" s="233" t="s">
        <v>279</v>
      </c>
      <c r="F147" s="631" t="s">
        <v>306</v>
      </c>
      <c r="G147" s="632"/>
      <c r="H147" s="632"/>
      <c r="I147" s="632"/>
      <c r="J147" s="632"/>
      <c r="K147" s="632"/>
      <c r="L147" s="632"/>
      <c r="M147" s="633"/>
      <c r="N147" s="81"/>
      <c r="O147" s="81"/>
      <c r="P147" s="81"/>
      <c r="Q147" s="75"/>
    </row>
    <row r="148" spans="2:17" ht="18.75" x14ac:dyDescent="0.3">
      <c r="B148" s="112"/>
      <c r="C148" s="120"/>
      <c r="D148" s="116" t="s">
        <v>247</v>
      </c>
      <c r="E148" s="118">
        <v>1</v>
      </c>
      <c r="F148" s="213" t="e">
        <f t="shared" ref="F148:H157" si="17">ROUND(SUMIF($E$7:$E$142,$D148,F$7:F$142)/F$144,3)</f>
        <v>#DIV/0!</v>
      </c>
      <c r="G148" s="228" t="e">
        <f t="shared" si="17"/>
        <v>#DIV/0!</v>
      </c>
      <c r="H148" s="228" t="e">
        <f t="shared" si="17"/>
        <v>#DIV/0!</v>
      </c>
      <c r="I148" s="379"/>
      <c r="J148" s="379"/>
      <c r="K148" s="379"/>
      <c r="L148" s="379"/>
      <c r="M148" s="380"/>
      <c r="N148" s="81"/>
      <c r="O148" s="81"/>
      <c r="P148" s="81"/>
      <c r="Q148" s="75"/>
    </row>
    <row r="149" spans="2:17" ht="18.75" x14ac:dyDescent="0.3">
      <c r="B149" s="112"/>
      <c r="C149" s="119"/>
      <c r="D149" s="116" t="s">
        <v>248</v>
      </c>
      <c r="E149" s="118">
        <v>2</v>
      </c>
      <c r="F149" s="214" t="e">
        <f t="shared" si="17"/>
        <v>#DIV/0!</v>
      </c>
      <c r="G149" s="215" t="e">
        <f t="shared" si="17"/>
        <v>#DIV/0!</v>
      </c>
      <c r="H149" s="215" t="e">
        <f t="shared" si="17"/>
        <v>#DIV/0!</v>
      </c>
      <c r="I149" s="161"/>
      <c r="J149" s="161"/>
      <c r="K149" s="161"/>
      <c r="L149" s="161"/>
      <c r="M149" s="158"/>
      <c r="N149" s="81"/>
      <c r="O149" s="81"/>
      <c r="P149" s="81"/>
      <c r="Q149" s="75"/>
    </row>
    <row r="150" spans="2:17" ht="18.75" x14ac:dyDescent="0.3">
      <c r="B150" s="112"/>
      <c r="C150" s="119"/>
      <c r="D150" s="116" t="s">
        <v>249</v>
      </c>
      <c r="E150" s="118">
        <v>3</v>
      </c>
      <c r="F150" s="214" t="e">
        <f t="shared" si="17"/>
        <v>#DIV/0!</v>
      </c>
      <c r="G150" s="215" t="e">
        <f t="shared" si="17"/>
        <v>#DIV/0!</v>
      </c>
      <c r="H150" s="215" t="e">
        <f t="shared" si="17"/>
        <v>#DIV/0!</v>
      </c>
      <c r="I150" s="161"/>
      <c r="J150" s="161"/>
      <c r="K150" s="161"/>
      <c r="L150" s="161"/>
      <c r="M150" s="158"/>
      <c r="N150" s="81"/>
      <c r="O150" s="81"/>
      <c r="P150" s="81"/>
      <c r="Q150" s="75"/>
    </row>
    <row r="151" spans="2:17" ht="18.75" x14ac:dyDescent="0.3">
      <c r="B151" s="112"/>
      <c r="C151" s="119"/>
      <c r="D151" s="116" t="s">
        <v>250</v>
      </c>
      <c r="E151" s="118">
        <v>4</v>
      </c>
      <c r="F151" s="214" t="e">
        <f t="shared" si="17"/>
        <v>#DIV/0!</v>
      </c>
      <c r="G151" s="215" t="e">
        <f t="shared" si="17"/>
        <v>#DIV/0!</v>
      </c>
      <c r="H151" s="215" t="e">
        <f t="shared" si="17"/>
        <v>#DIV/0!</v>
      </c>
      <c r="I151" s="161"/>
      <c r="J151" s="161"/>
      <c r="K151" s="161"/>
      <c r="L151" s="161"/>
      <c r="M151" s="158"/>
      <c r="N151" s="81"/>
      <c r="O151" s="81"/>
      <c r="P151" s="81"/>
      <c r="Q151" s="75"/>
    </row>
    <row r="152" spans="2:17" ht="18.75" x14ac:dyDescent="0.3">
      <c r="B152" s="112"/>
      <c r="C152" s="119"/>
      <c r="D152" s="116" t="s">
        <v>251</v>
      </c>
      <c r="E152" s="118">
        <v>5</v>
      </c>
      <c r="F152" s="214" t="e">
        <f t="shared" si="17"/>
        <v>#DIV/0!</v>
      </c>
      <c r="G152" s="215" t="e">
        <f t="shared" si="17"/>
        <v>#DIV/0!</v>
      </c>
      <c r="H152" s="215" t="e">
        <f t="shared" si="17"/>
        <v>#DIV/0!</v>
      </c>
      <c r="I152" s="161"/>
      <c r="J152" s="161"/>
      <c r="K152" s="161"/>
      <c r="L152" s="161"/>
      <c r="M152" s="158"/>
      <c r="N152" s="81"/>
      <c r="O152" s="81"/>
      <c r="P152" s="81"/>
      <c r="Q152" s="75"/>
    </row>
    <row r="153" spans="2:17" ht="18.75" x14ac:dyDescent="0.3">
      <c r="B153" s="112"/>
      <c r="C153" s="119"/>
      <c r="D153" s="116" t="s">
        <v>252</v>
      </c>
      <c r="E153" s="118">
        <v>6</v>
      </c>
      <c r="F153" s="214" t="e">
        <f t="shared" si="17"/>
        <v>#DIV/0!</v>
      </c>
      <c r="G153" s="215" t="e">
        <f t="shared" si="17"/>
        <v>#DIV/0!</v>
      </c>
      <c r="H153" s="215" t="e">
        <f t="shared" si="17"/>
        <v>#DIV/0!</v>
      </c>
      <c r="I153" s="161"/>
      <c r="J153" s="161"/>
      <c r="K153" s="161"/>
      <c r="L153" s="161"/>
      <c r="M153" s="158"/>
      <c r="N153" s="81"/>
      <c r="O153" s="81"/>
      <c r="P153" s="81"/>
      <c r="Q153" s="75"/>
    </row>
    <row r="154" spans="2:17" ht="18.75" x14ac:dyDescent="0.3">
      <c r="B154" s="112"/>
      <c r="C154" s="119"/>
      <c r="D154" s="116" t="s">
        <v>253</v>
      </c>
      <c r="E154" s="118">
        <v>7</v>
      </c>
      <c r="F154" s="214" t="e">
        <f t="shared" si="17"/>
        <v>#DIV/0!</v>
      </c>
      <c r="G154" s="215" t="e">
        <f t="shared" si="17"/>
        <v>#DIV/0!</v>
      </c>
      <c r="H154" s="215" t="e">
        <f t="shared" si="17"/>
        <v>#DIV/0!</v>
      </c>
      <c r="I154" s="161"/>
      <c r="J154" s="161"/>
      <c r="K154" s="161"/>
      <c r="L154" s="161"/>
      <c r="M154" s="158"/>
      <c r="N154" s="81"/>
      <c r="O154" s="81"/>
      <c r="P154" s="81"/>
      <c r="Q154" s="75"/>
    </row>
    <row r="155" spans="2:17" ht="18.75" x14ac:dyDescent="0.3">
      <c r="B155" s="112"/>
      <c r="C155" s="119"/>
      <c r="D155" s="116" t="s">
        <v>254</v>
      </c>
      <c r="E155" s="118">
        <v>8</v>
      </c>
      <c r="F155" s="214" t="e">
        <f t="shared" si="17"/>
        <v>#DIV/0!</v>
      </c>
      <c r="G155" s="215" t="e">
        <f t="shared" si="17"/>
        <v>#DIV/0!</v>
      </c>
      <c r="H155" s="215" t="e">
        <f t="shared" si="17"/>
        <v>#DIV/0!</v>
      </c>
      <c r="I155" s="161"/>
      <c r="J155" s="161"/>
      <c r="K155" s="161"/>
      <c r="L155" s="161"/>
      <c r="M155" s="158"/>
      <c r="N155" s="81"/>
      <c r="O155" s="81"/>
      <c r="P155" s="81"/>
      <c r="Q155" s="75"/>
    </row>
    <row r="156" spans="2:17" ht="18.75" x14ac:dyDescent="0.3">
      <c r="B156" s="112"/>
      <c r="C156" s="119"/>
      <c r="D156" s="116" t="s">
        <v>255</v>
      </c>
      <c r="E156" s="118">
        <v>9</v>
      </c>
      <c r="F156" s="214" t="e">
        <f t="shared" si="17"/>
        <v>#DIV/0!</v>
      </c>
      <c r="G156" s="215" t="e">
        <f t="shared" si="17"/>
        <v>#DIV/0!</v>
      </c>
      <c r="H156" s="215" t="e">
        <f t="shared" si="17"/>
        <v>#DIV/0!</v>
      </c>
      <c r="I156" s="161"/>
      <c r="J156" s="161"/>
      <c r="K156" s="161"/>
      <c r="L156" s="161"/>
      <c r="M156" s="158"/>
      <c r="N156" s="81"/>
      <c r="O156" s="81"/>
      <c r="P156" s="81"/>
      <c r="Q156" s="75"/>
    </row>
    <row r="157" spans="2:17" ht="18.75" x14ac:dyDescent="0.3">
      <c r="B157" s="112"/>
      <c r="C157" s="119"/>
      <c r="D157" s="116" t="s">
        <v>256</v>
      </c>
      <c r="E157" s="118">
        <v>10</v>
      </c>
      <c r="F157" s="214" t="e">
        <f t="shared" si="17"/>
        <v>#DIV/0!</v>
      </c>
      <c r="G157" s="215" t="e">
        <f t="shared" si="17"/>
        <v>#DIV/0!</v>
      </c>
      <c r="H157" s="215" t="e">
        <f t="shared" si="17"/>
        <v>#DIV/0!</v>
      </c>
      <c r="I157" s="161"/>
      <c r="J157" s="161"/>
      <c r="K157" s="161"/>
      <c r="L157" s="161"/>
      <c r="M157" s="158"/>
      <c r="N157" s="81"/>
      <c r="O157" s="81"/>
      <c r="P157" s="81"/>
      <c r="Q157" s="75"/>
    </row>
    <row r="158" spans="2:17" ht="15.75" x14ac:dyDescent="0.25">
      <c r="B158" s="113"/>
      <c r="C158" s="114"/>
      <c r="D158" s="114"/>
      <c r="E158" s="117" t="s">
        <v>260</v>
      </c>
      <c r="F158" s="156"/>
      <c r="G158" s="161"/>
      <c r="H158" s="161"/>
      <c r="I158" s="161"/>
      <c r="J158" s="161"/>
      <c r="K158" s="161"/>
      <c r="L158" s="161"/>
      <c r="M158" s="158"/>
      <c r="N158" s="81"/>
      <c r="O158" s="81"/>
      <c r="P158" s="81"/>
      <c r="Q158" s="75"/>
    </row>
    <row r="159" spans="2:17" ht="18.75" x14ac:dyDescent="0.3">
      <c r="B159" s="112"/>
      <c r="C159" s="112"/>
      <c r="D159" s="116" t="s">
        <v>235</v>
      </c>
      <c r="E159" s="118">
        <v>1</v>
      </c>
      <c r="F159" s="156"/>
      <c r="G159" s="161"/>
      <c r="H159" s="161"/>
      <c r="I159" s="161"/>
      <c r="J159" s="215" t="e">
        <f t="shared" ref="J159:J170" si="18">ROUND(SUMIF($I$7:$I$142,$D159,J$7:J$142)/J$144,3)</f>
        <v>#DIV/0!</v>
      </c>
      <c r="K159" s="161"/>
      <c r="L159" s="161"/>
      <c r="M159" s="158"/>
      <c r="N159" s="81"/>
      <c r="O159" s="81"/>
      <c r="P159" s="81"/>
      <c r="Q159" s="75"/>
    </row>
    <row r="160" spans="2:17" ht="18.75" x14ac:dyDescent="0.3">
      <c r="B160" s="112"/>
      <c r="C160" s="112"/>
      <c r="D160" s="116" t="s">
        <v>236</v>
      </c>
      <c r="E160" s="118">
        <v>2</v>
      </c>
      <c r="F160" s="156"/>
      <c r="G160" s="161"/>
      <c r="H160" s="161"/>
      <c r="I160" s="161"/>
      <c r="J160" s="215" t="e">
        <f t="shared" si="18"/>
        <v>#DIV/0!</v>
      </c>
      <c r="K160" s="161"/>
      <c r="L160" s="161"/>
      <c r="M160" s="158"/>
      <c r="N160" s="81"/>
      <c r="O160" s="81"/>
      <c r="P160" s="81"/>
      <c r="Q160" s="75"/>
    </row>
    <row r="161" spans="1:18" ht="18.75" x14ac:dyDescent="0.3">
      <c r="B161" s="112"/>
      <c r="C161" s="112"/>
      <c r="D161" s="116" t="s">
        <v>237</v>
      </c>
      <c r="E161" s="118">
        <v>3</v>
      </c>
      <c r="F161" s="156"/>
      <c r="G161" s="161"/>
      <c r="H161" s="161"/>
      <c r="I161" s="161"/>
      <c r="J161" s="215" t="e">
        <f t="shared" si="18"/>
        <v>#DIV/0!</v>
      </c>
      <c r="K161" s="161"/>
      <c r="L161" s="161"/>
      <c r="M161" s="158"/>
      <c r="N161" s="81"/>
      <c r="O161" s="81"/>
      <c r="P161" s="81"/>
      <c r="Q161" s="75"/>
    </row>
    <row r="162" spans="1:18" ht="18.75" x14ac:dyDescent="0.3">
      <c r="B162" s="112"/>
      <c r="C162" s="112"/>
      <c r="D162" s="116" t="s">
        <v>238</v>
      </c>
      <c r="E162" s="118">
        <v>4</v>
      </c>
      <c r="F162" s="156"/>
      <c r="G162" s="161"/>
      <c r="H162" s="161"/>
      <c r="I162" s="161"/>
      <c r="J162" s="215" t="e">
        <f t="shared" si="18"/>
        <v>#DIV/0!</v>
      </c>
      <c r="K162" s="161"/>
      <c r="L162" s="161"/>
      <c r="M162" s="158"/>
      <c r="N162" s="81"/>
      <c r="O162" s="81"/>
      <c r="P162" s="81"/>
      <c r="Q162" s="75"/>
    </row>
    <row r="163" spans="1:18" ht="18.75" x14ac:dyDescent="0.3">
      <c r="B163" s="112"/>
      <c r="C163" s="112"/>
      <c r="D163" s="116" t="s">
        <v>239</v>
      </c>
      <c r="E163" s="118">
        <v>5</v>
      </c>
      <c r="F163" s="156"/>
      <c r="G163" s="161"/>
      <c r="H163" s="161"/>
      <c r="I163" s="161"/>
      <c r="J163" s="215" t="e">
        <f t="shared" si="18"/>
        <v>#DIV/0!</v>
      </c>
      <c r="K163" s="161"/>
      <c r="L163" s="161"/>
      <c r="M163" s="158"/>
      <c r="N163" s="81"/>
      <c r="O163" s="81"/>
      <c r="P163" s="81"/>
      <c r="Q163" s="75"/>
    </row>
    <row r="164" spans="1:18" ht="18.75" x14ac:dyDescent="0.3">
      <c r="B164" s="112"/>
      <c r="C164" s="112"/>
      <c r="D164" s="116" t="s">
        <v>240</v>
      </c>
      <c r="E164" s="118">
        <v>6</v>
      </c>
      <c r="F164" s="156"/>
      <c r="G164" s="161"/>
      <c r="H164" s="161"/>
      <c r="I164" s="161"/>
      <c r="J164" s="215" t="e">
        <f t="shared" si="18"/>
        <v>#DIV/0!</v>
      </c>
      <c r="K164" s="161"/>
      <c r="L164" s="161"/>
      <c r="M164" s="158"/>
      <c r="N164" s="81"/>
      <c r="O164" s="81"/>
      <c r="P164" s="81"/>
      <c r="Q164" s="75"/>
    </row>
    <row r="165" spans="1:18" ht="18.75" x14ac:dyDescent="0.3">
      <c r="B165" s="112"/>
      <c r="C165" s="112"/>
      <c r="D165" s="116" t="s">
        <v>241</v>
      </c>
      <c r="E165" s="118">
        <v>7</v>
      </c>
      <c r="F165" s="156"/>
      <c r="G165" s="161"/>
      <c r="H165" s="161"/>
      <c r="I165" s="161"/>
      <c r="J165" s="215" t="e">
        <f t="shared" si="18"/>
        <v>#DIV/0!</v>
      </c>
      <c r="K165" s="161"/>
      <c r="L165" s="161"/>
      <c r="M165" s="158"/>
      <c r="N165" s="81"/>
      <c r="O165" s="81"/>
      <c r="P165" s="81"/>
      <c r="Q165" s="75"/>
    </row>
    <row r="166" spans="1:18" ht="18.75" x14ac:dyDescent="0.3">
      <c r="B166" s="112"/>
      <c r="C166" s="112"/>
      <c r="D166" s="116" t="s">
        <v>242</v>
      </c>
      <c r="E166" s="118">
        <v>8</v>
      </c>
      <c r="F166" s="156"/>
      <c r="G166" s="161"/>
      <c r="H166" s="161"/>
      <c r="I166" s="161"/>
      <c r="J166" s="215" t="e">
        <f t="shared" si="18"/>
        <v>#DIV/0!</v>
      </c>
      <c r="K166" s="161"/>
      <c r="L166" s="161"/>
      <c r="M166" s="158"/>
      <c r="N166" s="81"/>
      <c r="O166" s="81"/>
      <c r="P166" s="81"/>
      <c r="Q166" s="75"/>
    </row>
    <row r="167" spans="1:18" ht="18.75" x14ac:dyDescent="0.3">
      <c r="B167" s="112"/>
      <c r="C167" s="112"/>
      <c r="D167" s="116" t="s">
        <v>243</v>
      </c>
      <c r="E167" s="118">
        <v>9</v>
      </c>
      <c r="F167" s="156"/>
      <c r="G167" s="161"/>
      <c r="H167" s="161"/>
      <c r="I167" s="161"/>
      <c r="J167" s="215" t="e">
        <f t="shared" si="18"/>
        <v>#DIV/0!</v>
      </c>
      <c r="K167" s="161"/>
      <c r="L167" s="161"/>
      <c r="M167" s="158"/>
      <c r="N167" s="81"/>
      <c r="O167" s="81"/>
      <c r="P167" s="81"/>
      <c r="Q167" s="75"/>
    </row>
    <row r="168" spans="1:18" ht="18.75" x14ac:dyDescent="0.3">
      <c r="B168" s="112"/>
      <c r="C168" s="112"/>
      <c r="D168" s="116" t="s">
        <v>244</v>
      </c>
      <c r="E168" s="118">
        <v>10</v>
      </c>
      <c r="F168" s="156"/>
      <c r="G168" s="161"/>
      <c r="H168" s="161"/>
      <c r="I168" s="161"/>
      <c r="J168" s="215" t="e">
        <f t="shared" si="18"/>
        <v>#DIV/0!</v>
      </c>
      <c r="K168" s="161"/>
      <c r="L168" s="161"/>
      <c r="M168" s="158"/>
      <c r="N168" s="81"/>
      <c r="O168" s="81"/>
      <c r="P168" s="81"/>
      <c r="Q168" s="75"/>
    </row>
    <row r="169" spans="1:18" ht="18.75" x14ac:dyDescent="0.3">
      <c r="B169" s="112"/>
      <c r="C169" s="112"/>
      <c r="D169" s="116" t="s">
        <v>245</v>
      </c>
      <c r="E169" s="118">
        <v>11</v>
      </c>
      <c r="F169" s="156"/>
      <c r="G169" s="161"/>
      <c r="H169" s="161"/>
      <c r="I169" s="161"/>
      <c r="J169" s="215" t="e">
        <f t="shared" si="18"/>
        <v>#DIV/0!</v>
      </c>
      <c r="K169" s="161"/>
      <c r="L169" s="161"/>
      <c r="M169" s="158"/>
      <c r="N169" s="81"/>
      <c r="O169" s="81"/>
      <c r="P169" s="81"/>
      <c r="Q169" s="75"/>
    </row>
    <row r="170" spans="1:18" ht="19.5" thickBot="1" x14ac:dyDescent="0.35">
      <c r="B170" s="112"/>
      <c r="C170" s="112"/>
      <c r="D170" s="116" t="s">
        <v>246</v>
      </c>
      <c r="E170" s="118">
        <v>12</v>
      </c>
      <c r="F170" s="157"/>
      <c r="G170" s="162"/>
      <c r="H170" s="162"/>
      <c r="I170" s="161"/>
      <c r="J170" s="215" t="e">
        <f t="shared" si="18"/>
        <v>#DIV/0!</v>
      </c>
      <c r="K170" s="161"/>
      <c r="L170" s="161"/>
      <c r="M170" s="158"/>
      <c r="N170" s="81"/>
      <c r="O170" s="81"/>
      <c r="P170" s="81"/>
      <c r="Q170" s="75"/>
    </row>
    <row r="171" spans="1:18" ht="16.5" thickTop="1" thickBot="1" x14ac:dyDescent="0.3">
      <c r="B171" s="94"/>
      <c r="C171" s="78"/>
      <c r="D171" s="81"/>
      <c r="E171" s="115" t="s">
        <v>233</v>
      </c>
      <c r="F171" s="223" t="e">
        <f>SUM(F148:F157)</f>
        <v>#DIV/0!</v>
      </c>
      <c r="G171" s="224" t="e">
        <f>SUM(G148:G157)</f>
        <v>#DIV/0!</v>
      </c>
      <c r="H171" s="225" t="e">
        <f>SUM(H148:H157)</f>
        <v>#DIV/0!</v>
      </c>
      <c r="I171" s="211"/>
      <c r="J171" s="217" t="e">
        <f>SUM(J159:J170)</f>
        <v>#DIV/0!</v>
      </c>
      <c r="K171" s="211"/>
      <c r="L171" s="211"/>
      <c r="M171" s="212"/>
      <c r="N171" s="81"/>
      <c r="O171" s="81"/>
      <c r="P171" s="81"/>
      <c r="Q171" s="75"/>
    </row>
    <row r="172" spans="1:18" ht="21" x14ac:dyDescent="0.35">
      <c r="B172" s="141"/>
      <c r="C172" s="78"/>
      <c r="D172" s="81"/>
      <c r="E172" s="115"/>
      <c r="F172" s="231" t="s">
        <v>309</v>
      </c>
      <c r="G172" s="92"/>
      <c r="H172" s="92"/>
      <c r="I172" s="92"/>
      <c r="J172" s="92"/>
      <c r="K172" s="92"/>
      <c r="L172" s="231"/>
      <c r="M172" s="92"/>
      <c r="N172" s="81"/>
      <c r="O172" s="81"/>
      <c r="P172" s="81"/>
      <c r="Q172" s="75"/>
    </row>
    <row r="173" spans="1:18" ht="12" customHeight="1" thickBot="1" x14ac:dyDescent="0.4">
      <c r="A173" s="76"/>
      <c r="B173" s="454"/>
      <c r="C173" s="455"/>
      <c r="D173" s="84"/>
      <c r="E173" s="461"/>
      <c r="F173" s="465"/>
      <c r="G173" s="456"/>
      <c r="H173" s="456"/>
      <c r="I173" s="456"/>
      <c r="J173" s="456"/>
      <c r="K173" s="456"/>
      <c r="L173" s="465"/>
      <c r="M173" s="456"/>
      <c r="N173" s="84"/>
      <c r="O173" s="84"/>
      <c r="P173" s="84"/>
      <c r="Q173" s="457"/>
      <c r="R173" s="102"/>
    </row>
    <row r="174" spans="1:18" ht="34.5" thickBot="1" x14ac:dyDescent="0.55000000000000004">
      <c r="B174" s="201" t="s">
        <v>319</v>
      </c>
      <c r="C174" s="202"/>
      <c r="D174" s="202"/>
      <c r="E174" s="202"/>
      <c r="F174" s="202"/>
      <c r="G174" s="202"/>
      <c r="H174" s="202"/>
      <c r="I174" s="202"/>
      <c r="J174" s="202"/>
      <c r="K174" s="202"/>
      <c r="L174" s="202"/>
      <c r="M174" s="202"/>
      <c r="N174" s="202"/>
      <c r="O174" s="202"/>
      <c r="P174" s="202"/>
      <c r="Q174" s="203"/>
    </row>
    <row r="175" spans="1:18" ht="47.25" customHeight="1" x14ac:dyDescent="0.25">
      <c r="B175" s="300"/>
      <c r="C175" s="301"/>
      <c r="D175" s="368" t="s">
        <v>181</v>
      </c>
      <c r="E175" s="627" t="s">
        <v>284</v>
      </c>
      <c r="F175" s="595" t="s">
        <v>259</v>
      </c>
      <c r="G175" s="596"/>
      <c r="H175" s="597"/>
      <c r="I175" s="627" t="s">
        <v>283</v>
      </c>
      <c r="J175" s="600" t="s">
        <v>187</v>
      </c>
      <c r="K175" s="601"/>
      <c r="L175" s="601"/>
      <c r="M175" s="602"/>
      <c r="N175" s="603" t="s">
        <v>227</v>
      </c>
      <c r="O175" s="604"/>
      <c r="P175" s="605"/>
      <c r="Q175" s="302"/>
    </row>
    <row r="176" spans="1:18" ht="15" customHeight="1" x14ac:dyDescent="0.25">
      <c r="B176" s="303"/>
      <c r="C176" s="304" t="s">
        <v>297</v>
      </c>
      <c r="D176" s="85">
        <f>$D$145</f>
        <v>0</v>
      </c>
      <c r="E176" s="598"/>
      <c r="F176" s="109">
        <f>$F$145</f>
        <v>0</v>
      </c>
      <c r="G176" s="110">
        <f>$G$145</f>
        <v>0</v>
      </c>
      <c r="H176" s="111">
        <f>$H$145</f>
        <v>0</v>
      </c>
      <c r="I176" s="598"/>
      <c r="J176" s="109">
        <f>$J$145</f>
        <v>0</v>
      </c>
      <c r="K176" s="110">
        <f>$K$145</f>
        <v>0</v>
      </c>
      <c r="L176" s="110">
        <f>$L$145</f>
        <v>0</v>
      </c>
      <c r="M176" s="111">
        <f>$M$145</f>
        <v>0</v>
      </c>
      <c r="N176" s="109">
        <f>$N$145</f>
        <v>0</v>
      </c>
      <c r="O176" s="110">
        <f>$O$145</f>
        <v>0</v>
      </c>
      <c r="P176" s="111">
        <f>$P$145</f>
        <v>0</v>
      </c>
      <c r="Q176" s="305"/>
    </row>
    <row r="177" spans="2:18" ht="15" customHeight="1" x14ac:dyDescent="0.25">
      <c r="B177" s="606" t="s">
        <v>179</v>
      </c>
      <c r="C177" s="79" t="s">
        <v>199</v>
      </c>
      <c r="D177" s="181" t="s">
        <v>182</v>
      </c>
      <c r="E177" s="598"/>
      <c r="F177" s="198" t="s">
        <v>182</v>
      </c>
      <c r="G177" s="199" t="s">
        <v>69</v>
      </c>
      <c r="H177" s="200" t="s">
        <v>183</v>
      </c>
      <c r="I177" s="598"/>
      <c r="J177" s="184" t="s">
        <v>51</v>
      </c>
      <c r="K177" s="178" t="s">
        <v>52</v>
      </c>
      <c r="L177" s="179" t="s">
        <v>185</v>
      </c>
      <c r="M177" s="183" t="s">
        <v>186</v>
      </c>
      <c r="N177" s="184" t="s">
        <v>228</v>
      </c>
      <c r="O177" s="593" t="s">
        <v>229</v>
      </c>
      <c r="P177" s="594"/>
      <c r="Q177" s="305"/>
    </row>
    <row r="178" spans="2:18" ht="15.75" customHeight="1" thickBot="1" x14ac:dyDescent="0.3">
      <c r="B178" s="607"/>
      <c r="C178" s="80" t="s">
        <v>12</v>
      </c>
      <c r="D178" s="182">
        <v>7388</v>
      </c>
      <c r="E178" s="599"/>
      <c r="F178" s="186">
        <v>7420</v>
      </c>
      <c r="G178" s="180">
        <v>3220</v>
      </c>
      <c r="H178" s="185">
        <v>3215</v>
      </c>
      <c r="I178" s="599"/>
      <c r="J178" s="186">
        <v>3210</v>
      </c>
      <c r="K178" s="180">
        <v>3212</v>
      </c>
      <c r="L178" s="180" t="s">
        <v>184</v>
      </c>
      <c r="M178" s="185" t="s">
        <v>184</v>
      </c>
      <c r="N178" s="186">
        <v>7422</v>
      </c>
      <c r="O178" s="180">
        <v>7425</v>
      </c>
      <c r="P178" s="185" t="s">
        <v>289</v>
      </c>
      <c r="Q178" s="307" t="s">
        <v>233</v>
      </c>
      <c r="R178" s="3" t="s">
        <v>189</v>
      </c>
    </row>
    <row r="179" spans="2:18" s="374" customFormat="1" x14ac:dyDescent="0.25">
      <c r="B179" s="610"/>
      <c r="C179" s="611"/>
      <c r="D179" s="150">
        <v>0</v>
      </c>
      <c r="E179" s="125"/>
      <c r="F179" s="169">
        <v>0</v>
      </c>
      <c r="G179" s="153">
        <v>0</v>
      </c>
      <c r="H179" s="170">
        <v>0</v>
      </c>
      <c r="I179" s="123"/>
      <c r="J179" s="169">
        <v>0</v>
      </c>
      <c r="K179" s="153">
        <v>0</v>
      </c>
      <c r="L179" s="153">
        <v>0</v>
      </c>
      <c r="M179" s="153">
        <v>0</v>
      </c>
      <c r="N179" s="153">
        <v>0</v>
      </c>
      <c r="O179" s="153">
        <v>0</v>
      </c>
      <c r="P179" s="153">
        <v>0</v>
      </c>
      <c r="Q179" s="320">
        <f>SUM(D179:P179)</f>
        <v>0</v>
      </c>
      <c r="R179" s="377"/>
    </row>
    <row r="180" spans="2:18" s="374" customFormat="1" x14ac:dyDescent="0.25">
      <c r="B180" s="610"/>
      <c r="C180" s="611"/>
      <c r="D180" s="150">
        <v>0</v>
      </c>
      <c r="E180" s="125"/>
      <c r="F180" s="169">
        <v>0</v>
      </c>
      <c r="G180" s="153">
        <v>0</v>
      </c>
      <c r="H180" s="170">
        <v>0</v>
      </c>
      <c r="I180" s="123"/>
      <c r="J180" s="169">
        <v>0</v>
      </c>
      <c r="K180" s="153">
        <v>0</v>
      </c>
      <c r="L180" s="153">
        <v>0</v>
      </c>
      <c r="M180" s="153">
        <v>0</v>
      </c>
      <c r="N180" s="153">
        <v>0</v>
      </c>
      <c r="O180" s="153">
        <v>0</v>
      </c>
      <c r="P180" s="153">
        <v>0</v>
      </c>
      <c r="Q180" s="320">
        <f>SUM(D180:P180)</f>
        <v>0</v>
      </c>
      <c r="R180" s="377"/>
    </row>
    <row r="181" spans="2:18" s="374" customFormat="1" x14ac:dyDescent="0.25">
      <c r="B181" s="610"/>
      <c r="C181" s="611"/>
      <c r="D181" s="150">
        <v>0</v>
      </c>
      <c r="E181" s="125"/>
      <c r="F181" s="169">
        <v>0</v>
      </c>
      <c r="G181" s="153">
        <v>0</v>
      </c>
      <c r="H181" s="170">
        <v>0</v>
      </c>
      <c r="I181" s="123"/>
      <c r="J181" s="169">
        <v>0</v>
      </c>
      <c r="K181" s="153">
        <v>0</v>
      </c>
      <c r="L181" s="153">
        <v>0</v>
      </c>
      <c r="M181" s="153">
        <v>0</v>
      </c>
      <c r="N181" s="153">
        <v>0</v>
      </c>
      <c r="O181" s="153">
        <v>0</v>
      </c>
      <c r="P181" s="153">
        <v>0</v>
      </c>
      <c r="Q181" s="321">
        <f t="shared" ref="Q181:Q186" si="19">SUM(D181:P181)</f>
        <v>0</v>
      </c>
      <c r="R181" s="377"/>
    </row>
    <row r="182" spans="2:18" s="374" customFormat="1" x14ac:dyDescent="0.25">
      <c r="B182" s="610"/>
      <c r="C182" s="611"/>
      <c r="D182" s="150">
        <v>0</v>
      </c>
      <c r="E182" s="125"/>
      <c r="F182" s="169">
        <v>0</v>
      </c>
      <c r="G182" s="153">
        <v>0</v>
      </c>
      <c r="H182" s="170">
        <v>0</v>
      </c>
      <c r="I182" s="123"/>
      <c r="J182" s="169">
        <v>0</v>
      </c>
      <c r="K182" s="153">
        <v>0</v>
      </c>
      <c r="L182" s="153">
        <v>0</v>
      </c>
      <c r="M182" s="153">
        <v>0</v>
      </c>
      <c r="N182" s="153">
        <v>0</v>
      </c>
      <c r="O182" s="153">
        <v>0</v>
      </c>
      <c r="P182" s="153">
        <v>0</v>
      </c>
      <c r="Q182" s="321">
        <f t="shared" si="19"/>
        <v>0</v>
      </c>
      <c r="R182" s="377"/>
    </row>
    <row r="183" spans="2:18" s="374" customFormat="1" x14ac:dyDescent="0.25">
      <c r="B183" s="610"/>
      <c r="C183" s="611"/>
      <c r="D183" s="150">
        <v>0</v>
      </c>
      <c r="E183" s="125"/>
      <c r="F183" s="169">
        <v>0</v>
      </c>
      <c r="G183" s="153">
        <v>0</v>
      </c>
      <c r="H183" s="170">
        <v>0</v>
      </c>
      <c r="I183" s="123"/>
      <c r="J183" s="169">
        <v>0</v>
      </c>
      <c r="K183" s="153">
        <v>0</v>
      </c>
      <c r="L183" s="153">
        <v>0</v>
      </c>
      <c r="M183" s="153">
        <v>0</v>
      </c>
      <c r="N183" s="153">
        <v>0</v>
      </c>
      <c r="O183" s="153">
        <v>0</v>
      </c>
      <c r="P183" s="153">
        <v>0</v>
      </c>
      <c r="Q183" s="321">
        <f t="shared" si="19"/>
        <v>0</v>
      </c>
      <c r="R183" s="377"/>
    </row>
    <row r="184" spans="2:18" s="374" customFormat="1" x14ac:dyDescent="0.25">
      <c r="B184" s="610"/>
      <c r="C184" s="611"/>
      <c r="D184" s="150">
        <v>0</v>
      </c>
      <c r="E184" s="125"/>
      <c r="F184" s="169">
        <v>0</v>
      </c>
      <c r="G184" s="153">
        <v>0</v>
      </c>
      <c r="H184" s="170">
        <v>0</v>
      </c>
      <c r="I184" s="123"/>
      <c r="J184" s="169">
        <v>0</v>
      </c>
      <c r="K184" s="153">
        <v>0</v>
      </c>
      <c r="L184" s="153">
        <v>0</v>
      </c>
      <c r="M184" s="153">
        <v>0</v>
      </c>
      <c r="N184" s="153">
        <v>0</v>
      </c>
      <c r="O184" s="153">
        <v>0</v>
      </c>
      <c r="P184" s="153">
        <v>0</v>
      </c>
      <c r="Q184" s="321">
        <f t="shared" si="19"/>
        <v>0</v>
      </c>
      <c r="R184" s="377"/>
    </row>
    <row r="185" spans="2:18" s="374" customFormat="1" x14ac:dyDescent="0.25">
      <c r="B185" s="610"/>
      <c r="C185" s="611"/>
      <c r="D185" s="150">
        <v>0</v>
      </c>
      <c r="E185" s="125"/>
      <c r="F185" s="169">
        <v>0</v>
      </c>
      <c r="G185" s="153">
        <v>0</v>
      </c>
      <c r="H185" s="170">
        <v>0</v>
      </c>
      <c r="I185" s="123"/>
      <c r="J185" s="169">
        <v>0</v>
      </c>
      <c r="K185" s="153">
        <v>0</v>
      </c>
      <c r="L185" s="153">
        <v>0</v>
      </c>
      <c r="M185" s="153">
        <v>0</v>
      </c>
      <c r="N185" s="153">
        <v>0</v>
      </c>
      <c r="O185" s="153">
        <v>0</v>
      </c>
      <c r="P185" s="153">
        <v>0</v>
      </c>
      <c r="Q185" s="321">
        <f t="shared" si="19"/>
        <v>0</v>
      </c>
      <c r="R185" s="377"/>
    </row>
    <row r="186" spans="2:18" s="374" customFormat="1" x14ac:dyDescent="0.25">
      <c r="B186" s="608" t="s">
        <v>288</v>
      </c>
      <c r="C186" s="609"/>
      <c r="D186" s="150">
        <v>0</v>
      </c>
      <c r="E186" s="381"/>
      <c r="F186" s="169">
        <v>0</v>
      </c>
      <c r="G186" s="153">
        <v>0</v>
      </c>
      <c r="H186" s="170">
        <v>0</v>
      </c>
      <c r="I186" s="123"/>
      <c r="J186" s="169">
        <v>0</v>
      </c>
      <c r="K186" s="153">
        <v>0</v>
      </c>
      <c r="L186" s="153">
        <v>0</v>
      </c>
      <c r="M186" s="153">
        <v>0</v>
      </c>
      <c r="N186" s="153">
        <v>0</v>
      </c>
      <c r="O186" s="153">
        <v>0</v>
      </c>
      <c r="P186" s="153">
        <v>0</v>
      </c>
      <c r="Q186" s="321">
        <f t="shared" si="19"/>
        <v>0</v>
      </c>
      <c r="R186" s="377"/>
    </row>
    <row r="187" spans="2:18" s="374" customFormat="1" ht="15.75" thickBot="1" x14ac:dyDescent="0.3">
      <c r="B187" s="608"/>
      <c r="C187" s="609"/>
      <c r="D187" s="152">
        <v>0</v>
      </c>
      <c r="E187" s="125"/>
      <c r="F187" s="175">
        <v>0</v>
      </c>
      <c r="G187" s="155">
        <v>0</v>
      </c>
      <c r="H187" s="176">
        <v>0</v>
      </c>
      <c r="I187" s="206"/>
      <c r="J187" s="175">
        <v>0</v>
      </c>
      <c r="K187" s="155">
        <v>0</v>
      </c>
      <c r="L187" s="155">
        <v>0</v>
      </c>
      <c r="M187" s="155">
        <v>0</v>
      </c>
      <c r="N187" s="155">
        <v>0</v>
      </c>
      <c r="O187" s="155">
        <v>0</v>
      </c>
      <c r="P187" s="176">
        <v>0</v>
      </c>
      <c r="Q187" s="322">
        <f>SUM(D187:P187)</f>
        <v>0</v>
      </c>
      <c r="R187" s="377"/>
    </row>
    <row r="188" spans="2:18" ht="16.5" thickTop="1" thickBot="1" x14ac:dyDescent="0.3">
      <c r="B188" s="308"/>
      <c r="C188" s="309" t="s">
        <v>314</v>
      </c>
      <c r="D188" s="163">
        <f>SUM(D179:D187)</f>
        <v>0</v>
      </c>
      <c r="E188" s="314"/>
      <c r="F188" s="237">
        <f>SUM(F179:F187)</f>
        <v>0</v>
      </c>
      <c r="G188" s="238">
        <f>SUM(G179:G187)</f>
        <v>0</v>
      </c>
      <c r="H188" s="239">
        <f>SUM(H179:H187)</f>
        <v>0</v>
      </c>
      <c r="I188" s="314"/>
      <c r="J188" s="237">
        <f>SUM(J179:J187)</f>
        <v>0</v>
      </c>
      <c r="K188" s="238">
        <f t="shared" ref="K188:P188" si="20">SUM(K179:K187)</f>
        <v>0</v>
      </c>
      <c r="L188" s="238">
        <f t="shared" si="20"/>
        <v>0</v>
      </c>
      <c r="M188" s="239">
        <f t="shared" si="20"/>
        <v>0</v>
      </c>
      <c r="N188" s="237">
        <f t="shared" si="20"/>
        <v>0</v>
      </c>
      <c r="O188" s="238">
        <f t="shared" si="20"/>
        <v>0</v>
      </c>
      <c r="P188" s="239">
        <f t="shared" si="20"/>
        <v>0</v>
      </c>
      <c r="Q188" s="240">
        <f>SUM(D188:P188)</f>
        <v>0</v>
      </c>
    </row>
    <row r="189" spans="2:18" ht="15.75" thickBot="1" x14ac:dyDescent="0.3">
      <c r="B189" s="308"/>
      <c r="C189" s="309" t="s">
        <v>315</v>
      </c>
      <c r="D189" s="163">
        <f>$D$188+$D$144</f>
        <v>0</v>
      </c>
      <c r="E189" s="314"/>
      <c r="F189" s="237">
        <f>F$188+F$144</f>
        <v>0</v>
      </c>
      <c r="G189" s="238">
        <f t="shared" ref="G189:H189" si="21">G$188+G$144</f>
        <v>0</v>
      </c>
      <c r="H189" s="239">
        <f t="shared" si="21"/>
        <v>0</v>
      </c>
      <c r="I189" s="314"/>
      <c r="J189" s="237">
        <f>J$188+J$144</f>
        <v>0</v>
      </c>
      <c r="K189" s="238">
        <f t="shared" ref="K189:P189" si="22">K$188+K$144</f>
        <v>0</v>
      </c>
      <c r="L189" s="238">
        <f t="shared" si="22"/>
        <v>0</v>
      </c>
      <c r="M189" s="239">
        <f t="shared" si="22"/>
        <v>0</v>
      </c>
      <c r="N189" s="237">
        <f t="shared" si="22"/>
        <v>0</v>
      </c>
      <c r="O189" s="238">
        <f t="shared" si="22"/>
        <v>0</v>
      </c>
      <c r="P189" s="239">
        <f t="shared" si="22"/>
        <v>0</v>
      </c>
      <c r="Q189" s="240">
        <f>SUM(D189:P189)</f>
        <v>0</v>
      </c>
    </row>
    <row r="190" spans="2:18" s="241" customFormat="1" ht="15.75" thickBot="1" x14ac:dyDescent="0.3">
      <c r="B190" s="323"/>
      <c r="C190" s="311" t="s">
        <v>234</v>
      </c>
      <c r="D190" s="242">
        <f>$D$176-$D$188</f>
        <v>0</v>
      </c>
      <c r="E190" s="324"/>
      <c r="F190" s="243">
        <f>$F$176-$F$188</f>
        <v>0</v>
      </c>
      <c r="G190" s="244">
        <f>$G$176-$G$188</f>
        <v>0</v>
      </c>
      <c r="H190" s="245">
        <f>$H$176-$H$188</f>
        <v>0</v>
      </c>
      <c r="I190" s="324"/>
      <c r="J190" s="243">
        <f>$J$176-$J$188</f>
        <v>0</v>
      </c>
      <c r="K190" s="244">
        <f>$K$176-$K$188</f>
        <v>0</v>
      </c>
      <c r="L190" s="244">
        <f>$L$176-$L$188</f>
        <v>0</v>
      </c>
      <c r="M190" s="245">
        <f>$M$176-$M$188</f>
        <v>0</v>
      </c>
      <c r="N190" s="244">
        <f>$N$176-$N$188</f>
        <v>0</v>
      </c>
      <c r="O190" s="244">
        <f>$O$176-$O$188</f>
        <v>0</v>
      </c>
      <c r="P190" s="244">
        <f>$P$176-$P$188</f>
        <v>0</v>
      </c>
      <c r="Q190" s="93">
        <f>SUM(D190:P190)</f>
        <v>0</v>
      </c>
      <c r="R190" s="2"/>
    </row>
    <row r="191" spans="2:18" ht="15.75" thickBot="1" x14ac:dyDescent="0.3">
      <c r="C191" s="74"/>
      <c r="D191" s="81"/>
      <c r="E191" s="81"/>
      <c r="F191" s="81"/>
      <c r="G191" s="81"/>
      <c r="H191" s="81"/>
      <c r="I191" s="92"/>
      <c r="J191" s="81"/>
      <c r="K191" s="81"/>
      <c r="L191" s="81"/>
      <c r="M191" s="81"/>
      <c r="N191" s="81"/>
      <c r="O191" s="81"/>
      <c r="P191" s="81"/>
      <c r="Q191" s="75"/>
    </row>
    <row r="192" spans="2:18" ht="19.5" thickBot="1" x14ac:dyDescent="0.35">
      <c r="B192" s="113"/>
      <c r="C192" s="120"/>
      <c r="D192" s="119"/>
      <c r="E192" s="233" t="s">
        <v>279</v>
      </c>
      <c r="F192" s="631" t="s">
        <v>307</v>
      </c>
      <c r="G192" s="632"/>
      <c r="H192" s="632"/>
      <c r="I192" s="632"/>
      <c r="J192" s="632"/>
      <c r="K192" s="632"/>
      <c r="L192" s="632"/>
      <c r="M192" s="633"/>
      <c r="N192" s="81"/>
      <c r="O192" s="81"/>
      <c r="P192" s="81"/>
      <c r="Q192" s="75"/>
    </row>
    <row r="193" spans="2:17" ht="18.75" x14ac:dyDescent="0.3">
      <c r="B193" s="112"/>
      <c r="C193" s="120"/>
      <c r="D193" s="116" t="s">
        <v>247</v>
      </c>
      <c r="E193" s="118">
        <v>1</v>
      </c>
      <c r="F193" s="213" t="e">
        <f t="shared" ref="F193:H202" si="23">ROUND(SUMIF($E$7:$E$187,$D193,F$7:F$187)/F$189,3)</f>
        <v>#DIV/0!</v>
      </c>
      <c r="G193" s="228" t="e">
        <f t="shared" si="23"/>
        <v>#DIV/0!</v>
      </c>
      <c r="H193" s="228" t="e">
        <f t="shared" si="23"/>
        <v>#DIV/0!</v>
      </c>
      <c r="I193" s="379"/>
      <c r="J193" s="379"/>
      <c r="K193" s="379"/>
      <c r="L193" s="379"/>
      <c r="M193" s="380"/>
      <c r="N193" s="81"/>
      <c r="O193" s="81"/>
      <c r="P193" s="81"/>
      <c r="Q193" s="75"/>
    </row>
    <row r="194" spans="2:17" ht="18.75" x14ac:dyDescent="0.3">
      <c r="B194" s="112"/>
      <c r="C194" s="119"/>
      <c r="D194" s="116" t="s">
        <v>248</v>
      </c>
      <c r="E194" s="118">
        <v>2</v>
      </c>
      <c r="F194" s="214" t="e">
        <f t="shared" si="23"/>
        <v>#DIV/0!</v>
      </c>
      <c r="G194" s="215" t="e">
        <f t="shared" si="23"/>
        <v>#DIV/0!</v>
      </c>
      <c r="H194" s="215" t="e">
        <f t="shared" si="23"/>
        <v>#DIV/0!</v>
      </c>
      <c r="I194" s="161"/>
      <c r="J194" s="161"/>
      <c r="K194" s="161"/>
      <c r="L194" s="161"/>
      <c r="M194" s="158"/>
      <c r="N194" s="81"/>
      <c r="O194" s="81"/>
      <c r="P194" s="81"/>
      <c r="Q194" s="75"/>
    </row>
    <row r="195" spans="2:17" ht="18.75" x14ac:dyDescent="0.3">
      <c r="B195" s="112"/>
      <c r="C195" s="119"/>
      <c r="D195" s="116" t="s">
        <v>249</v>
      </c>
      <c r="E195" s="118">
        <v>3</v>
      </c>
      <c r="F195" s="214" t="e">
        <f t="shared" si="23"/>
        <v>#DIV/0!</v>
      </c>
      <c r="G195" s="215" t="e">
        <f t="shared" si="23"/>
        <v>#DIV/0!</v>
      </c>
      <c r="H195" s="215" t="e">
        <f t="shared" si="23"/>
        <v>#DIV/0!</v>
      </c>
      <c r="I195" s="161"/>
      <c r="J195" s="161"/>
      <c r="K195" s="161"/>
      <c r="L195" s="161"/>
      <c r="M195" s="158"/>
      <c r="N195" s="81"/>
      <c r="O195" s="81"/>
      <c r="P195" s="81"/>
      <c r="Q195" s="75"/>
    </row>
    <row r="196" spans="2:17" ht="18.75" x14ac:dyDescent="0.3">
      <c r="B196" s="112"/>
      <c r="C196" s="119"/>
      <c r="D196" s="116" t="s">
        <v>250</v>
      </c>
      <c r="E196" s="118">
        <v>4</v>
      </c>
      <c r="F196" s="214" t="e">
        <f t="shared" si="23"/>
        <v>#DIV/0!</v>
      </c>
      <c r="G196" s="215" t="e">
        <f t="shared" si="23"/>
        <v>#DIV/0!</v>
      </c>
      <c r="H196" s="215" t="e">
        <f t="shared" si="23"/>
        <v>#DIV/0!</v>
      </c>
      <c r="I196" s="161"/>
      <c r="J196" s="161"/>
      <c r="K196" s="161"/>
      <c r="L196" s="161"/>
      <c r="M196" s="158"/>
      <c r="N196" s="81"/>
      <c r="O196" s="81"/>
      <c r="P196" s="81"/>
      <c r="Q196" s="75"/>
    </row>
    <row r="197" spans="2:17" ht="18.75" x14ac:dyDescent="0.3">
      <c r="B197" s="112"/>
      <c r="C197" s="119"/>
      <c r="D197" s="116" t="s">
        <v>251</v>
      </c>
      <c r="E197" s="118">
        <v>5</v>
      </c>
      <c r="F197" s="214" t="e">
        <f t="shared" si="23"/>
        <v>#DIV/0!</v>
      </c>
      <c r="G197" s="215" t="e">
        <f t="shared" si="23"/>
        <v>#DIV/0!</v>
      </c>
      <c r="H197" s="215" t="e">
        <f t="shared" si="23"/>
        <v>#DIV/0!</v>
      </c>
      <c r="I197" s="161"/>
      <c r="J197" s="161"/>
      <c r="K197" s="161"/>
      <c r="L197" s="161"/>
      <c r="M197" s="158"/>
      <c r="N197" s="81"/>
      <c r="O197" s="81"/>
      <c r="P197" s="81"/>
      <c r="Q197" s="75"/>
    </row>
    <row r="198" spans="2:17" ht="18.75" x14ac:dyDescent="0.3">
      <c r="B198" s="112"/>
      <c r="C198" s="119"/>
      <c r="D198" s="116" t="s">
        <v>252</v>
      </c>
      <c r="E198" s="118">
        <v>6</v>
      </c>
      <c r="F198" s="214" t="e">
        <f t="shared" si="23"/>
        <v>#DIV/0!</v>
      </c>
      <c r="G198" s="215" t="e">
        <f t="shared" si="23"/>
        <v>#DIV/0!</v>
      </c>
      <c r="H198" s="215" t="e">
        <f t="shared" si="23"/>
        <v>#DIV/0!</v>
      </c>
      <c r="I198" s="161"/>
      <c r="J198" s="161"/>
      <c r="K198" s="161"/>
      <c r="L198" s="161"/>
      <c r="M198" s="158"/>
      <c r="N198" s="81"/>
      <c r="O198" s="81"/>
      <c r="P198" s="81"/>
      <c r="Q198" s="75"/>
    </row>
    <row r="199" spans="2:17" ht="18.75" x14ac:dyDescent="0.3">
      <c r="B199" s="112"/>
      <c r="C199" s="119"/>
      <c r="D199" s="116" t="s">
        <v>253</v>
      </c>
      <c r="E199" s="118">
        <v>7</v>
      </c>
      <c r="F199" s="214" t="e">
        <f t="shared" si="23"/>
        <v>#DIV/0!</v>
      </c>
      <c r="G199" s="215" t="e">
        <f t="shared" si="23"/>
        <v>#DIV/0!</v>
      </c>
      <c r="H199" s="215" t="e">
        <f t="shared" si="23"/>
        <v>#DIV/0!</v>
      </c>
      <c r="I199" s="161"/>
      <c r="J199" s="161"/>
      <c r="K199" s="161"/>
      <c r="L199" s="161"/>
      <c r="M199" s="158"/>
      <c r="N199" s="81"/>
      <c r="O199" s="81"/>
      <c r="P199" s="81"/>
      <c r="Q199" s="75"/>
    </row>
    <row r="200" spans="2:17" ht="18.75" x14ac:dyDescent="0.3">
      <c r="B200" s="112"/>
      <c r="C200" s="119"/>
      <c r="D200" s="116" t="s">
        <v>254</v>
      </c>
      <c r="E200" s="118">
        <v>8</v>
      </c>
      <c r="F200" s="214" t="e">
        <f t="shared" si="23"/>
        <v>#DIV/0!</v>
      </c>
      <c r="G200" s="215" t="e">
        <f t="shared" si="23"/>
        <v>#DIV/0!</v>
      </c>
      <c r="H200" s="215" t="e">
        <f t="shared" si="23"/>
        <v>#DIV/0!</v>
      </c>
      <c r="I200" s="161"/>
      <c r="J200" s="161"/>
      <c r="K200" s="161"/>
      <c r="L200" s="161"/>
      <c r="M200" s="158"/>
      <c r="N200" s="81"/>
      <c r="O200" s="81"/>
      <c r="P200" s="81"/>
      <c r="Q200" s="75"/>
    </row>
    <row r="201" spans="2:17" ht="18.75" x14ac:dyDescent="0.3">
      <c r="B201" s="112"/>
      <c r="C201" s="119"/>
      <c r="D201" s="116" t="s">
        <v>255</v>
      </c>
      <c r="E201" s="118">
        <v>9</v>
      </c>
      <c r="F201" s="214" t="e">
        <f t="shared" si="23"/>
        <v>#DIV/0!</v>
      </c>
      <c r="G201" s="215" t="e">
        <f t="shared" si="23"/>
        <v>#DIV/0!</v>
      </c>
      <c r="H201" s="215" t="e">
        <f t="shared" si="23"/>
        <v>#DIV/0!</v>
      </c>
      <c r="I201" s="161"/>
      <c r="J201" s="161"/>
      <c r="K201" s="161"/>
      <c r="L201" s="161"/>
      <c r="M201" s="158"/>
      <c r="N201" s="81"/>
      <c r="O201" s="81"/>
      <c r="P201" s="81"/>
      <c r="Q201" s="75"/>
    </row>
    <row r="202" spans="2:17" ht="18.75" x14ac:dyDescent="0.3">
      <c r="B202" s="112"/>
      <c r="C202" s="119"/>
      <c r="D202" s="116" t="s">
        <v>256</v>
      </c>
      <c r="E202" s="118">
        <v>10</v>
      </c>
      <c r="F202" s="214" t="e">
        <f t="shared" si="23"/>
        <v>#DIV/0!</v>
      </c>
      <c r="G202" s="215" t="e">
        <f t="shared" si="23"/>
        <v>#DIV/0!</v>
      </c>
      <c r="H202" s="215" t="e">
        <f t="shared" si="23"/>
        <v>#DIV/0!</v>
      </c>
      <c r="I202" s="161"/>
      <c r="J202" s="161"/>
      <c r="K202" s="161"/>
      <c r="L202" s="161"/>
      <c r="M202" s="158"/>
      <c r="N202" s="81"/>
      <c r="O202" s="81"/>
      <c r="P202" s="81"/>
      <c r="Q202" s="75"/>
    </row>
    <row r="203" spans="2:17" ht="15.75" x14ac:dyDescent="0.25">
      <c r="B203" s="113"/>
      <c r="C203" s="114"/>
      <c r="D203" s="114"/>
      <c r="E203" s="117" t="s">
        <v>260</v>
      </c>
      <c r="F203" s="156"/>
      <c r="G203" s="161"/>
      <c r="H203" s="161"/>
      <c r="I203" s="161"/>
      <c r="J203" s="161"/>
      <c r="K203" s="161"/>
      <c r="L203" s="161"/>
      <c r="M203" s="158"/>
      <c r="N203" s="81"/>
      <c r="O203" s="81"/>
      <c r="P203" s="81"/>
      <c r="Q203" s="75"/>
    </row>
    <row r="204" spans="2:17" ht="18.75" x14ac:dyDescent="0.3">
      <c r="B204" s="112"/>
      <c r="C204" s="112"/>
      <c r="D204" s="116" t="s">
        <v>235</v>
      </c>
      <c r="E204" s="118">
        <v>1</v>
      </c>
      <c r="F204" s="156"/>
      <c r="G204" s="161"/>
      <c r="H204" s="161"/>
      <c r="I204" s="161"/>
      <c r="J204" s="215" t="e">
        <f t="shared" ref="J204:M215" si="24">ROUND(SUMIF($I$7:$I$187,$D204,J$7:J$187)/J$189,3)</f>
        <v>#DIV/0!</v>
      </c>
      <c r="K204" s="215" t="e">
        <f t="shared" si="24"/>
        <v>#DIV/0!</v>
      </c>
      <c r="L204" s="215" t="e">
        <f t="shared" si="24"/>
        <v>#DIV/0!</v>
      </c>
      <c r="M204" s="235" t="e">
        <f t="shared" si="24"/>
        <v>#DIV/0!</v>
      </c>
      <c r="N204" s="81"/>
      <c r="O204" s="81"/>
      <c r="P204" s="81"/>
      <c r="Q204" s="75"/>
    </row>
    <row r="205" spans="2:17" ht="18.75" x14ac:dyDescent="0.3">
      <c r="B205" s="112"/>
      <c r="C205" s="112"/>
      <c r="D205" s="116" t="s">
        <v>236</v>
      </c>
      <c r="E205" s="118">
        <v>2</v>
      </c>
      <c r="F205" s="156"/>
      <c r="G205" s="161"/>
      <c r="H205" s="161"/>
      <c r="I205" s="161"/>
      <c r="J205" s="215" t="e">
        <f t="shared" si="24"/>
        <v>#DIV/0!</v>
      </c>
      <c r="K205" s="215" t="e">
        <f t="shared" si="24"/>
        <v>#DIV/0!</v>
      </c>
      <c r="L205" s="215" t="e">
        <f t="shared" si="24"/>
        <v>#DIV/0!</v>
      </c>
      <c r="M205" s="235" t="e">
        <f t="shared" si="24"/>
        <v>#DIV/0!</v>
      </c>
      <c r="N205" s="81"/>
      <c r="O205" s="81"/>
      <c r="P205" s="81"/>
      <c r="Q205" s="75"/>
    </row>
    <row r="206" spans="2:17" ht="18.75" x14ac:dyDescent="0.3">
      <c r="B206" s="112"/>
      <c r="C206" s="112"/>
      <c r="D206" s="116" t="s">
        <v>237</v>
      </c>
      <c r="E206" s="118">
        <v>3</v>
      </c>
      <c r="F206" s="156"/>
      <c r="G206" s="161"/>
      <c r="H206" s="161"/>
      <c r="I206" s="161"/>
      <c r="J206" s="215" t="e">
        <f t="shared" si="24"/>
        <v>#DIV/0!</v>
      </c>
      <c r="K206" s="215" t="e">
        <f t="shared" si="24"/>
        <v>#DIV/0!</v>
      </c>
      <c r="L206" s="215" t="e">
        <f t="shared" si="24"/>
        <v>#DIV/0!</v>
      </c>
      <c r="M206" s="235" t="e">
        <f t="shared" si="24"/>
        <v>#DIV/0!</v>
      </c>
      <c r="N206" s="81"/>
      <c r="O206" s="81"/>
      <c r="P206" s="81"/>
      <c r="Q206" s="75"/>
    </row>
    <row r="207" spans="2:17" ht="18.75" x14ac:dyDescent="0.3">
      <c r="B207" s="112"/>
      <c r="C207" s="112"/>
      <c r="D207" s="116" t="s">
        <v>238</v>
      </c>
      <c r="E207" s="118">
        <v>4</v>
      </c>
      <c r="F207" s="156"/>
      <c r="G207" s="161"/>
      <c r="H207" s="161"/>
      <c r="I207" s="161"/>
      <c r="J207" s="215" t="e">
        <f t="shared" si="24"/>
        <v>#DIV/0!</v>
      </c>
      <c r="K207" s="215" t="e">
        <f t="shared" si="24"/>
        <v>#DIV/0!</v>
      </c>
      <c r="L207" s="215" t="e">
        <f t="shared" si="24"/>
        <v>#DIV/0!</v>
      </c>
      <c r="M207" s="235" t="e">
        <f t="shared" si="24"/>
        <v>#DIV/0!</v>
      </c>
      <c r="N207" s="81"/>
      <c r="O207" s="81"/>
      <c r="P207" s="81"/>
      <c r="Q207" s="75"/>
    </row>
    <row r="208" spans="2:17" ht="18.75" x14ac:dyDescent="0.3">
      <c r="B208" s="112"/>
      <c r="C208" s="112"/>
      <c r="D208" s="116" t="s">
        <v>239</v>
      </c>
      <c r="E208" s="118">
        <v>5</v>
      </c>
      <c r="F208" s="156"/>
      <c r="G208" s="161"/>
      <c r="H208" s="161"/>
      <c r="I208" s="161"/>
      <c r="J208" s="215" t="e">
        <f t="shared" si="24"/>
        <v>#DIV/0!</v>
      </c>
      <c r="K208" s="215" t="e">
        <f t="shared" si="24"/>
        <v>#DIV/0!</v>
      </c>
      <c r="L208" s="215" t="e">
        <f t="shared" si="24"/>
        <v>#DIV/0!</v>
      </c>
      <c r="M208" s="235" t="e">
        <f t="shared" si="24"/>
        <v>#DIV/0!</v>
      </c>
      <c r="N208" s="81"/>
      <c r="O208" s="81"/>
      <c r="P208" s="81"/>
      <c r="Q208" s="75"/>
    </row>
    <row r="209" spans="1:18" ht="18.75" x14ac:dyDescent="0.3">
      <c r="B209" s="112"/>
      <c r="C209" s="112"/>
      <c r="D209" s="116" t="s">
        <v>240</v>
      </c>
      <c r="E209" s="118">
        <v>6</v>
      </c>
      <c r="F209" s="156"/>
      <c r="G209" s="161"/>
      <c r="H209" s="161"/>
      <c r="I209" s="161"/>
      <c r="J209" s="215" t="e">
        <f t="shared" si="24"/>
        <v>#DIV/0!</v>
      </c>
      <c r="K209" s="215" t="e">
        <f t="shared" si="24"/>
        <v>#DIV/0!</v>
      </c>
      <c r="L209" s="215" t="e">
        <f t="shared" si="24"/>
        <v>#DIV/0!</v>
      </c>
      <c r="M209" s="235" t="e">
        <f t="shared" si="24"/>
        <v>#DIV/0!</v>
      </c>
      <c r="N209" s="81"/>
      <c r="O209" s="81"/>
      <c r="P209" s="81"/>
      <c r="Q209" s="75"/>
    </row>
    <row r="210" spans="1:18" ht="18.75" x14ac:dyDescent="0.3">
      <c r="B210" s="112"/>
      <c r="C210" s="112"/>
      <c r="D210" s="116" t="s">
        <v>241</v>
      </c>
      <c r="E210" s="118">
        <v>7</v>
      </c>
      <c r="F210" s="156"/>
      <c r="G210" s="161"/>
      <c r="H210" s="161"/>
      <c r="I210" s="161"/>
      <c r="J210" s="215" t="e">
        <f t="shared" si="24"/>
        <v>#DIV/0!</v>
      </c>
      <c r="K210" s="215" t="e">
        <f t="shared" si="24"/>
        <v>#DIV/0!</v>
      </c>
      <c r="L210" s="215" t="e">
        <f t="shared" si="24"/>
        <v>#DIV/0!</v>
      </c>
      <c r="M210" s="235" t="e">
        <f t="shared" si="24"/>
        <v>#DIV/0!</v>
      </c>
      <c r="N210" s="81"/>
      <c r="O210" s="81"/>
      <c r="P210" s="81"/>
      <c r="Q210" s="75"/>
    </row>
    <row r="211" spans="1:18" ht="18.75" x14ac:dyDescent="0.3">
      <c r="B211" s="112"/>
      <c r="C211" s="112"/>
      <c r="D211" s="116" t="s">
        <v>242</v>
      </c>
      <c r="E211" s="118">
        <v>8</v>
      </c>
      <c r="F211" s="156"/>
      <c r="G211" s="161"/>
      <c r="H211" s="161"/>
      <c r="I211" s="161"/>
      <c r="J211" s="215" t="e">
        <f t="shared" si="24"/>
        <v>#DIV/0!</v>
      </c>
      <c r="K211" s="215" t="e">
        <f t="shared" si="24"/>
        <v>#DIV/0!</v>
      </c>
      <c r="L211" s="215" t="e">
        <f t="shared" si="24"/>
        <v>#DIV/0!</v>
      </c>
      <c r="M211" s="235" t="e">
        <f t="shared" si="24"/>
        <v>#DIV/0!</v>
      </c>
      <c r="N211" s="81"/>
      <c r="O211" s="81"/>
      <c r="P211" s="81"/>
      <c r="Q211" s="75"/>
    </row>
    <row r="212" spans="1:18" ht="18.75" x14ac:dyDescent="0.3">
      <c r="B212" s="112"/>
      <c r="C212" s="112"/>
      <c r="D212" s="116" t="s">
        <v>243</v>
      </c>
      <c r="E212" s="118">
        <v>9</v>
      </c>
      <c r="F212" s="156"/>
      <c r="G212" s="161"/>
      <c r="H212" s="161"/>
      <c r="I212" s="161"/>
      <c r="J212" s="215" t="e">
        <f t="shared" si="24"/>
        <v>#DIV/0!</v>
      </c>
      <c r="K212" s="215" t="e">
        <f t="shared" si="24"/>
        <v>#DIV/0!</v>
      </c>
      <c r="L212" s="215" t="e">
        <f t="shared" si="24"/>
        <v>#DIV/0!</v>
      </c>
      <c r="M212" s="235" t="e">
        <f t="shared" si="24"/>
        <v>#DIV/0!</v>
      </c>
      <c r="N212" s="81"/>
      <c r="O212" s="81"/>
      <c r="P212" s="81"/>
      <c r="Q212" s="75"/>
    </row>
    <row r="213" spans="1:18" ht="18.75" x14ac:dyDescent="0.3">
      <c r="B213" s="112"/>
      <c r="C213" s="112"/>
      <c r="D213" s="116" t="s">
        <v>244</v>
      </c>
      <c r="E213" s="118">
        <v>10</v>
      </c>
      <c r="F213" s="156"/>
      <c r="G213" s="161"/>
      <c r="H213" s="161"/>
      <c r="I213" s="161"/>
      <c r="J213" s="215" t="e">
        <f t="shared" si="24"/>
        <v>#DIV/0!</v>
      </c>
      <c r="K213" s="215" t="e">
        <f t="shared" si="24"/>
        <v>#DIV/0!</v>
      </c>
      <c r="L213" s="215" t="e">
        <f t="shared" si="24"/>
        <v>#DIV/0!</v>
      </c>
      <c r="M213" s="235" t="e">
        <f t="shared" si="24"/>
        <v>#DIV/0!</v>
      </c>
      <c r="N213" s="81"/>
      <c r="O213" s="81"/>
      <c r="P213" s="81"/>
      <c r="Q213" s="75"/>
    </row>
    <row r="214" spans="1:18" ht="18.75" x14ac:dyDescent="0.3">
      <c r="B214" s="112"/>
      <c r="C214" s="112"/>
      <c r="D214" s="116" t="s">
        <v>245</v>
      </c>
      <c r="E214" s="118">
        <v>11</v>
      </c>
      <c r="F214" s="156"/>
      <c r="G214" s="161"/>
      <c r="H214" s="161"/>
      <c r="I214" s="161"/>
      <c r="J214" s="215" t="e">
        <f t="shared" si="24"/>
        <v>#DIV/0!</v>
      </c>
      <c r="K214" s="215" t="e">
        <f t="shared" si="24"/>
        <v>#DIV/0!</v>
      </c>
      <c r="L214" s="215" t="e">
        <f t="shared" si="24"/>
        <v>#DIV/0!</v>
      </c>
      <c r="M214" s="235" t="e">
        <f t="shared" si="24"/>
        <v>#DIV/0!</v>
      </c>
      <c r="N214" s="81"/>
      <c r="O214" s="81"/>
      <c r="P214" s="81"/>
      <c r="Q214" s="75"/>
    </row>
    <row r="215" spans="1:18" ht="19.5" thickBot="1" x14ac:dyDescent="0.35">
      <c r="B215" s="112"/>
      <c r="C215" s="112"/>
      <c r="D215" s="116" t="s">
        <v>246</v>
      </c>
      <c r="E215" s="118">
        <v>12</v>
      </c>
      <c r="F215" s="157"/>
      <c r="G215" s="162"/>
      <c r="H215" s="162"/>
      <c r="I215" s="161"/>
      <c r="J215" s="215" t="e">
        <f t="shared" si="24"/>
        <v>#DIV/0!</v>
      </c>
      <c r="K215" s="215" t="e">
        <f t="shared" si="24"/>
        <v>#DIV/0!</v>
      </c>
      <c r="L215" s="215" t="e">
        <f t="shared" si="24"/>
        <v>#DIV/0!</v>
      </c>
      <c r="M215" s="235" t="e">
        <f t="shared" si="24"/>
        <v>#DIV/0!</v>
      </c>
      <c r="N215" s="81"/>
      <c r="O215" s="81"/>
      <c r="P215" s="81"/>
      <c r="Q215" s="75"/>
    </row>
    <row r="216" spans="1:18" ht="16.5" thickTop="1" thickBot="1" x14ac:dyDescent="0.3">
      <c r="B216" s="94"/>
      <c r="C216" s="78"/>
      <c r="D216" s="81"/>
      <c r="E216" s="115" t="s">
        <v>233</v>
      </c>
      <c r="F216" s="223" t="e">
        <f>SUM(F193:F202)</f>
        <v>#DIV/0!</v>
      </c>
      <c r="G216" s="224" t="e">
        <f>SUM(G193:G202)</f>
        <v>#DIV/0!</v>
      </c>
      <c r="H216" s="225" t="e">
        <f>SUM(H193:H202)</f>
        <v>#DIV/0!</v>
      </c>
      <c r="I216" s="211"/>
      <c r="J216" s="217" t="e">
        <f>SUM(J204:J215)</f>
        <v>#DIV/0!</v>
      </c>
      <c r="K216" s="217" t="e">
        <f t="shared" ref="K216:M216" si="25">SUM(K204:K215)</f>
        <v>#DIV/0!</v>
      </c>
      <c r="L216" s="217" t="e">
        <f t="shared" si="25"/>
        <v>#DIV/0!</v>
      </c>
      <c r="M216" s="234" t="e">
        <f t="shared" si="25"/>
        <v>#DIV/0!</v>
      </c>
      <c r="N216" s="81"/>
      <c r="O216" s="81"/>
      <c r="P216" s="81"/>
      <c r="Q216" s="75"/>
    </row>
    <row r="217" spans="1:18" ht="14.25" customHeight="1" x14ac:dyDescent="0.25">
      <c r="B217" s="141"/>
      <c r="C217" s="78"/>
      <c r="D217" s="81"/>
      <c r="E217" s="115"/>
      <c r="F217" s="232" t="s">
        <v>312</v>
      </c>
      <c r="G217" s="232"/>
      <c r="H217" s="232"/>
      <c r="I217" s="232"/>
      <c r="J217" s="232"/>
      <c r="K217" s="232"/>
      <c r="L217" s="232"/>
      <c r="M217" s="232"/>
      <c r="N217" s="232"/>
      <c r="O217" s="81"/>
      <c r="P217" s="81"/>
      <c r="Q217" s="75"/>
    </row>
    <row r="218" spans="1:18" x14ac:dyDescent="0.25">
      <c r="B218" s="141"/>
      <c r="C218" s="78"/>
      <c r="D218" s="81"/>
      <c r="E218" s="115"/>
      <c r="F218" s="232"/>
      <c r="G218" s="232"/>
      <c r="H218" s="232"/>
      <c r="I218" s="232"/>
      <c r="J218" s="232"/>
      <c r="K218" s="232"/>
      <c r="L218" s="232"/>
      <c r="M218" s="232"/>
      <c r="N218" s="232"/>
      <c r="O218" s="81"/>
      <c r="P218" s="81"/>
      <c r="Q218" s="75"/>
    </row>
    <row r="219" spans="1:18" s="13" customFormat="1" ht="10.5" customHeight="1" thickBot="1" x14ac:dyDescent="0.3">
      <c r="A219" s="76"/>
      <c r="B219" s="82"/>
      <c r="C219" s="83"/>
      <c r="D219" s="83"/>
      <c r="E219" s="83"/>
      <c r="F219" s="83"/>
      <c r="G219" s="84"/>
      <c r="H219" s="84"/>
      <c r="I219" s="84"/>
      <c r="J219" s="84"/>
      <c r="K219" s="84"/>
      <c r="L219" s="84"/>
      <c r="M219" s="84"/>
      <c r="N219" s="76"/>
      <c r="O219" s="76"/>
      <c r="P219" s="76"/>
      <c r="Q219" s="76"/>
      <c r="R219" s="102"/>
    </row>
    <row r="220" spans="1:18" ht="34.5" thickBot="1" x14ac:dyDescent="0.55000000000000004">
      <c r="B220" s="201" t="s">
        <v>291</v>
      </c>
      <c r="C220" s="202"/>
      <c r="D220" s="202"/>
      <c r="E220" s="202"/>
      <c r="F220" s="202"/>
      <c r="G220" s="202"/>
      <c r="H220" s="202"/>
      <c r="I220" s="202"/>
      <c r="J220" s="202"/>
      <c r="K220" s="202"/>
      <c r="L220" s="202"/>
      <c r="M220" s="202"/>
      <c r="N220" s="202"/>
      <c r="O220" s="202"/>
      <c r="P220" s="202"/>
      <c r="Q220" s="203"/>
    </row>
    <row r="221" spans="1:18" ht="45.75" customHeight="1" x14ac:dyDescent="0.25">
      <c r="B221" s="300"/>
      <c r="C221" s="301"/>
      <c r="D221" s="368" t="s">
        <v>181</v>
      </c>
      <c r="E221" s="627" t="s">
        <v>284</v>
      </c>
      <c r="F221" s="595" t="s">
        <v>259</v>
      </c>
      <c r="G221" s="596"/>
      <c r="H221" s="597"/>
      <c r="I221" s="627" t="s">
        <v>283</v>
      </c>
      <c r="J221" s="600" t="s">
        <v>187</v>
      </c>
      <c r="K221" s="601"/>
      <c r="L221" s="601"/>
      <c r="M221" s="602"/>
      <c r="N221" s="603" t="s">
        <v>227</v>
      </c>
      <c r="O221" s="604"/>
      <c r="P221" s="605"/>
      <c r="Q221" s="302"/>
    </row>
    <row r="222" spans="1:18" ht="25.5" customHeight="1" x14ac:dyDescent="0.25">
      <c r="B222" s="303"/>
      <c r="C222" s="304" t="s">
        <v>297</v>
      </c>
      <c r="D222" s="85">
        <f>$D$190</f>
        <v>0</v>
      </c>
      <c r="E222" s="598"/>
      <c r="F222" s="109">
        <f>$F$190</f>
        <v>0</v>
      </c>
      <c r="G222" s="110">
        <f>$G$190</f>
        <v>0</v>
      </c>
      <c r="H222" s="111">
        <f>$H$190</f>
        <v>0</v>
      </c>
      <c r="I222" s="598"/>
      <c r="J222" s="109">
        <f>$J$190</f>
        <v>0</v>
      </c>
      <c r="K222" s="110">
        <f>$K$190</f>
        <v>0</v>
      </c>
      <c r="L222" s="110">
        <f>$L$190</f>
        <v>0</v>
      </c>
      <c r="M222" s="111">
        <f>$M$190</f>
        <v>0</v>
      </c>
      <c r="N222" s="109">
        <f>$N$190</f>
        <v>0</v>
      </c>
      <c r="O222" s="110">
        <f>$O$190</f>
        <v>0</v>
      </c>
      <c r="P222" s="111">
        <f>$P$190</f>
        <v>0</v>
      </c>
      <c r="Q222" s="305"/>
    </row>
    <row r="223" spans="1:18" ht="15" customHeight="1" x14ac:dyDescent="0.25">
      <c r="B223" s="606" t="s">
        <v>179</v>
      </c>
      <c r="C223" s="79" t="s">
        <v>199</v>
      </c>
      <c r="D223" s="181" t="s">
        <v>182</v>
      </c>
      <c r="E223" s="598"/>
      <c r="F223" s="198" t="s">
        <v>182</v>
      </c>
      <c r="G223" s="199" t="s">
        <v>69</v>
      </c>
      <c r="H223" s="200" t="s">
        <v>183</v>
      </c>
      <c r="I223" s="598"/>
      <c r="J223" s="184" t="s">
        <v>51</v>
      </c>
      <c r="K223" s="178" t="s">
        <v>52</v>
      </c>
      <c r="L223" s="179" t="s">
        <v>185</v>
      </c>
      <c r="M223" s="183" t="s">
        <v>186</v>
      </c>
      <c r="N223" s="184" t="s">
        <v>228</v>
      </c>
      <c r="O223" s="593" t="s">
        <v>229</v>
      </c>
      <c r="P223" s="594"/>
      <c r="Q223" s="305"/>
    </row>
    <row r="224" spans="1:18" ht="15.75" customHeight="1" thickBot="1" x14ac:dyDescent="0.3">
      <c r="B224" s="607"/>
      <c r="C224" s="80" t="s">
        <v>12</v>
      </c>
      <c r="D224" s="182">
        <v>7388</v>
      </c>
      <c r="E224" s="599"/>
      <c r="F224" s="186">
        <v>7420</v>
      </c>
      <c r="G224" s="180">
        <v>3220</v>
      </c>
      <c r="H224" s="185">
        <v>3215</v>
      </c>
      <c r="I224" s="599"/>
      <c r="J224" s="186">
        <v>3210</v>
      </c>
      <c r="K224" s="180">
        <v>3212</v>
      </c>
      <c r="L224" s="180" t="s">
        <v>184</v>
      </c>
      <c r="M224" s="185" t="s">
        <v>184</v>
      </c>
      <c r="N224" s="186">
        <v>7422</v>
      </c>
      <c r="O224" s="180">
        <v>7425</v>
      </c>
      <c r="P224" s="185" t="s">
        <v>289</v>
      </c>
      <c r="Q224" s="307" t="s">
        <v>233</v>
      </c>
      <c r="R224" s="3" t="s">
        <v>189</v>
      </c>
    </row>
    <row r="225" spans="2:18" s="374" customFormat="1" x14ac:dyDescent="0.25">
      <c r="B225" s="610"/>
      <c r="C225" s="611"/>
      <c r="D225" s="150">
        <v>0</v>
      </c>
      <c r="E225" s="125"/>
      <c r="F225" s="169">
        <v>0</v>
      </c>
      <c r="G225" s="153">
        <v>0</v>
      </c>
      <c r="H225" s="170">
        <v>0</v>
      </c>
      <c r="I225" s="123"/>
      <c r="J225" s="169">
        <v>0</v>
      </c>
      <c r="K225" s="153">
        <v>0</v>
      </c>
      <c r="L225" s="153">
        <v>0</v>
      </c>
      <c r="M225" s="153">
        <v>0</v>
      </c>
      <c r="N225" s="153">
        <v>0</v>
      </c>
      <c r="O225" s="153">
        <v>0</v>
      </c>
      <c r="P225" s="153">
        <v>0</v>
      </c>
      <c r="Q225" s="320">
        <f>SUM(D225:P225)</f>
        <v>0</v>
      </c>
      <c r="R225" s="377"/>
    </row>
    <row r="226" spans="2:18" s="374" customFormat="1" x14ac:dyDescent="0.25">
      <c r="B226" s="610"/>
      <c r="C226" s="611"/>
      <c r="D226" s="150">
        <v>0</v>
      </c>
      <c r="E226" s="125"/>
      <c r="F226" s="169">
        <v>0</v>
      </c>
      <c r="G226" s="153">
        <v>0</v>
      </c>
      <c r="H226" s="170">
        <v>0</v>
      </c>
      <c r="I226" s="123"/>
      <c r="J226" s="169">
        <v>0</v>
      </c>
      <c r="K226" s="153">
        <v>0</v>
      </c>
      <c r="L226" s="153">
        <v>0</v>
      </c>
      <c r="M226" s="153">
        <v>0</v>
      </c>
      <c r="N226" s="153">
        <v>0</v>
      </c>
      <c r="O226" s="153">
        <v>0</v>
      </c>
      <c r="P226" s="153">
        <v>0</v>
      </c>
      <c r="Q226" s="320">
        <f>SUM(D226:P226)</f>
        <v>0</v>
      </c>
      <c r="R226" s="377"/>
    </row>
    <row r="227" spans="2:18" s="374" customFormat="1" x14ac:dyDescent="0.25">
      <c r="B227" s="610"/>
      <c r="C227" s="611"/>
      <c r="D227" s="150">
        <v>0</v>
      </c>
      <c r="E227" s="125"/>
      <c r="F227" s="169">
        <v>0</v>
      </c>
      <c r="G227" s="153">
        <v>0</v>
      </c>
      <c r="H227" s="170">
        <v>0</v>
      </c>
      <c r="I227" s="123"/>
      <c r="J227" s="169">
        <v>0</v>
      </c>
      <c r="K227" s="153">
        <v>0</v>
      </c>
      <c r="L227" s="153">
        <v>0</v>
      </c>
      <c r="M227" s="153">
        <v>0</v>
      </c>
      <c r="N227" s="153">
        <v>0</v>
      </c>
      <c r="O227" s="153">
        <v>0</v>
      </c>
      <c r="P227" s="153">
        <v>0</v>
      </c>
      <c r="Q227" s="321">
        <f t="shared" ref="Q227:Q232" si="26">SUM(D227:P227)</f>
        <v>0</v>
      </c>
      <c r="R227" s="377"/>
    </row>
    <row r="228" spans="2:18" s="374" customFormat="1" x14ac:dyDescent="0.25">
      <c r="B228" s="610"/>
      <c r="C228" s="611"/>
      <c r="D228" s="150">
        <v>0</v>
      </c>
      <c r="E228" s="125"/>
      <c r="F228" s="169">
        <v>0</v>
      </c>
      <c r="G228" s="153">
        <v>0</v>
      </c>
      <c r="H228" s="170">
        <v>0</v>
      </c>
      <c r="I228" s="123"/>
      <c r="J228" s="169">
        <v>0</v>
      </c>
      <c r="K228" s="153">
        <v>0</v>
      </c>
      <c r="L228" s="153">
        <v>0</v>
      </c>
      <c r="M228" s="153">
        <v>0</v>
      </c>
      <c r="N228" s="153">
        <v>0</v>
      </c>
      <c r="O228" s="153">
        <v>0</v>
      </c>
      <c r="P228" s="153">
        <v>0</v>
      </c>
      <c r="Q228" s="321">
        <f t="shared" si="26"/>
        <v>0</v>
      </c>
      <c r="R228" s="377"/>
    </row>
    <row r="229" spans="2:18" s="374" customFormat="1" x14ac:dyDescent="0.25">
      <c r="B229" s="610"/>
      <c r="C229" s="611"/>
      <c r="D229" s="150">
        <v>0</v>
      </c>
      <c r="E229" s="125"/>
      <c r="F229" s="169">
        <v>0</v>
      </c>
      <c r="G229" s="153">
        <v>0</v>
      </c>
      <c r="H229" s="170">
        <v>0</v>
      </c>
      <c r="I229" s="123"/>
      <c r="J229" s="169">
        <v>0</v>
      </c>
      <c r="K229" s="153">
        <v>0</v>
      </c>
      <c r="L229" s="153">
        <v>0</v>
      </c>
      <c r="M229" s="153">
        <v>0</v>
      </c>
      <c r="N229" s="153">
        <v>0</v>
      </c>
      <c r="O229" s="153">
        <v>0</v>
      </c>
      <c r="P229" s="153">
        <v>0</v>
      </c>
      <c r="Q229" s="321">
        <f t="shared" si="26"/>
        <v>0</v>
      </c>
      <c r="R229" s="377"/>
    </row>
    <row r="230" spans="2:18" s="374" customFormat="1" x14ac:dyDescent="0.25">
      <c r="B230" s="610"/>
      <c r="C230" s="611"/>
      <c r="D230" s="150">
        <v>0</v>
      </c>
      <c r="E230" s="125"/>
      <c r="F230" s="169">
        <v>0</v>
      </c>
      <c r="G230" s="153">
        <v>0</v>
      </c>
      <c r="H230" s="170">
        <v>0</v>
      </c>
      <c r="I230" s="123"/>
      <c r="J230" s="169">
        <v>0</v>
      </c>
      <c r="K230" s="153">
        <v>0</v>
      </c>
      <c r="L230" s="153">
        <v>0</v>
      </c>
      <c r="M230" s="153">
        <v>0</v>
      </c>
      <c r="N230" s="153">
        <v>0</v>
      </c>
      <c r="O230" s="153">
        <v>0</v>
      </c>
      <c r="P230" s="153">
        <v>0</v>
      </c>
      <c r="Q230" s="321">
        <f t="shared" si="26"/>
        <v>0</v>
      </c>
      <c r="R230" s="377"/>
    </row>
    <row r="231" spans="2:18" s="374" customFormat="1" x14ac:dyDescent="0.25">
      <c r="B231" s="610"/>
      <c r="C231" s="611"/>
      <c r="D231" s="150">
        <v>0</v>
      </c>
      <c r="E231" s="125"/>
      <c r="F231" s="169">
        <v>0</v>
      </c>
      <c r="G231" s="153">
        <v>0</v>
      </c>
      <c r="H231" s="170">
        <v>0</v>
      </c>
      <c r="I231" s="123"/>
      <c r="J231" s="169">
        <v>0</v>
      </c>
      <c r="K231" s="153">
        <v>0</v>
      </c>
      <c r="L231" s="153">
        <v>0</v>
      </c>
      <c r="M231" s="153">
        <v>0</v>
      </c>
      <c r="N231" s="153">
        <v>0</v>
      </c>
      <c r="O231" s="153">
        <v>0</v>
      </c>
      <c r="P231" s="153">
        <v>0</v>
      </c>
      <c r="Q231" s="321">
        <f t="shared" si="26"/>
        <v>0</v>
      </c>
      <c r="R231" s="377"/>
    </row>
    <row r="232" spans="2:18" s="374" customFormat="1" x14ac:dyDescent="0.25">
      <c r="B232" s="608" t="s">
        <v>288</v>
      </c>
      <c r="C232" s="609"/>
      <c r="D232" s="150">
        <v>0</v>
      </c>
      <c r="E232" s="125"/>
      <c r="F232" s="169">
        <v>0</v>
      </c>
      <c r="G232" s="153">
        <v>0</v>
      </c>
      <c r="H232" s="170">
        <v>0</v>
      </c>
      <c r="I232" s="123"/>
      <c r="J232" s="169">
        <v>0</v>
      </c>
      <c r="K232" s="153">
        <v>0</v>
      </c>
      <c r="L232" s="153">
        <v>0</v>
      </c>
      <c r="M232" s="153">
        <v>0</v>
      </c>
      <c r="N232" s="153">
        <v>0</v>
      </c>
      <c r="O232" s="153">
        <v>0</v>
      </c>
      <c r="P232" s="153">
        <v>0</v>
      </c>
      <c r="Q232" s="321">
        <f t="shared" si="26"/>
        <v>0</v>
      </c>
      <c r="R232" s="377"/>
    </row>
    <row r="233" spans="2:18" s="374" customFormat="1" ht="15.75" thickBot="1" x14ac:dyDescent="0.3">
      <c r="B233" s="608"/>
      <c r="C233" s="609"/>
      <c r="D233" s="152">
        <v>0</v>
      </c>
      <c r="E233" s="205"/>
      <c r="F233" s="175">
        <v>0</v>
      </c>
      <c r="G233" s="155">
        <v>0</v>
      </c>
      <c r="H233" s="176">
        <v>0</v>
      </c>
      <c r="I233" s="206"/>
      <c r="J233" s="175">
        <v>0</v>
      </c>
      <c r="K233" s="155">
        <v>0</v>
      </c>
      <c r="L233" s="155">
        <v>0</v>
      </c>
      <c r="M233" s="155">
        <v>0</v>
      </c>
      <c r="N233" s="155">
        <v>0</v>
      </c>
      <c r="O233" s="155">
        <v>0</v>
      </c>
      <c r="P233" s="176">
        <v>0</v>
      </c>
      <c r="Q233" s="322">
        <f>SUM(D233:P233)</f>
        <v>0</v>
      </c>
      <c r="R233" s="377"/>
    </row>
    <row r="234" spans="2:18" ht="16.5" thickTop="1" thickBot="1" x14ac:dyDescent="0.3">
      <c r="B234" s="308"/>
      <c r="C234" s="309" t="s">
        <v>314</v>
      </c>
      <c r="D234" s="163">
        <f>SUM(D225:D233)</f>
        <v>0</v>
      </c>
      <c r="E234" s="314"/>
      <c r="F234" s="237">
        <f>SUM(F225:F233)</f>
        <v>0</v>
      </c>
      <c r="G234" s="238">
        <f>SUM(G225:G233)</f>
        <v>0</v>
      </c>
      <c r="H234" s="239">
        <f>SUM(H225:H233)</f>
        <v>0</v>
      </c>
      <c r="I234" s="314"/>
      <c r="J234" s="237">
        <f t="shared" ref="J234:P234" si="27">SUM(J225:J233)</f>
        <v>0</v>
      </c>
      <c r="K234" s="238">
        <f t="shared" si="27"/>
        <v>0</v>
      </c>
      <c r="L234" s="238">
        <f t="shared" si="27"/>
        <v>0</v>
      </c>
      <c r="M234" s="239">
        <f t="shared" si="27"/>
        <v>0</v>
      </c>
      <c r="N234" s="237">
        <f t="shared" si="27"/>
        <v>0</v>
      </c>
      <c r="O234" s="238">
        <f t="shared" si="27"/>
        <v>0</v>
      </c>
      <c r="P234" s="239">
        <f t="shared" si="27"/>
        <v>0</v>
      </c>
      <c r="Q234" s="240">
        <f>SUM(D234:P234)</f>
        <v>0</v>
      </c>
    </row>
    <row r="235" spans="2:18" ht="15.75" thickBot="1" x14ac:dyDescent="0.3">
      <c r="B235" s="308"/>
      <c r="C235" s="309" t="s">
        <v>315</v>
      </c>
      <c r="D235" s="163">
        <f>D$234+D$189</f>
        <v>0</v>
      </c>
      <c r="E235" s="314"/>
      <c r="F235" s="237">
        <f>F$234+F$189</f>
        <v>0</v>
      </c>
      <c r="G235" s="238">
        <f t="shared" ref="G235:H235" si="28">G$234+G$189</f>
        <v>0</v>
      </c>
      <c r="H235" s="239">
        <f t="shared" si="28"/>
        <v>0</v>
      </c>
      <c r="I235" s="314"/>
      <c r="J235" s="237">
        <f>J$234+J$189</f>
        <v>0</v>
      </c>
      <c r="K235" s="238">
        <f t="shared" ref="K235:P235" si="29">K$234+K$189</f>
        <v>0</v>
      </c>
      <c r="L235" s="238">
        <f t="shared" si="29"/>
        <v>0</v>
      </c>
      <c r="M235" s="239">
        <f t="shared" si="29"/>
        <v>0</v>
      </c>
      <c r="N235" s="237">
        <f t="shared" si="29"/>
        <v>0</v>
      </c>
      <c r="O235" s="238">
        <f t="shared" si="29"/>
        <v>0</v>
      </c>
      <c r="P235" s="239">
        <f t="shared" si="29"/>
        <v>0</v>
      </c>
      <c r="Q235" s="240">
        <f>SUM(D235:P235)</f>
        <v>0</v>
      </c>
    </row>
    <row r="236" spans="2:18" s="241" customFormat="1" ht="15.75" thickBot="1" x14ac:dyDescent="0.3">
      <c r="B236" s="323"/>
      <c r="C236" s="311" t="s">
        <v>234</v>
      </c>
      <c r="D236" s="242">
        <f>$D$222-$D$234</f>
        <v>0</v>
      </c>
      <c r="E236" s="324"/>
      <c r="F236" s="243">
        <f>$F$222-$F$234</f>
        <v>0</v>
      </c>
      <c r="G236" s="244">
        <f>$G$222-$G$234</f>
        <v>0</v>
      </c>
      <c r="H236" s="245">
        <f>$H$222-$H$234</f>
        <v>0</v>
      </c>
      <c r="I236" s="324"/>
      <c r="J236" s="243">
        <f>$J$222-$J$234</f>
        <v>0</v>
      </c>
      <c r="K236" s="244">
        <f>$K$222-$K$234</f>
        <v>0</v>
      </c>
      <c r="L236" s="244">
        <f>$L$222-$L$234</f>
        <v>0</v>
      </c>
      <c r="M236" s="245">
        <f>$M$222-$M$234</f>
        <v>0</v>
      </c>
      <c r="N236" s="244">
        <f>$N$222-$N$234</f>
        <v>0</v>
      </c>
      <c r="O236" s="244">
        <f>$O$222-$O$234</f>
        <v>0</v>
      </c>
      <c r="P236" s="244">
        <f>$P$222-$P$234</f>
        <v>0</v>
      </c>
      <c r="Q236" s="93">
        <f>SUM(D236:P236)</f>
        <v>0</v>
      </c>
      <c r="R236" s="2"/>
    </row>
    <row r="237" spans="2:18" ht="15.75" thickBot="1" x14ac:dyDescent="0.3">
      <c r="C237" s="132"/>
      <c r="D237" s="81"/>
      <c r="E237" s="81"/>
      <c r="F237" s="81"/>
      <c r="G237" s="81"/>
      <c r="H237" s="81"/>
      <c r="I237" s="92"/>
      <c r="J237" s="81"/>
      <c r="K237" s="81"/>
      <c r="L237" s="81"/>
      <c r="M237" s="81"/>
      <c r="N237" s="81"/>
      <c r="O237" s="81"/>
      <c r="P237" s="81"/>
      <c r="Q237" s="75"/>
    </row>
    <row r="238" spans="2:18" ht="19.5" thickBot="1" x14ac:dyDescent="0.35">
      <c r="B238" s="113"/>
      <c r="C238" s="120"/>
      <c r="D238" s="119"/>
      <c r="E238" s="233" t="s">
        <v>279</v>
      </c>
      <c r="F238" s="631" t="s">
        <v>308</v>
      </c>
      <c r="G238" s="632"/>
      <c r="H238" s="632"/>
      <c r="I238" s="632"/>
      <c r="J238" s="632"/>
      <c r="K238" s="632"/>
      <c r="L238" s="632"/>
      <c r="M238" s="633"/>
      <c r="N238" s="81"/>
      <c r="O238" s="81"/>
      <c r="P238" s="81"/>
      <c r="Q238" s="75"/>
    </row>
    <row r="239" spans="2:18" ht="18.75" x14ac:dyDescent="0.3">
      <c r="B239" s="112"/>
      <c r="C239" s="120"/>
      <c r="D239" s="116" t="s">
        <v>247</v>
      </c>
      <c r="E239" s="118">
        <v>1</v>
      </c>
      <c r="F239" s="213" t="e">
        <f t="shared" ref="F239:H248" si="30">ROUND(SUMIF($E$7:$E$233,$D239,F$7:F$233)/F$235,3)</f>
        <v>#DIV/0!</v>
      </c>
      <c r="G239" s="228" t="e">
        <f t="shared" si="30"/>
        <v>#DIV/0!</v>
      </c>
      <c r="H239" s="228" t="e">
        <f t="shared" si="30"/>
        <v>#DIV/0!</v>
      </c>
      <c r="I239" s="379"/>
      <c r="J239" s="379"/>
      <c r="K239" s="379"/>
      <c r="L239" s="379"/>
      <c r="M239" s="380"/>
      <c r="N239" s="81"/>
      <c r="O239" s="81"/>
      <c r="P239" s="81"/>
      <c r="Q239" s="75"/>
    </row>
    <row r="240" spans="2:18" ht="18.75" x14ac:dyDescent="0.3">
      <c r="B240" s="112"/>
      <c r="C240" s="119"/>
      <c r="D240" s="116" t="s">
        <v>248</v>
      </c>
      <c r="E240" s="118">
        <v>2</v>
      </c>
      <c r="F240" s="214" t="e">
        <f t="shared" si="30"/>
        <v>#DIV/0!</v>
      </c>
      <c r="G240" s="215" t="e">
        <f t="shared" si="30"/>
        <v>#DIV/0!</v>
      </c>
      <c r="H240" s="215" t="e">
        <f t="shared" si="30"/>
        <v>#DIV/0!</v>
      </c>
      <c r="I240" s="161"/>
      <c r="J240" s="161"/>
      <c r="K240" s="161"/>
      <c r="L240" s="161"/>
      <c r="M240" s="158"/>
      <c r="N240" s="81"/>
      <c r="O240" s="81"/>
      <c r="P240" s="81"/>
      <c r="Q240" s="75"/>
    </row>
    <row r="241" spans="2:17" ht="18.75" x14ac:dyDescent="0.3">
      <c r="B241" s="112"/>
      <c r="C241" s="119"/>
      <c r="D241" s="116" t="s">
        <v>249</v>
      </c>
      <c r="E241" s="118">
        <v>3</v>
      </c>
      <c r="F241" s="214" t="e">
        <f t="shared" si="30"/>
        <v>#DIV/0!</v>
      </c>
      <c r="G241" s="215" t="e">
        <f t="shared" si="30"/>
        <v>#DIV/0!</v>
      </c>
      <c r="H241" s="215" t="e">
        <f t="shared" si="30"/>
        <v>#DIV/0!</v>
      </c>
      <c r="I241" s="161"/>
      <c r="J241" s="161"/>
      <c r="K241" s="161"/>
      <c r="L241" s="161"/>
      <c r="M241" s="158"/>
      <c r="N241" s="81"/>
      <c r="O241" s="81"/>
      <c r="P241" s="81"/>
      <c r="Q241" s="75"/>
    </row>
    <row r="242" spans="2:17" ht="18.75" x14ac:dyDescent="0.3">
      <c r="B242" s="112"/>
      <c r="C242" s="119"/>
      <c r="D242" s="116" t="s">
        <v>250</v>
      </c>
      <c r="E242" s="118">
        <v>4</v>
      </c>
      <c r="F242" s="214" t="e">
        <f t="shared" si="30"/>
        <v>#DIV/0!</v>
      </c>
      <c r="G242" s="215" t="e">
        <f t="shared" si="30"/>
        <v>#DIV/0!</v>
      </c>
      <c r="H242" s="215" t="e">
        <f t="shared" si="30"/>
        <v>#DIV/0!</v>
      </c>
      <c r="I242" s="161"/>
      <c r="J242" s="161"/>
      <c r="K242" s="161"/>
      <c r="L242" s="161"/>
      <c r="M242" s="158"/>
      <c r="N242" s="81"/>
      <c r="O242" s="81"/>
      <c r="P242" s="81"/>
      <c r="Q242" s="75"/>
    </row>
    <row r="243" spans="2:17" ht="18.75" x14ac:dyDescent="0.3">
      <c r="B243" s="112"/>
      <c r="C243" s="119"/>
      <c r="D243" s="116" t="s">
        <v>251</v>
      </c>
      <c r="E243" s="118">
        <v>5</v>
      </c>
      <c r="F243" s="214" t="e">
        <f t="shared" si="30"/>
        <v>#DIV/0!</v>
      </c>
      <c r="G243" s="215" t="e">
        <f t="shared" si="30"/>
        <v>#DIV/0!</v>
      </c>
      <c r="H243" s="215" t="e">
        <f t="shared" si="30"/>
        <v>#DIV/0!</v>
      </c>
      <c r="I243" s="161"/>
      <c r="J243" s="161"/>
      <c r="K243" s="161"/>
      <c r="L243" s="161"/>
      <c r="M243" s="158"/>
      <c r="N243" s="81"/>
      <c r="O243" s="81"/>
      <c r="P243" s="81"/>
      <c r="Q243" s="75"/>
    </row>
    <row r="244" spans="2:17" ht="18.75" x14ac:dyDescent="0.3">
      <c r="B244" s="112"/>
      <c r="C244" s="119"/>
      <c r="D244" s="116" t="s">
        <v>252</v>
      </c>
      <c r="E244" s="118">
        <v>6</v>
      </c>
      <c r="F244" s="214" t="e">
        <f t="shared" si="30"/>
        <v>#DIV/0!</v>
      </c>
      <c r="G244" s="215" t="e">
        <f t="shared" si="30"/>
        <v>#DIV/0!</v>
      </c>
      <c r="H244" s="215" t="e">
        <f t="shared" si="30"/>
        <v>#DIV/0!</v>
      </c>
      <c r="I244" s="161"/>
      <c r="J244" s="161"/>
      <c r="K244" s="161"/>
      <c r="L244" s="161"/>
      <c r="M244" s="158"/>
      <c r="N244" s="81"/>
      <c r="O244" s="81"/>
      <c r="P244" s="81"/>
      <c r="Q244" s="75"/>
    </row>
    <row r="245" spans="2:17" ht="18.75" x14ac:dyDescent="0.3">
      <c r="B245" s="112"/>
      <c r="C245" s="119"/>
      <c r="D245" s="116" t="s">
        <v>253</v>
      </c>
      <c r="E245" s="118">
        <v>7</v>
      </c>
      <c r="F245" s="214" t="e">
        <f t="shared" si="30"/>
        <v>#DIV/0!</v>
      </c>
      <c r="G245" s="215" t="e">
        <f t="shared" si="30"/>
        <v>#DIV/0!</v>
      </c>
      <c r="H245" s="215" t="e">
        <f t="shared" si="30"/>
        <v>#DIV/0!</v>
      </c>
      <c r="I245" s="161"/>
      <c r="J245" s="161"/>
      <c r="K245" s="161"/>
      <c r="L245" s="161"/>
      <c r="M245" s="158"/>
      <c r="N245" s="81"/>
      <c r="O245" s="81"/>
      <c r="P245" s="81"/>
      <c r="Q245" s="75"/>
    </row>
    <row r="246" spans="2:17" ht="18.75" x14ac:dyDescent="0.3">
      <c r="B246" s="112"/>
      <c r="C246" s="119"/>
      <c r="D246" s="116" t="s">
        <v>254</v>
      </c>
      <c r="E246" s="118">
        <v>8</v>
      </c>
      <c r="F246" s="214" t="e">
        <f t="shared" si="30"/>
        <v>#DIV/0!</v>
      </c>
      <c r="G246" s="215" t="e">
        <f t="shared" si="30"/>
        <v>#DIV/0!</v>
      </c>
      <c r="H246" s="215" t="e">
        <f t="shared" si="30"/>
        <v>#DIV/0!</v>
      </c>
      <c r="I246" s="161"/>
      <c r="J246" s="161"/>
      <c r="K246" s="161"/>
      <c r="L246" s="161"/>
      <c r="M246" s="158"/>
      <c r="N246" s="81"/>
      <c r="O246" s="81"/>
      <c r="P246" s="81"/>
      <c r="Q246" s="75"/>
    </row>
    <row r="247" spans="2:17" ht="18.75" x14ac:dyDescent="0.3">
      <c r="B247" s="112"/>
      <c r="C247" s="119"/>
      <c r="D247" s="116" t="s">
        <v>255</v>
      </c>
      <c r="E247" s="118">
        <v>9</v>
      </c>
      <c r="F247" s="214" t="e">
        <f t="shared" si="30"/>
        <v>#DIV/0!</v>
      </c>
      <c r="G247" s="215" t="e">
        <f t="shared" si="30"/>
        <v>#DIV/0!</v>
      </c>
      <c r="H247" s="215" t="e">
        <f t="shared" si="30"/>
        <v>#DIV/0!</v>
      </c>
      <c r="I247" s="161"/>
      <c r="J247" s="161"/>
      <c r="K247" s="161"/>
      <c r="L247" s="161"/>
      <c r="M247" s="158"/>
      <c r="N247" s="81"/>
      <c r="O247" s="81"/>
      <c r="P247" s="81"/>
      <c r="Q247" s="75"/>
    </row>
    <row r="248" spans="2:17" ht="18.75" x14ac:dyDescent="0.3">
      <c r="B248" s="112"/>
      <c r="C248" s="119"/>
      <c r="D248" s="116" t="s">
        <v>256</v>
      </c>
      <c r="E248" s="118">
        <v>10</v>
      </c>
      <c r="F248" s="214" t="e">
        <f t="shared" si="30"/>
        <v>#DIV/0!</v>
      </c>
      <c r="G248" s="215" t="e">
        <f t="shared" si="30"/>
        <v>#DIV/0!</v>
      </c>
      <c r="H248" s="215" t="e">
        <f t="shared" si="30"/>
        <v>#DIV/0!</v>
      </c>
      <c r="I248" s="161"/>
      <c r="J248" s="161"/>
      <c r="K248" s="161"/>
      <c r="L248" s="161"/>
      <c r="M248" s="158"/>
      <c r="N248" s="81"/>
      <c r="O248" s="81"/>
      <c r="P248" s="81"/>
      <c r="Q248" s="75"/>
    </row>
    <row r="249" spans="2:17" ht="15.75" x14ac:dyDescent="0.25">
      <c r="B249" s="113"/>
      <c r="C249" s="114"/>
      <c r="D249" s="114"/>
      <c r="E249" s="117" t="s">
        <v>260</v>
      </c>
      <c r="F249" s="156"/>
      <c r="G249" s="161"/>
      <c r="H249" s="161"/>
      <c r="I249" s="161"/>
      <c r="J249" s="161"/>
      <c r="K249" s="161"/>
      <c r="L249" s="161"/>
      <c r="M249" s="158"/>
      <c r="N249" s="81"/>
      <c r="O249" s="81"/>
      <c r="P249" s="81"/>
      <c r="Q249" s="75"/>
    </row>
    <row r="250" spans="2:17" ht="18.75" x14ac:dyDescent="0.3">
      <c r="B250" s="112"/>
      <c r="C250" s="112"/>
      <c r="D250" s="116" t="s">
        <v>235</v>
      </c>
      <c r="E250" s="118">
        <v>1</v>
      </c>
      <c r="F250" s="156"/>
      <c r="G250" s="161"/>
      <c r="H250" s="161"/>
      <c r="I250" s="161"/>
      <c r="J250" s="215" t="e">
        <f t="shared" ref="J250:M261" si="31">ROUND(SUMIF($I$7:$I$233,$D250,J$7:J$233)/J$235,3)</f>
        <v>#DIV/0!</v>
      </c>
      <c r="K250" s="215" t="e">
        <f t="shared" si="31"/>
        <v>#DIV/0!</v>
      </c>
      <c r="L250" s="215" t="e">
        <f t="shared" si="31"/>
        <v>#DIV/0!</v>
      </c>
      <c r="M250" s="235" t="e">
        <f t="shared" si="31"/>
        <v>#DIV/0!</v>
      </c>
      <c r="N250" s="81"/>
      <c r="O250" s="81"/>
      <c r="P250" s="81"/>
      <c r="Q250" s="75"/>
    </row>
    <row r="251" spans="2:17" ht="18.75" x14ac:dyDescent="0.3">
      <c r="B251" s="112"/>
      <c r="C251" s="112"/>
      <c r="D251" s="116" t="s">
        <v>236</v>
      </c>
      <c r="E251" s="118">
        <v>2</v>
      </c>
      <c r="F251" s="156"/>
      <c r="G251" s="161"/>
      <c r="H251" s="161"/>
      <c r="I251" s="161"/>
      <c r="J251" s="215" t="e">
        <f t="shared" si="31"/>
        <v>#DIV/0!</v>
      </c>
      <c r="K251" s="215" t="e">
        <f t="shared" si="31"/>
        <v>#DIV/0!</v>
      </c>
      <c r="L251" s="215" t="e">
        <f t="shared" si="31"/>
        <v>#DIV/0!</v>
      </c>
      <c r="M251" s="235" t="e">
        <f t="shared" si="31"/>
        <v>#DIV/0!</v>
      </c>
      <c r="N251" s="81"/>
      <c r="O251" s="81"/>
      <c r="P251" s="81"/>
      <c r="Q251" s="75"/>
    </row>
    <row r="252" spans="2:17" ht="18.75" x14ac:dyDescent="0.3">
      <c r="B252" s="112"/>
      <c r="C252" s="112"/>
      <c r="D252" s="116" t="s">
        <v>237</v>
      </c>
      <c r="E252" s="118">
        <v>3</v>
      </c>
      <c r="F252" s="156"/>
      <c r="G252" s="161"/>
      <c r="H252" s="161"/>
      <c r="I252" s="161"/>
      <c r="J252" s="215" t="e">
        <f t="shared" si="31"/>
        <v>#DIV/0!</v>
      </c>
      <c r="K252" s="215" t="e">
        <f t="shared" si="31"/>
        <v>#DIV/0!</v>
      </c>
      <c r="L252" s="215" t="e">
        <f t="shared" si="31"/>
        <v>#DIV/0!</v>
      </c>
      <c r="M252" s="235" t="e">
        <f t="shared" si="31"/>
        <v>#DIV/0!</v>
      </c>
      <c r="N252" s="81"/>
      <c r="O252" s="81"/>
      <c r="P252" s="81"/>
      <c r="Q252" s="75"/>
    </row>
    <row r="253" spans="2:17" ht="18.75" x14ac:dyDescent="0.3">
      <c r="B253" s="112"/>
      <c r="C253" s="112"/>
      <c r="D253" s="116" t="s">
        <v>238</v>
      </c>
      <c r="E253" s="118">
        <v>4</v>
      </c>
      <c r="F253" s="156"/>
      <c r="G253" s="161"/>
      <c r="H253" s="161"/>
      <c r="I253" s="161"/>
      <c r="J253" s="215" t="e">
        <f t="shared" si="31"/>
        <v>#DIV/0!</v>
      </c>
      <c r="K253" s="215" t="e">
        <f t="shared" si="31"/>
        <v>#DIV/0!</v>
      </c>
      <c r="L253" s="215" t="e">
        <f t="shared" si="31"/>
        <v>#DIV/0!</v>
      </c>
      <c r="M253" s="235" t="e">
        <f t="shared" si="31"/>
        <v>#DIV/0!</v>
      </c>
      <c r="N253" s="81"/>
      <c r="O253" s="81"/>
      <c r="P253" s="81"/>
      <c r="Q253" s="75"/>
    </row>
    <row r="254" spans="2:17" ht="18.75" x14ac:dyDescent="0.3">
      <c r="B254" s="112"/>
      <c r="C254" s="112"/>
      <c r="D254" s="116" t="s">
        <v>239</v>
      </c>
      <c r="E254" s="118">
        <v>5</v>
      </c>
      <c r="F254" s="156"/>
      <c r="G254" s="161"/>
      <c r="H254" s="161"/>
      <c r="I254" s="161"/>
      <c r="J254" s="215" t="e">
        <f t="shared" si="31"/>
        <v>#DIV/0!</v>
      </c>
      <c r="K254" s="215" t="e">
        <f t="shared" si="31"/>
        <v>#DIV/0!</v>
      </c>
      <c r="L254" s="215" t="e">
        <f t="shared" si="31"/>
        <v>#DIV/0!</v>
      </c>
      <c r="M254" s="235" t="e">
        <f t="shared" si="31"/>
        <v>#DIV/0!</v>
      </c>
      <c r="N254" s="81"/>
      <c r="O254" s="81"/>
      <c r="P254" s="81"/>
      <c r="Q254" s="75"/>
    </row>
    <row r="255" spans="2:17" ht="18.75" x14ac:dyDescent="0.3">
      <c r="B255" s="112"/>
      <c r="C255" s="112"/>
      <c r="D255" s="116" t="s">
        <v>240</v>
      </c>
      <c r="E255" s="118">
        <v>6</v>
      </c>
      <c r="F255" s="156"/>
      <c r="G255" s="161"/>
      <c r="H255" s="161"/>
      <c r="I255" s="161"/>
      <c r="J255" s="215" t="e">
        <f t="shared" si="31"/>
        <v>#DIV/0!</v>
      </c>
      <c r="K255" s="215" t="e">
        <f t="shared" si="31"/>
        <v>#DIV/0!</v>
      </c>
      <c r="L255" s="215" t="e">
        <f t="shared" si="31"/>
        <v>#DIV/0!</v>
      </c>
      <c r="M255" s="235" t="e">
        <f t="shared" si="31"/>
        <v>#DIV/0!</v>
      </c>
      <c r="N255" s="81"/>
      <c r="O255" s="81"/>
      <c r="P255" s="81"/>
      <c r="Q255" s="75"/>
    </row>
    <row r="256" spans="2:17" ht="18.75" x14ac:dyDescent="0.3">
      <c r="B256" s="112"/>
      <c r="C256" s="112"/>
      <c r="D256" s="116" t="s">
        <v>241</v>
      </c>
      <c r="E256" s="118">
        <v>7</v>
      </c>
      <c r="F256" s="156"/>
      <c r="G256" s="161"/>
      <c r="H256" s="161"/>
      <c r="I256" s="161"/>
      <c r="J256" s="215" t="e">
        <f t="shared" si="31"/>
        <v>#DIV/0!</v>
      </c>
      <c r="K256" s="215" t="e">
        <f t="shared" si="31"/>
        <v>#DIV/0!</v>
      </c>
      <c r="L256" s="215" t="e">
        <f t="shared" si="31"/>
        <v>#DIV/0!</v>
      </c>
      <c r="M256" s="235" t="e">
        <f t="shared" si="31"/>
        <v>#DIV/0!</v>
      </c>
      <c r="N256" s="81"/>
      <c r="O256" s="81"/>
      <c r="P256" s="81"/>
      <c r="Q256" s="75"/>
    </row>
    <row r="257" spans="1:18" ht="18.75" x14ac:dyDescent="0.3">
      <c r="B257" s="112"/>
      <c r="C257" s="112"/>
      <c r="D257" s="116" t="s">
        <v>242</v>
      </c>
      <c r="E257" s="118">
        <v>8</v>
      </c>
      <c r="F257" s="156"/>
      <c r="G257" s="161"/>
      <c r="H257" s="161"/>
      <c r="I257" s="161"/>
      <c r="J257" s="215" t="e">
        <f t="shared" si="31"/>
        <v>#DIV/0!</v>
      </c>
      <c r="K257" s="215" t="e">
        <f t="shared" si="31"/>
        <v>#DIV/0!</v>
      </c>
      <c r="L257" s="215" t="e">
        <f t="shared" si="31"/>
        <v>#DIV/0!</v>
      </c>
      <c r="M257" s="235" t="e">
        <f t="shared" si="31"/>
        <v>#DIV/0!</v>
      </c>
      <c r="N257" s="81"/>
      <c r="O257" s="81"/>
      <c r="P257" s="81"/>
      <c r="Q257" s="75"/>
    </row>
    <row r="258" spans="1:18" ht="18.75" x14ac:dyDescent="0.3">
      <c r="B258" s="112"/>
      <c r="C258" s="112"/>
      <c r="D258" s="116" t="s">
        <v>243</v>
      </c>
      <c r="E258" s="118">
        <v>9</v>
      </c>
      <c r="F258" s="156"/>
      <c r="G258" s="161"/>
      <c r="H258" s="161"/>
      <c r="I258" s="161"/>
      <c r="J258" s="215" t="e">
        <f t="shared" si="31"/>
        <v>#DIV/0!</v>
      </c>
      <c r="K258" s="215" t="e">
        <f t="shared" si="31"/>
        <v>#DIV/0!</v>
      </c>
      <c r="L258" s="215" t="e">
        <f t="shared" si="31"/>
        <v>#DIV/0!</v>
      </c>
      <c r="M258" s="235" t="e">
        <f t="shared" si="31"/>
        <v>#DIV/0!</v>
      </c>
      <c r="N258" s="81"/>
      <c r="O258" s="81"/>
      <c r="P258" s="81"/>
      <c r="Q258" s="75"/>
    </row>
    <row r="259" spans="1:18" ht="18.75" x14ac:dyDescent="0.3">
      <c r="B259" s="112"/>
      <c r="C259" s="112"/>
      <c r="D259" s="116" t="s">
        <v>244</v>
      </c>
      <c r="E259" s="118">
        <v>10</v>
      </c>
      <c r="F259" s="156"/>
      <c r="G259" s="161"/>
      <c r="H259" s="161"/>
      <c r="I259" s="161"/>
      <c r="J259" s="215" t="e">
        <f t="shared" si="31"/>
        <v>#DIV/0!</v>
      </c>
      <c r="K259" s="215" t="e">
        <f t="shared" si="31"/>
        <v>#DIV/0!</v>
      </c>
      <c r="L259" s="215" t="e">
        <f t="shared" si="31"/>
        <v>#DIV/0!</v>
      </c>
      <c r="M259" s="235" t="e">
        <f t="shared" si="31"/>
        <v>#DIV/0!</v>
      </c>
      <c r="N259" s="81"/>
      <c r="O259" s="81"/>
      <c r="P259" s="81"/>
      <c r="Q259" s="75"/>
    </row>
    <row r="260" spans="1:18" ht="18.75" x14ac:dyDescent="0.3">
      <c r="B260" s="112"/>
      <c r="C260" s="112"/>
      <c r="D260" s="116" t="s">
        <v>245</v>
      </c>
      <c r="E260" s="118">
        <v>11</v>
      </c>
      <c r="F260" s="156"/>
      <c r="G260" s="161"/>
      <c r="H260" s="161"/>
      <c r="I260" s="161"/>
      <c r="J260" s="215" t="e">
        <f t="shared" si="31"/>
        <v>#DIV/0!</v>
      </c>
      <c r="K260" s="215" t="e">
        <f t="shared" si="31"/>
        <v>#DIV/0!</v>
      </c>
      <c r="L260" s="215" t="e">
        <f t="shared" si="31"/>
        <v>#DIV/0!</v>
      </c>
      <c r="M260" s="235" t="e">
        <f t="shared" si="31"/>
        <v>#DIV/0!</v>
      </c>
      <c r="N260" s="81"/>
      <c r="O260" s="81"/>
      <c r="P260" s="81"/>
      <c r="Q260" s="75"/>
    </row>
    <row r="261" spans="1:18" ht="19.5" thickBot="1" x14ac:dyDescent="0.35">
      <c r="B261" s="112"/>
      <c r="C261" s="112"/>
      <c r="D261" s="116" t="s">
        <v>246</v>
      </c>
      <c r="E261" s="118">
        <v>12</v>
      </c>
      <c r="F261" s="157"/>
      <c r="G261" s="162"/>
      <c r="H261" s="162"/>
      <c r="I261" s="161"/>
      <c r="J261" s="215" t="e">
        <f t="shared" si="31"/>
        <v>#DIV/0!</v>
      </c>
      <c r="K261" s="215" t="e">
        <f t="shared" si="31"/>
        <v>#DIV/0!</v>
      </c>
      <c r="L261" s="215" t="e">
        <f t="shared" si="31"/>
        <v>#DIV/0!</v>
      </c>
      <c r="M261" s="235" t="e">
        <f t="shared" si="31"/>
        <v>#DIV/0!</v>
      </c>
      <c r="N261" s="81"/>
      <c r="O261" s="81"/>
      <c r="P261" s="81"/>
      <c r="Q261" s="75"/>
    </row>
    <row r="262" spans="1:18" ht="16.5" thickTop="1" thickBot="1" x14ac:dyDescent="0.3">
      <c r="B262" s="132"/>
      <c r="C262" s="78"/>
      <c r="D262" s="81"/>
      <c r="E262" s="115" t="s">
        <v>233</v>
      </c>
      <c r="F262" s="223" t="e">
        <f>SUM(F239:F248)</f>
        <v>#DIV/0!</v>
      </c>
      <c r="G262" s="224" t="e">
        <f>SUM(G239:G248)</f>
        <v>#DIV/0!</v>
      </c>
      <c r="H262" s="225" t="e">
        <f>SUM(H239:H248)</f>
        <v>#DIV/0!</v>
      </c>
      <c r="I262" s="211"/>
      <c r="J262" s="217" t="e">
        <f>SUM(J250:J261)</f>
        <v>#DIV/0!</v>
      </c>
      <c r="K262" s="217" t="e">
        <f t="shared" ref="K262:M262" si="32">SUM(K250:K261)</f>
        <v>#DIV/0!</v>
      </c>
      <c r="L262" s="217" t="e">
        <f t="shared" si="32"/>
        <v>#DIV/0!</v>
      </c>
      <c r="M262" s="234" t="e">
        <f t="shared" si="32"/>
        <v>#DIV/0!</v>
      </c>
      <c r="N262" s="81"/>
      <c r="O262" s="81"/>
      <c r="P262" s="81"/>
      <c r="Q262" s="75"/>
    </row>
    <row r="263" spans="1:18" x14ac:dyDescent="0.25">
      <c r="F263" s="232" t="s">
        <v>312</v>
      </c>
    </row>
    <row r="264" spans="1:18" ht="15.75" thickBot="1" x14ac:dyDescent="0.3">
      <c r="A264" s="76"/>
      <c r="B264" s="76"/>
      <c r="C264" s="76"/>
      <c r="D264" s="76"/>
      <c r="E264" s="76"/>
      <c r="F264" s="76"/>
      <c r="G264" s="76"/>
      <c r="H264" s="76"/>
      <c r="I264" s="76"/>
      <c r="J264" s="76"/>
      <c r="K264" s="76"/>
      <c r="L264" s="76"/>
      <c r="M264" s="76"/>
      <c r="N264" s="76"/>
      <c r="O264" s="76"/>
      <c r="P264" s="76"/>
      <c r="Q264" s="76"/>
      <c r="R264" s="102"/>
    </row>
    <row r="265" spans="1:18" ht="34.5" thickBot="1" x14ac:dyDescent="0.55000000000000004">
      <c r="B265" s="201" t="s">
        <v>318</v>
      </c>
      <c r="C265" s="202"/>
      <c r="D265" s="202"/>
      <c r="E265" s="202"/>
      <c r="F265" s="202"/>
      <c r="G265" s="202"/>
      <c r="H265" s="202"/>
      <c r="I265" s="202"/>
      <c r="J265" s="202"/>
      <c r="K265" s="202"/>
      <c r="L265" s="202"/>
      <c r="M265" s="202"/>
      <c r="N265" s="202"/>
      <c r="O265" s="202"/>
      <c r="P265" s="202"/>
      <c r="Q265" s="203"/>
    </row>
    <row r="266" spans="1:18" ht="38.25" customHeight="1" x14ac:dyDescent="0.25">
      <c r="B266" s="300"/>
      <c r="C266" s="301"/>
      <c r="D266" s="368" t="s">
        <v>181</v>
      </c>
      <c r="E266" s="627" t="s">
        <v>284</v>
      </c>
      <c r="F266" s="595" t="s">
        <v>259</v>
      </c>
      <c r="G266" s="596"/>
      <c r="H266" s="597"/>
      <c r="I266" s="627" t="s">
        <v>283</v>
      </c>
      <c r="J266" s="600" t="s">
        <v>187</v>
      </c>
      <c r="K266" s="601"/>
      <c r="L266" s="601"/>
      <c r="M266" s="602"/>
      <c r="N266" s="603" t="s">
        <v>227</v>
      </c>
      <c r="O266" s="604"/>
      <c r="P266" s="605"/>
      <c r="Q266" s="302"/>
    </row>
    <row r="267" spans="1:18" ht="26.25" customHeight="1" x14ac:dyDescent="0.25">
      <c r="B267" s="303"/>
      <c r="C267" s="304" t="s">
        <v>297</v>
      </c>
      <c r="D267" s="85">
        <f>$D$190</f>
        <v>0</v>
      </c>
      <c r="E267" s="598"/>
      <c r="F267" s="109">
        <f>$F$190</f>
        <v>0</v>
      </c>
      <c r="G267" s="110">
        <f>$G$190</f>
        <v>0</v>
      </c>
      <c r="H267" s="111">
        <f>$H$190</f>
        <v>0</v>
      </c>
      <c r="I267" s="598"/>
      <c r="J267" s="109">
        <f>$J$190</f>
        <v>0</v>
      </c>
      <c r="K267" s="110">
        <f>$K$190</f>
        <v>0</v>
      </c>
      <c r="L267" s="110">
        <f>$L$190</f>
        <v>0</v>
      </c>
      <c r="M267" s="111">
        <f>$M$190</f>
        <v>0</v>
      </c>
      <c r="N267" s="109">
        <f>$N$190</f>
        <v>0</v>
      </c>
      <c r="O267" s="110">
        <f>$O$190</f>
        <v>0</v>
      </c>
      <c r="P267" s="111">
        <f>$P$190</f>
        <v>0</v>
      </c>
      <c r="Q267" s="305"/>
    </row>
    <row r="268" spans="1:18" x14ac:dyDescent="0.25">
      <c r="B268" s="606" t="s">
        <v>179</v>
      </c>
      <c r="C268" s="79" t="s">
        <v>199</v>
      </c>
      <c r="D268" s="181" t="s">
        <v>182</v>
      </c>
      <c r="E268" s="598"/>
      <c r="F268" s="198" t="s">
        <v>182</v>
      </c>
      <c r="G268" s="199" t="s">
        <v>69</v>
      </c>
      <c r="H268" s="200" t="s">
        <v>183</v>
      </c>
      <c r="I268" s="598"/>
      <c r="J268" s="184" t="s">
        <v>51</v>
      </c>
      <c r="K268" s="178" t="s">
        <v>52</v>
      </c>
      <c r="L268" s="179" t="s">
        <v>185</v>
      </c>
      <c r="M268" s="183" t="s">
        <v>186</v>
      </c>
      <c r="N268" s="184" t="s">
        <v>228</v>
      </c>
      <c r="O268" s="593" t="s">
        <v>229</v>
      </c>
      <c r="P268" s="594"/>
      <c r="Q268" s="305"/>
    </row>
    <row r="269" spans="1:18" ht="15.75" thickBot="1" x14ac:dyDescent="0.3">
      <c r="B269" s="607"/>
      <c r="C269" s="80" t="s">
        <v>12</v>
      </c>
      <c r="D269" s="182">
        <v>7388</v>
      </c>
      <c r="E269" s="599"/>
      <c r="F269" s="186">
        <v>7420</v>
      </c>
      <c r="G269" s="180">
        <v>3220</v>
      </c>
      <c r="H269" s="185">
        <v>3215</v>
      </c>
      <c r="I269" s="599"/>
      <c r="J269" s="186">
        <v>3210</v>
      </c>
      <c r="K269" s="180">
        <v>3212</v>
      </c>
      <c r="L269" s="180" t="s">
        <v>184</v>
      </c>
      <c r="M269" s="185" t="s">
        <v>184</v>
      </c>
      <c r="N269" s="186">
        <v>7422</v>
      </c>
      <c r="O269" s="180">
        <v>7425</v>
      </c>
      <c r="P269" s="185" t="s">
        <v>289</v>
      </c>
      <c r="Q269" s="307" t="s">
        <v>233</v>
      </c>
      <c r="R269" s="3" t="s">
        <v>189</v>
      </c>
    </row>
    <row r="270" spans="1:18" s="374" customFormat="1" x14ac:dyDescent="0.25">
      <c r="B270" s="610"/>
      <c r="C270" s="611"/>
      <c r="D270" s="150">
        <v>0</v>
      </c>
      <c r="E270" s="125"/>
      <c r="F270" s="169">
        <v>0</v>
      </c>
      <c r="G270" s="153">
        <v>0</v>
      </c>
      <c r="H270" s="170">
        <v>0</v>
      </c>
      <c r="I270" s="123"/>
      <c r="J270" s="169">
        <v>0</v>
      </c>
      <c r="K270" s="153">
        <v>0</v>
      </c>
      <c r="L270" s="153">
        <v>0</v>
      </c>
      <c r="M270" s="153">
        <v>0</v>
      </c>
      <c r="N270" s="153">
        <v>0</v>
      </c>
      <c r="O270" s="153">
        <v>0</v>
      </c>
      <c r="P270" s="153">
        <v>0</v>
      </c>
      <c r="Q270" s="320">
        <f>SUM(D270:P270)</f>
        <v>0</v>
      </c>
      <c r="R270" s="377"/>
    </row>
    <row r="271" spans="1:18" s="374" customFormat="1" x14ac:dyDescent="0.25">
      <c r="B271" s="610"/>
      <c r="C271" s="611"/>
      <c r="D271" s="150">
        <v>0</v>
      </c>
      <c r="E271" s="125"/>
      <c r="F271" s="169">
        <v>0</v>
      </c>
      <c r="G271" s="153">
        <v>0</v>
      </c>
      <c r="H271" s="170">
        <v>0</v>
      </c>
      <c r="I271" s="123"/>
      <c r="J271" s="169">
        <v>0</v>
      </c>
      <c r="K271" s="153">
        <v>0</v>
      </c>
      <c r="L271" s="153">
        <v>0</v>
      </c>
      <c r="M271" s="153">
        <v>0</v>
      </c>
      <c r="N271" s="153">
        <v>0</v>
      </c>
      <c r="O271" s="153">
        <v>0</v>
      </c>
      <c r="P271" s="153">
        <v>0</v>
      </c>
      <c r="Q271" s="320">
        <f>SUM(D271:P271)</f>
        <v>0</v>
      </c>
      <c r="R271" s="377"/>
    </row>
    <row r="272" spans="1:18" s="374" customFormat="1" x14ac:dyDescent="0.25">
      <c r="B272" s="610"/>
      <c r="C272" s="611"/>
      <c r="D272" s="150">
        <v>0</v>
      </c>
      <c r="E272" s="125"/>
      <c r="F272" s="169">
        <v>0</v>
      </c>
      <c r="G272" s="153">
        <v>0</v>
      </c>
      <c r="H272" s="170">
        <v>0</v>
      </c>
      <c r="I272" s="123"/>
      <c r="J272" s="169">
        <v>0</v>
      </c>
      <c r="K272" s="153">
        <v>0</v>
      </c>
      <c r="L272" s="153">
        <v>0</v>
      </c>
      <c r="M272" s="153">
        <v>0</v>
      </c>
      <c r="N272" s="153">
        <v>0</v>
      </c>
      <c r="O272" s="153">
        <v>0</v>
      </c>
      <c r="P272" s="153">
        <v>0</v>
      </c>
      <c r="Q272" s="321">
        <f t="shared" ref="Q272:Q277" si="33">SUM(D272:P272)</f>
        <v>0</v>
      </c>
      <c r="R272" s="377"/>
    </row>
    <row r="273" spans="2:18" s="374" customFormat="1" x14ac:dyDescent="0.25">
      <c r="B273" s="610"/>
      <c r="C273" s="611"/>
      <c r="D273" s="150">
        <v>0</v>
      </c>
      <c r="E273" s="125"/>
      <c r="F273" s="169">
        <v>0</v>
      </c>
      <c r="G273" s="153">
        <v>0</v>
      </c>
      <c r="H273" s="170">
        <v>0</v>
      </c>
      <c r="I273" s="123"/>
      <c r="J273" s="169">
        <v>0</v>
      </c>
      <c r="K273" s="153">
        <v>0</v>
      </c>
      <c r="L273" s="153">
        <v>0</v>
      </c>
      <c r="M273" s="153">
        <v>0</v>
      </c>
      <c r="N273" s="153">
        <v>0</v>
      </c>
      <c r="O273" s="153">
        <v>0</v>
      </c>
      <c r="P273" s="153">
        <v>0</v>
      </c>
      <c r="Q273" s="321">
        <f t="shared" si="33"/>
        <v>0</v>
      </c>
      <c r="R273" s="377"/>
    </row>
    <row r="274" spans="2:18" s="374" customFormat="1" x14ac:dyDescent="0.25">
      <c r="B274" s="610"/>
      <c r="C274" s="611"/>
      <c r="D274" s="150">
        <v>0</v>
      </c>
      <c r="E274" s="125"/>
      <c r="F274" s="169">
        <v>0</v>
      </c>
      <c r="G274" s="153">
        <v>0</v>
      </c>
      <c r="H274" s="170">
        <v>0</v>
      </c>
      <c r="I274" s="123"/>
      <c r="J274" s="169">
        <v>0</v>
      </c>
      <c r="K274" s="153">
        <v>0</v>
      </c>
      <c r="L274" s="153">
        <v>0</v>
      </c>
      <c r="M274" s="153">
        <v>0</v>
      </c>
      <c r="N274" s="153">
        <v>0</v>
      </c>
      <c r="O274" s="153">
        <v>0</v>
      </c>
      <c r="P274" s="153">
        <v>0</v>
      </c>
      <c r="Q274" s="321">
        <f t="shared" si="33"/>
        <v>0</v>
      </c>
      <c r="R274" s="377"/>
    </row>
    <row r="275" spans="2:18" s="374" customFormat="1" x14ac:dyDescent="0.25">
      <c r="B275" s="610"/>
      <c r="C275" s="611"/>
      <c r="D275" s="150">
        <v>0</v>
      </c>
      <c r="E275" s="125"/>
      <c r="F275" s="169">
        <v>0</v>
      </c>
      <c r="G275" s="153">
        <v>0</v>
      </c>
      <c r="H275" s="170">
        <v>0</v>
      </c>
      <c r="I275" s="123"/>
      <c r="J275" s="169">
        <v>0</v>
      </c>
      <c r="K275" s="153">
        <v>0</v>
      </c>
      <c r="L275" s="153">
        <v>0</v>
      </c>
      <c r="M275" s="153">
        <v>0</v>
      </c>
      <c r="N275" s="153">
        <v>0</v>
      </c>
      <c r="O275" s="153">
        <v>0</v>
      </c>
      <c r="P275" s="153">
        <v>0</v>
      </c>
      <c r="Q275" s="321">
        <f t="shared" si="33"/>
        <v>0</v>
      </c>
      <c r="R275" s="377"/>
    </row>
    <row r="276" spans="2:18" s="374" customFormat="1" x14ac:dyDescent="0.25">
      <c r="B276" s="610"/>
      <c r="C276" s="611"/>
      <c r="D276" s="150">
        <v>0</v>
      </c>
      <c r="E276" s="125"/>
      <c r="F276" s="169">
        <v>0</v>
      </c>
      <c r="G276" s="153">
        <v>0</v>
      </c>
      <c r="H276" s="170">
        <v>0</v>
      </c>
      <c r="I276" s="123"/>
      <c r="J276" s="169">
        <v>0</v>
      </c>
      <c r="K276" s="153">
        <v>0</v>
      </c>
      <c r="L276" s="153">
        <v>0</v>
      </c>
      <c r="M276" s="153">
        <v>0</v>
      </c>
      <c r="N276" s="153">
        <v>0</v>
      </c>
      <c r="O276" s="153">
        <v>0</v>
      </c>
      <c r="P276" s="153">
        <v>0</v>
      </c>
      <c r="Q276" s="321">
        <f t="shared" si="33"/>
        <v>0</v>
      </c>
      <c r="R276" s="377"/>
    </row>
    <row r="277" spans="2:18" s="374" customFormat="1" x14ac:dyDescent="0.25">
      <c r="B277" s="608" t="s">
        <v>288</v>
      </c>
      <c r="C277" s="609"/>
      <c r="D277" s="150">
        <v>0</v>
      </c>
      <c r="E277" s="125"/>
      <c r="F277" s="169">
        <v>0</v>
      </c>
      <c r="G277" s="153">
        <v>0</v>
      </c>
      <c r="H277" s="170">
        <v>0</v>
      </c>
      <c r="I277" s="123"/>
      <c r="J277" s="169">
        <v>0</v>
      </c>
      <c r="K277" s="153">
        <v>0</v>
      </c>
      <c r="L277" s="153">
        <v>0</v>
      </c>
      <c r="M277" s="153">
        <v>0</v>
      </c>
      <c r="N277" s="153">
        <v>0</v>
      </c>
      <c r="O277" s="153">
        <v>0</v>
      </c>
      <c r="P277" s="153">
        <v>0</v>
      </c>
      <c r="Q277" s="321">
        <f t="shared" si="33"/>
        <v>0</v>
      </c>
      <c r="R277" s="377"/>
    </row>
    <row r="278" spans="2:18" s="374" customFormat="1" ht="15.75" thickBot="1" x14ac:dyDescent="0.3">
      <c r="B278" s="608"/>
      <c r="C278" s="609"/>
      <c r="D278" s="152">
        <v>0</v>
      </c>
      <c r="E278" s="205"/>
      <c r="F278" s="175">
        <v>0</v>
      </c>
      <c r="G278" s="155">
        <v>0</v>
      </c>
      <c r="H278" s="176">
        <v>0</v>
      </c>
      <c r="I278" s="206"/>
      <c r="J278" s="175">
        <v>0</v>
      </c>
      <c r="K278" s="155">
        <v>0</v>
      </c>
      <c r="L278" s="155">
        <v>0</v>
      </c>
      <c r="M278" s="155">
        <v>0</v>
      </c>
      <c r="N278" s="155">
        <v>0</v>
      </c>
      <c r="O278" s="155">
        <v>0</v>
      </c>
      <c r="P278" s="176">
        <v>0</v>
      </c>
      <c r="Q278" s="322">
        <f>SUM(D278:P278)</f>
        <v>0</v>
      </c>
      <c r="R278" s="377"/>
    </row>
    <row r="279" spans="2:18" ht="16.5" thickTop="1" thickBot="1" x14ac:dyDescent="0.3">
      <c r="B279" s="308"/>
      <c r="C279" s="309" t="s">
        <v>314</v>
      </c>
      <c r="D279" s="163">
        <f>SUM(D270:D278)</f>
        <v>0</v>
      </c>
      <c r="E279" s="314"/>
      <c r="F279" s="237">
        <f>SUM(F270:F278)</f>
        <v>0</v>
      </c>
      <c r="G279" s="238">
        <f>SUM(G270:G278)</f>
        <v>0</v>
      </c>
      <c r="H279" s="239">
        <f>SUM(H270:H278)</f>
        <v>0</v>
      </c>
      <c r="I279" s="314"/>
      <c r="J279" s="237">
        <f t="shared" ref="J279:P279" si="34">SUM(J270:J278)</f>
        <v>0</v>
      </c>
      <c r="K279" s="238">
        <f t="shared" si="34"/>
        <v>0</v>
      </c>
      <c r="L279" s="238">
        <f t="shared" si="34"/>
        <v>0</v>
      </c>
      <c r="M279" s="239">
        <f t="shared" si="34"/>
        <v>0</v>
      </c>
      <c r="N279" s="237">
        <f t="shared" si="34"/>
        <v>0</v>
      </c>
      <c r="O279" s="238">
        <f t="shared" si="34"/>
        <v>0</v>
      </c>
      <c r="P279" s="239">
        <f t="shared" si="34"/>
        <v>0</v>
      </c>
      <c r="Q279" s="240">
        <f>SUM(D279:P279)</f>
        <v>0</v>
      </c>
    </row>
    <row r="280" spans="2:18" ht="15.75" thickBot="1" x14ac:dyDescent="0.3">
      <c r="B280" s="308"/>
      <c r="C280" s="309" t="s">
        <v>315</v>
      </c>
      <c r="D280" s="163">
        <f>D$279+D$235</f>
        <v>0</v>
      </c>
      <c r="E280" s="314"/>
      <c r="F280" s="237">
        <f>F$279+F$235</f>
        <v>0</v>
      </c>
      <c r="G280" s="238">
        <f t="shared" ref="G280:H280" si="35">G$279+G$235</f>
        <v>0</v>
      </c>
      <c r="H280" s="239">
        <f t="shared" si="35"/>
        <v>0</v>
      </c>
      <c r="I280" s="314"/>
      <c r="J280" s="237">
        <f>J$279+J$235</f>
        <v>0</v>
      </c>
      <c r="K280" s="238">
        <f t="shared" ref="K280:P280" si="36">K$279+K$235</f>
        <v>0</v>
      </c>
      <c r="L280" s="238">
        <f t="shared" si="36"/>
        <v>0</v>
      </c>
      <c r="M280" s="239">
        <f t="shared" si="36"/>
        <v>0</v>
      </c>
      <c r="N280" s="237">
        <f t="shared" si="36"/>
        <v>0</v>
      </c>
      <c r="O280" s="238">
        <f t="shared" si="36"/>
        <v>0</v>
      </c>
      <c r="P280" s="239">
        <f t="shared" si="36"/>
        <v>0</v>
      </c>
      <c r="Q280" s="240">
        <f>SUM(D280:P280)</f>
        <v>0</v>
      </c>
    </row>
    <row r="281" spans="2:18" ht="15.75" thickBot="1" x14ac:dyDescent="0.3">
      <c r="B281" s="310"/>
      <c r="C281" s="311" t="s">
        <v>234</v>
      </c>
      <c r="D281" s="242">
        <f t="shared" ref="D281:O281" si="37">D$267-D$279</f>
        <v>0</v>
      </c>
      <c r="E281" s="324"/>
      <c r="F281" s="243">
        <f t="shared" si="37"/>
        <v>0</v>
      </c>
      <c r="G281" s="244">
        <f t="shared" si="37"/>
        <v>0</v>
      </c>
      <c r="H281" s="245">
        <f t="shared" si="37"/>
        <v>0</v>
      </c>
      <c r="I281" s="324"/>
      <c r="J281" s="243">
        <f t="shared" si="37"/>
        <v>0</v>
      </c>
      <c r="K281" s="244">
        <f t="shared" si="37"/>
        <v>0</v>
      </c>
      <c r="L281" s="244">
        <f t="shared" si="37"/>
        <v>0</v>
      </c>
      <c r="M281" s="245">
        <f t="shared" si="37"/>
        <v>0</v>
      </c>
      <c r="N281" s="244">
        <f>N$267-N$279</f>
        <v>0</v>
      </c>
      <c r="O281" s="244">
        <f t="shared" si="37"/>
        <v>0</v>
      </c>
      <c r="P281" s="244">
        <f>P$267-P$279</f>
        <v>0</v>
      </c>
      <c r="Q281" s="93">
        <f>SUM(D281:P281)</f>
        <v>0</v>
      </c>
    </row>
    <row r="282" spans="2:18" ht="15.75" thickBot="1" x14ac:dyDescent="0.3">
      <c r="C282" s="141"/>
      <c r="D282" s="81"/>
      <c r="E282" s="81"/>
      <c r="F282" s="81"/>
      <c r="G282" s="81"/>
      <c r="H282" s="81"/>
      <c r="I282" s="92"/>
      <c r="J282" s="81"/>
      <c r="K282" s="81"/>
      <c r="L282" s="81"/>
      <c r="M282" s="81"/>
      <c r="N282" s="81"/>
      <c r="O282" s="81"/>
      <c r="P282" s="81"/>
      <c r="Q282" s="75"/>
    </row>
    <row r="283" spans="2:18" ht="19.5" thickBot="1" x14ac:dyDescent="0.35">
      <c r="B283" s="113"/>
      <c r="C283" s="120"/>
      <c r="D283" s="119"/>
      <c r="E283" s="233" t="s">
        <v>279</v>
      </c>
      <c r="F283" s="631" t="s">
        <v>313</v>
      </c>
      <c r="G283" s="632"/>
      <c r="H283" s="632"/>
      <c r="I283" s="632"/>
      <c r="J283" s="632"/>
      <c r="K283" s="632"/>
      <c r="L283" s="632"/>
      <c r="M283" s="633"/>
      <c r="N283" s="81"/>
      <c r="O283" s="81"/>
      <c r="P283" s="81"/>
      <c r="Q283" s="75"/>
    </row>
    <row r="284" spans="2:18" ht="18.75" x14ac:dyDescent="0.3">
      <c r="B284" s="112"/>
      <c r="C284" s="120"/>
      <c r="D284" s="116" t="s">
        <v>247</v>
      </c>
      <c r="E284" s="118">
        <v>1</v>
      </c>
      <c r="F284" s="213" t="e">
        <f t="shared" ref="F284:F293" si="38">ROUND(SUMIF($E$7:$E$278,$D284,$F$7:$F$278)/F$280,3)</f>
        <v>#DIV/0!</v>
      </c>
      <c r="G284" s="228" t="e">
        <f t="shared" ref="G284:H293" si="39">ROUND(SUMIF($E$7:$E$278,$D284,G$7:G$278)/G$280,3)</f>
        <v>#DIV/0!</v>
      </c>
      <c r="H284" s="228" t="e">
        <f t="shared" si="39"/>
        <v>#DIV/0!</v>
      </c>
      <c r="I284" s="379"/>
      <c r="J284" s="379"/>
      <c r="K284" s="379"/>
      <c r="L284" s="379"/>
      <c r="M284" s="380"/>
      <c r="N284" s="81"/>
      <c r="O284" s="81"/>
      <c r="P284" s="81"/>
      <c r="Q284" s="75"/>
    </row>
    <row r="285" spans="2:18" ht="18.75" x14ac:dyDescent="0.3">
      <c r="B285" s="112"/>
      <c r="C285" s="119"/>
      <c r="D285" s="116" t="s">
        <v>248</v>
      </c>
      <c r="E285" s="118">
        <v>2</v>
      </c>
      <c r="F285" s="214" t="e">
        <f t="shared" si="38"/>
        <v>#DIV/0!</v>
      </c>
      <c r="G285" s="215" t="e">
        <f t="shared" si="39"/>
        <v>#DIV/0!</v>
      </c>
      <c r="H285" s="215" t="e">
        <f t="shared" si="39"/>
        <v>#DIV/0!</v>
      </c>
      <c r="I285" s="161"/>
      <c r="J285" s="161"/>
      <c r="K285" s="161"/>
      <c r="L285" s="161"/>
      <c r="M285" s="158"/>
      <c r="N285" s="81"/>
      <c r="O285" s="81"/>
      <c r="P285" s="81"/>
      <c r="Q285" s="75"/>
    </row>
    <row r="286" spans="2:18" ht="18.75" x14ac:dyDescent="0.3">
      <c r="B286" s="112"/>
      <c r="C286" s="119"/>
      <c r="D286" s="116" t="s">
        <v>249</v>
      </c>
      <c r="E286" s="118">
        <v>3</v>
      </c>
      <c r="F286" s="214" t="e">
        <f t="shared" si="38"/>
        <v>#DIV/0!</v>
      </c>
      <c r="G286" s="215" t="e">
        <f t="shared" si="39"/>
        <v>#DIV/0!</v>
      </c>
      <c r="H286" s="215" t="e">
        <f t="shared" si="39"/>
        <v>#DIV/0!</v>
      </c>
      <c r="I286" s="161"/>
      <c r="J286" s="161"/>
      <c r="K286" s="161"/>
      <c r="L286" s="161"/>
      <c r="M286" s="158"/>
      <c r="N286" s="81"/>
      <c r="O286" s="81"/>
      <c r="P286" s="81"/>
      <c r="Q286" s="75"/>
    </row>
    <row r="287" spans="2:18" ht="18.75" x14ac:dyDescent="0.3">
      <c r="B287" s="112"/>
      <c r="C287" s="119"/>
      <c r="D287" s="116" t="s">
        <v>250</v>
      </c>
      <c r="E287" s="118">
        <v>4</v>
      </c>
      <c r="F287" s="214" t="e">
        <f t="shared" si="38"/>
        <v>#DIV/0!</v>
      </c>
      <c r="G287" s="215" t="e">
        <f t="shared" si="39"/>
        <v>#DIV/0!</v>
      </c>
      <c r="H287" s="215" t="e">
        <f t="shared" si="39"/>
        <v>#DIV/0!</v>
      </c>
      <c r="I287" s="161"/>
      <c r="J287" s="161"/>
      <c r="K287" s="161"/>
      <c r="L287" s="161"/>
      <c r="M287" s="158"/>
      <c r="N287" s="81"/>
      <c r="O287" s="81"/>
      <c r="P287" s="81"/>
      <c r="Q287" s="75"/>
    </row>
    <row r="288" spans="2:18" ht="18.75" x14ac:dyDescent="0.3">
      <c r="B288" s="112"/>
      <c r="C288" s="119"/>
      <c r="D288" s="116" t="s">
        <v>251</v>
      </c>
      <c r="E288" s="118">
        <v>5</v>
      </c>
      <c r="F288" s="214" t="e">
        <f t="shared" si="38"/>
        <v>#DIV/0!</v>
      </c>
      <c r="G288" s="215" t="e">
        <f t="shared" si="39"/>
        <v>#DIV/0!</v>
      </c>
      <c r="H288" s="215" t="e">
        <f t="shared" si="39"/>
        <v>#DIV/0!</v>
      </c>
      <c r="I288" s="161"/>
      <c r="J288" s="161"/>
      <c r="K288" s="161"/>
      <c r="L288" s="161"/>
      <c r="M288" s="158"/>
      <c r="N288" s="81"/>
      <c r="O288" s="81"/>
      <c r="P288" s="81"/>
      <c r="Q288" s="75"/>
    </row>
    <row r="289" spans="2:17" ht="18.75" x14ac:dyDescent="0.3">
      <c r="B289" s="112"/>
      <c r="C289" s="119"/>
      <c r="D289" s="116" t="s">
        <v>252</v>
      </c>
      <c r="E289" s="118">
        <v>6</v>
      </c>
      <c r="F289" s="214" t="e">
        <f t="shared" si="38"/>
        <v>#DIV/0!</v>
      </c>
      <c r="G289" s="215" t="e">
        <f t="shared" si="39"/>
        <v>#DIV/0!</v>
      </c>
      <c r="H289" s="215" t="e">
        <f t="shared" si="39"/>
        <v>#DIV/0!</v>
      </c>
      <c r="I289" s="161"/>
      <c r="J289" s="161"/>
      <c r="K289" s="161"/>
      <c r="L289" s="161"/>
      <c r="M289" s="158"/>
      <c r="N289" s="81"/>
      <c r="O289" s="81"/>
      <c r="P289" s="81"/>
      <c r="Q289" s="75"/>
    </row>
    <row r="290" spans="2:17" ht="18.75" x14ac:dyDescent="0.3">
      <c r="B290" s="112"/>
      <c r="C290" s="119"/>
      <c r="D290" s="116" t="s">
        <v>253</v>
      </c>
      <c r="E290" s="118">
        <v>7</v>
      </c>
      <c r="F290" s="214" t="e">
        <f t="shared" si="38"/>
        <v>#DIV/0!</v>
      </c>
      <c r="G290" s="215" t="e">
        <f t="shared" si="39"/>
        <v>#DIV/0!</v>
      </c>
      <c r="H290" s="215" t="e">
        <f t="shared" si="39"/>
        <v>#DIV/0!</v>
      </c>
      <c r="I290" s="161"/>
      <c r="J290" s="161"/>
      <c r="K290" s="161"/>
      <c r="L290" s="161"/>
      <c r="M290" s="158"/>
      <c r="N290" s="81"/>
      <c r="O290" s="81"/>
      <c r="P290" s="81"/>
      <c r="Q290" s="75"/>
    </row>
    <row r="291" spans="2:17" ht="18.75" x14ac:dyDescent="0.3">
      <c r="B291" s="112"/>
      <c r="C291" s="119"/>
      <c r="D291" s="116" t="s">
        <v>254</v>
      </c>
      <c r="E291" s="118">
        <v>8</v>
      </c>
      <c r="F291" s="214" t="e">
        <f t="shared" si="38"/>
        <v>#DIV/0!</v>
      </c>
      <c r="G291" s="215" t="e">
        <f t="shared" si="39"/>
        <v>#DIV/0!</v>
      </c>
      <c r="H291" s="215" t="e">
        <f t="shared" si="39"/>
        <v>#DIV/0!</v>
      </c>
      <c r="I291" s="161"/>
      <c r="J291" s="161"/>
      <c r="K291" s="161"/>
      <c r="L291" s="161"/>
      <c r="M291" s="158"/>
      <c r="N291" s="81"/>
      <c r="O291" s="81"/>
      <c r="P291" s="81"/>
      <c r="Q291" s="75"/>
    </row>
    <row r="292" spans="2:17" ht="18.75" x14ac:dyDescent="0.3">
      <c r="B292" s="112"/>
      <c r="C292" s="119"/>
      <c r="D292" s="116" t="s">
        <v>255</v>
      </c>
      <c r="E292" s="118">
        <v>9</v>
      </c>
      <c r="F292" s="214" t="e">
        <f t="shared" si="38"/>
        <v>#DIV/0!</v>
      </c>
      <c r="G292" s="215" t="e">
        <f t="shared" si="39"/>
        <v>#DIV/0!</v>
      </c>
      <c r="H292" s="215" t="e">
        <f t="shared" si="39"/>
        <v>#DIV/0!</v>
      </c>
      <c r="I292" s="161"/>
      <c r="J292" s="161"/>
      <c r="K292" s="161"/>
      <c r="L292" s="161"/>
      <c r="M292" s="158"/>
      <c r="N292" s="81"/>
      <c r="O292" s="81"/>
      <c r="P292" s="81"/>
      <c r="Q292" s="75"/>
    </row>
    <row r="293" spans="2:17" ht="18.75" x14ac:dyDescent="0.3">
      <c r="B293" s="112"/>
      <c r="C293" s="119"/>
      <c r="D293" s="116" t="s">
        <v>256</v>
      </c>
      <c r="E293" s="118">
        <v>10</v>
      </c>
      <c r="F293" s="214" t="e">
        <f t="shared" si="38"/>
        <v>#DIV/0!</v>
      </c>
      <c r="G293" s="215" t="e">
        <f t="shared" si="39"/>
        <v>#DIV/0!</v>
      </c>
      <c r="H293" s="215" t="e">
        <f t="shared" si="39"/>
        <v>#DIV/0!</v>
      </c>
      <c r="I293" s="161"/>
      <c r="J293" s="161"/>
      <c r="K293" s="161"/>
      <c r="L293" s="161"/>
      <c r="M293" s="158"/>
      <c r="N293" s="81"/>
      <c r="O293" s="81"/>
      <c r="P293" s="81"/>
      <c r="Q293" s="75"/>
    </row>
    <row r="294" spans="2:17" ht="15.75" x14ac:dyDescent="0.25">
      <c r="B294" s="113"/>
      <c r="C294" s="114"/>
      <c r="D294" s="114"/>
      <c r="E294" s="117" t="s">
        <v>260</v>
      </c>
      <c r="F294" s="156"/>
      <c r="G294" s="161"/>
      <c r="H294" s="161"/>
      <c r="I294" s="161"/>
      <c r="J294" s="161"/>
      <c r="K294" s="161"/>
      <c r="L294" s="161"/>
      <c r="M294" s="158"/>
      <c r="N294" s="81"/>
      <c r="O294" s="81"/>
      <c r="P294" s="81"/>
      <c r="Q294" s="75"/>
    </row>
    <row r="295" spans="2:17" ht="18.75" x14ac:dyDescent="0.3">
      <c r="B295" s="112"/>
      <c r="C295" s="112"/>
      <c r="D295" s="116" t="s">
        <v>235</v>
      </c>
      <c r="E295" s="118">
        <v>1</v>
      </c>
      <c r="F295" s="156"/>
      <c r="G295" s="161"/>
      <c r="H295" s="161"/>
      <c r="I295" s="161"/>
      <c r="J295" s="215" t="e">
        <f t="shared" ref="J295:M306" si="40">ROUND(SUMIF($I$7:$I$278,$D295,J$7:J$278)/J$280,3)</f>
        <v>#DIV/0!</v>
      </c>
      <c r="K295" s="215" t="e">
        <f t="shared" si="40"/>
        <v>#DIV/0!</v>
      </c>
      <c r="L295" s="215" t="e">
        <f t="shared" si="40"/>
        <v>#DIV/0!</v>
      </c>
      <c r="M295" s="235" t="e">
        <f t="shared" si="40"/>
        <v>#DIV/0!</v>
      </c>
      <c r="N295" s="81"/>
      <c r="O295" s="81"/>
      <c r="P295" s="81"/>
      <c r="Q295" s="75"/>
    </row>
    <row r="296" spans="2:17" ht="18.75" x14ac:dyDescent="0.3">
      <c r="B296" s="112"/>
      <c r="C296" s="112"/>
      <c r="D296" s="116" t="s">
        <v>236</v>
      </c>
      <c r="E296" s="118">
        <v>2</v>
      </c>
      <c r="F296" s="156"/>
      <c r="G296" s="161"/>
      <c r="H296" s="161"/>
      <c r="I296" s="161"/>
      <c r="J296" s="215" t="e">
        <f t="shared" si="40"/>
        <v>#DIV/0!</v>
      </c>
      <c r="K296" s="215" t="e">
        <f t="shared" si="40"/>
        <v>#DIV/0!</v>
      </c>
      <c r="L296" s="215" t="e">
        <f t="shared" si="40"/>
        <v>#DIV/0!</v>
      </c>
      <c r="M296" s="235" t="e">
        <f t="shared" si="40"/>
        <v>#DIV/0!</v>
      </c>
      <c r="N296" s="81"/>
      <c r="O296" s="81"/>
      <c r="P296" s="81"/>
      <c r="Q296" s="75"/>
    </row>
    <row r="297" spans="2:17" ht="18.75" x14ac:dyDescent="0.3">
      <c r="B297" s="112"/>
      <c r="C297" s="112"/>
      <c r="D297" s="116" t="s">
        <v>237</v>
      </c>
      <c r="E297" s="118">
        <v>3</v>
      </c>
      <c r="F297" s="156"/>
      <c r="G297" s="161"/>
      <c r="H297" s="161"/>
      <c r="I297" s="161"/>
      <c r="J297" s="215" t="e">
        <f t="shared" si="40"/>
        <v>#DIV/0!</v>
      </c>
      <c r="K297" s="215" t="e">
        <f t="shared" si="40"/>
        <v>#DIV/0!</v>
      </c>
      <c r="L297" s="215" t="e">
        <f t="shared" si="40"/>
        <v>#DIV/0!</v>
      </c>
      <c r="M297" s="235" t="e">
        <f t="shared" si="40"/>
        <v>#DIV/0!</v>
      </c>
      <c r="N297" s="81"/>
      <c r="O297" s="81"/>
      <c r="P297" s="81"/>
      <c r="Q297" s="75"/>
    </row>
    <row r="298" spans="2:17" ht="18.75" x14ac:dyDescent="0.3">
      <c r="B298" s="112"/>
      <c r="C298" s="112"/>
      <c r="D298" s="116" t="s">
        <v>238</v>
      </c>
      <c r="E298" s="118">
        <v>4</v>
      </c>
      <c r="F298" s="156"/>
      <c r="G298" s="161"/>
      <c r="H298" s="161"/>
      <c r="I298" s="161"/>
      <c r="J298" s="215" t="e">
        <f t="shared" si="40"/>
        <v>#DIV/0!</v>
      </c>
      <c r="K298" s="215" t="e">
        <f t="shared" si="40"/>
        <v>#DIV/0!</v>
      </c>
      <c r="L298" s="215" t="e">
        <f t="shared" si="40"/>
        <v>#DIV/0!</v>
      </c>
      <c r="M298" s="235" t="e">
        <f t="shared" si="40"/>
        <v>#DIV/0!</v>
      </c>
      <c r="N298" s="81"/>
      <c r="O298" s="81"/>
      <c r="P298" s="81"/>
      <c r="Q298" s="75"/>
    </row>
    <row r="299" spans="2:17" ht="18.75" x14ac:dyDescent="0.3">
      <c r="B299" s="112"/>
      <c r="C299" s="112"/>
      <c r="D299" s="116" t="s">
        <v>239</v>
      </c>
      <c r="E299" s="118">
        <v>5</v>
      </c>
      <c r="F299" s="156"/>
      <c r="G299" s="161"/>
      <c r="H299" s="161"/>
      <c r="I299" s="161"/>
      <c r="J299" s="215" t="e">
        <f t="shared" si="40"/>
        <v>#DIV/0!</v>
      </c>
      <c r="K299" s="215" t="e">
        <f t="shared" si="40"/>
        <v>#DIV/0!</v>
      </c>
      <c r="L299" s="215" t="e">
        <f t="shared" si="40"/>
        <v>#DIV/0!</v>
      </c>
      <c r="M299" s="235" t="e">
        <f t="shared" si="40"/>
        <v>#DIV/0!</v>
      </c>
      <c r="N299" s="81"/>
      <c r="O299" s="81"/>
      <c r="P299" s="81"/>
      <c r="Q299" s="75"/>
    </row>
    <row r="300" spans="2:17" ht="18.75" x14ac:dyDescent="0.3">
      <c r="B300" s="112"/>
      <c r="C300" s="112"/>
      <c r="D300" s="116" t="s">
        <v>240</v>
      </c>
      <c r="E300" s="118">
        <v>6</v>
      </c>
      <c r="F300" s="156"/>
      <c r="G300" s="161"/>
      <c r="H300" s="161"/>
      <c r="I300" s="161"/>
      <c r="J300" s="215" t="e">
        <f t="shared" si="40"/>
        <v>#DIV/0!</v>
      </c>
      <c r="K300" s="215" t="e">
        <f t="shared" si="40"/>
        <v>#DIV/0!</v>
      </c>
      <c r="L300" s="215" t="e">
        <f t="shared" si="40"/>
        <v>#DIV/0!</v>
      </c>
      <c r="M300" s="235" t="e">
        <f t="shared" si="40"/>
        <v>#DIV/0!</v>
      </c>
      <c r="N300" s="81"/>
      <c r="O300" s="81"/>
      <c r="P300" s="81"/>
      <c r="Q300" s="75"/>
    </row>
    <row r="301" spans="2:17" ht="18.75" x14ac:dyDescent="0.3">
      <c r="B301" s="112"/>
      <c r="C301" s="112"/>
      <c r="D301" s="116" t="s">
        <v>241</v>
      </c>
      <c r="E301" s="118">
        <v>7</v>
      </c>
      <c r="F301" s="156"/>
      <c r="G301" s="161"/>
      <c r="H301" s="161"/>
      <c r="I301" s="161"/>
      <c r="J301" s="215" t="e">
        <f t="shared" si="40"/>
        <v>#DIV/0!</v>
      </c>
      <c r="K301" s="215" t="e">
        <f t="shared" si="40"/>
        <v>#DIV/0!</v>
      </c>
      <c r="L301" s="215" t="e">
        <f t="shared" si="40"/>
        <v>#DIV/0!</v>
      </c>
      <c r="M301" s="235" t="e">
        <f t="shared" si="40"/>
        <v>#DIV/0!</v>
      </c>
      <c r="N301" s="81"/>
      <c r="O301" s="81"/>
      <c r="P301" s="81"/>
      <c r="Q301" s="75"/>
    </row>
    <row r="302" spans="2:17" ht="18.75" x14ac:dyDescent="0.3">
      <c r="B302" s="112"/>
      <c r="C302" s="112"/>
      <c r="D302" s="116" t="s">
        <v>242</v>
      </c>
      <c r="E302" s="118">
        <v>8</v>
      </c>
      <c r="F302" s="156"/>
      <c r="G302" s="161"/>
      <c r="H302" s="161"/>
      <c r="I302" s="161"/>
      <c r="J302" s="215" t="e">
        <f t="shared" si="40"/>
        <v>#DIV/0!</v>
      </c>
      <c r="K302" s="215" t="e">
        <f t="shared" si="40"/>
        <v>#DIV/0!</v>
      </c>
      <c r="L302" s="215" t="e">
        <f t="shared" si="40"/>
        <v>#DIV/0!</v>
      </c>
      <c r="M302" s="235" t="e">
        <f t="shared" si="40"/>
        <v>#DIV/0!</v>
      </c>
      <c r="N302" s="81"/>
      <c r="O302" s="81"/>
      <c r="P302" s="81"/>
      <c r="Q302" s="75"/>
    </row>
    <row r="303" spans="2:17" ht="18.75" x14ac:dyDescent="0.3">
      <c r="B303" s="112"/>
      <c r="C303" s="112"/>
      <c r="D303" s="116" t="s">
        <v>243</v>
      </c>
      <c r="E303" s="118">
        <v>9</v>
      </c>
      <c r="F303" s="156"/>
      <c r="G303" s="161"/>
      <c r="H303" s="161"/>
      <c r="I303" s="161"/>
      <c r="J303" s="215" t="e">
        <f t="shared" si="40"/>
        <v>#DIV/0!</v>
      </c>
      <c r="K303" s="215" t="e">
        <f t="shared" si="40"/>
        <v>#DIV/0!</v>
      </c>
      <c r="L303" s="215" t="e">
        <f t="shared" si="40"/>
        <v>#DIV/0!</v>
      </c>
      <c r="M303" s="235" t="e">
        <f t="shared" si="40"/>
        <v>#DIV/0!</v>
      </c>
      <c r="N303" s="81"/>
      <c r="O303" s="81"/>
      <c r="P303" s="81"/>
      <c r="Q303" s="75"/>
    </row>
    <row r="304" spans="2:17" ht="18.75" x14ac:dyDescent="0.3">
      <c r="B304" s="112"/>
      <c r="C304" s="112"/>
      <c r="D304" s="116" t="s">
        <v>244</v>
      </c>
      <c r="E304" s="118">
        <v>10</v>
      </c>
      <c r="F304" s="156"/>
      <c r="G304" s="161"/>
      <c r="H304" s="161"/>
      <c r="I304" s="161"/>
      <c r="J304" s="215" t="e">
        <f t="shared" si="40"/>
        <v>#DIV/0!</v>
      </c>
      <c r="K304" s="215" t="e">
        <f t="shared" si="40"/>
        <v>#DIV/0!</v>
      </c>
      <c r="L304" s="215" t="e">
        <f t="shared" si="40"/>
        <v>#DIV/0!</v>
      </c>
      <c r="M304" s="235" t="e">
        <f t="shared" si="40"/>
        <v>#DIV/0!</v>
      </c>
      <c r="N304" s="81"/>
      <c r="O304" s="81"/>
      <c r="P304" s="81"/>
      <c r="Q304" s="75"/>
    </row>
    <row r="305" spans="1:18" ht="18.75" x14ac:dyDescent="0.3">
      <c r="B305" s="112"/>
      <c r="C305" s="112"/>
      <c r="D305" s="116" t="s">
        <v>245</v>
      </c>
      <c r="E305" s="118">
        <v>11</v>
      </c>
      <c r="F305" s="156"/>
      <c r="G305" s="161"/>
      <c r="H305" s="161"/>
      <c r="I305" s="161"/>
      <c r="J305" s="215" t="e">
        <f t="shared" si="40"/>
        <v>#DIV/0!</v>
      </c>
      <c r="K305" s="215" t="e">
        <f t="shared" si="40"/>
        <v>#DIV/0!</v>
      </c>
      <c r="L305" s="215" t="e">
        <f t="shared" si="40"/>
        <v>#DIV/0!</v>
      </c>
      <c r="M305" s="235" t="e">
        <f t="shared" si="40"/>
        <v>#DIV/0!</v>
      </c>
      <c r="N305" s="81"/>
      <c r="O305" s="81"/>
      <c r="P305" s="81"/>
      <c r="Q305" s="75"/>
    </row>
    <row r="306" spans="1:18" ht="19.5" thickBot="1" x14ac:dyDescent="0.35">
      <c r="B306" s="112"/>
      <c r="C306" s="112"/>
      <c r="D306" s="116" t="s">
        <v>246</v>
      </c>
      <c r="E306" s="118">
        <v>12</v>
      </c>
      <c r="F306" s="157"/>
      <c r="G306" s="162"/>
      <c r="H306" s="162"/>
      <c r="I306" s="161"/>
      <c r="J306" s="215" t="e">
        <f t="shared" si="40"/>
        <v>#DIV/0!</v>
      </c>
      <c r="K306" s="215" t="e">
        <f t="shared" si="40"/>
        <v>#DIV/0!</v>
      </c>
      <c r="L306" s="215" t="e">
        <f t="shared" si="40"/>
        <v>#DIV/0!</v>
      </c>
      <c r="M306" s="235" t="e">
        <f t="shared" si="40"/>
        <v>#DIV/0!</v>
      </c>
      <c r="N306" s="81"/>
      <c r="O306" s="81"/>
      <c r="P306" s="81"/>
      <c r="Q306" s="75"/>
    </row>
    <row r="307" spans="1:18" ht="16.5" thickTop="1" thickBot="1" x14ac:dyDescent="0.3">
      <c r="B307" s="141"/>
      <c r="C307" s="78"/>
      <c r="D307" s="81"/>
      <c r="E307" s="115" t="s">
        <v>233</v>
      </c>
      <c r="F307" s="223" t="e">
        <f>SUM(F284:F293)</f>
        <v>#DIV/0!</v>
      </c>
      <c r="G307" s="224" t="e">
        <f>SUM(G284:G293)</f>
        <v>#DIV/0!</v>
      </c>
      <c r="H307" s="225" t="e">
        <f>SUM(H284:H293)</f>
        <v>#DIV/0!</v>
      </c>
      <c r="I307" s="226"/>
      <c r="J307" s="217" t="e">
        <f>SUM(J295:J306)</f>
        <v>#DIV/0!</v>
      </c>
      <c r="K307" s="217" t="e">
        <f t="shared" ref="K307:M307" si="41">SUM(K295:K306)</f>
        <v>#DIV/0!</v>
      </c>
      <c r="L307" s="217" t="e">
        <f t="shared" si="41"/>
        <v>#DIV/0!</v>
      </c>
      <c r="M307" s="234" t="e">
        <f t="shared" si="41"/>
        <v>#DIV/0!</v>
      </c>
      <c r="N307" s="81"/>
      <c r="O307" s="81"/>
      <c r="P307" s="81"/>
      <c r="Q307" s="75"/>
    </row>
    <row r="308" spans="1:18" x14ac:dyDescent="0.25">
      <c r="F308" s="232" t="s">
        <v>312</v>
      </c>
    </row>
    <row r="309" spans="1:18" ht="15.75" thickBot="1" x14ac:dyDescent="0.3">
      <c r="A309" s="76"/>
      <c r="B309" s="76"/>
      <c r="C309" s="76"/>
      <c r="D309" s="76"/>
      <c r="E309" s="76"/>
      <c r="F309" s="76"/>
      <c r="G309" s="76"/>
      <c r="H309" s="76"/>
      <c r="I309" s="76"/>
      <c r="J309" s="76"/>
      <c r="K309" s="76"/>
      <c r="L309" s="76"/>
      <c r="M309" s="76"/>
      <c r="N309" s="76"/>
      <c r="O309" s="76"/>
      <c r="P309" s="76"/>
      <c r="Q309" s="76"/>
      <c r="R309" s="102"/>
    </row>
    <row r="310" spans="1:18" ht="34.5" thickBot="1" x14ac:dyDescent="0.55000000000000004">
      <c r="B310" s="201" t="s">
        <v>317</v>
      </c>
      <c r="C310" s="202"/>
      <c r="D310" s="202"/>
      <c r="E310" s="202"/>
      <c r="F310" s="202"/>
      <c r="G310" s="202"/>
      <c r="H310" s="202"/>
      <c r="I310" s="202"/>
      <c r="J310" s="202"/>
      <c r="K310" s="202"/>
      <c r="L310" s="202"/>
      <c r="M310" s="202"/>
      <c r="N310" s="202"/>
      <c r="O310" s="202"/>
      <c r="P310" s="202"/>
      <c r="Q310" s="203"/>
    </row>
    <row r="311" spans="1:18" ht="61.5" customHeight="1" x14ac:dyDescent="0.25">
      <c r="B311" s="300"/>
      <c r="C311" s="301"/>
      <c r="D311" s="368" t="s">
        <v>181</v>
      </c>
      <c r="E311" s="627" t="s">
        <v>284</v>
      </c>
      <c r="F311" s="595" t="s">
        <v>259</v>
      </c>
      <c r="G311" s="596"/>
      <c r="H311" s="597"/>
      <c r="I311" s="627" t="s">
        <v>283</v>
      </c>
      <c r="J311" s="600" t="s">
        <v>187</v>
      </c>
      <c r="K311" s="601"/>
      <c r="L311" s="601"/>
      <c r="M311" s="602"/>
      <c r="N311" s="603" t="s">
        <v>227</v>
      </c>
      <c r="O311" s="604"/>
      <c r="P311" s="605"/>
      <c r="Q311" s="302"/>
    </row>
    <row r="312" spans="1:18" ht="15" customHeight="1" x14ac:dyDescent="0.25">
      <c r="B312" s="303"/>
      <c r="C312" s="304" t="s">
        <v>297</v>
      </c>
      <c r="D312" s="85">
        <f>D$281</f>
        <v>0</v>
      </c>
      <c r="E312" s="598"/>
      <c r="F312" s="109">
        <f>F$281</f>
        <v>0</v>
      </c>
      <c r="G312" s="110">
        <f>G$281</f>
        <v>0</v>
      </c>
      <c r="H312" s="111">
        <f>H$281</f>
        <v>0</v>
      </c>
      <c r="I312" s="598"/>
      <c r="J312" s="109">
        <f t="shared" ref="J312:P312" si="42">J$281</f>
        <v>0</v>
      </c>
      <c r="K312" s="110">
        <f t="shared" si="42"/>
        <v>0</v>
      </c>
      <c r="L312" s="110">
        <f t="shared" si="42"/>
        <v>0</v>
      </c>
      <c r="M312" s="111">
        <f t="shared" si="42"/>
        <v>0</v>
      </c>
      <c r="N312" s="109">
        <f t="shared" si="42"/>
        <v>0</v>
      </c>
      <c r="O312" s="110">
        <f t="shared" si="42"/>
        <v>0</v>
      </c>
      <c r="P312" s="111">
        <f t="shared" si="42"/>
        <v>0</v>
      </c>
      <c r="Q312" s="305"/>
    </row>
    <row r="313" spans="1:18" ht="15" customHeight="1" x14ac:dyDescent="0.25">
      <c r="B313" s="606" t="s">
        <v>179</v>
      </c>
      <c r="C313" s="79" t="s">
        <v>199</v>
      </c>
      <c r="D313" s="181" t="s">
        <v>182</v>
      </c>
      <c r="E313" s="598"/>
      <c r="F313" s="198" t="s">
        <v>182</v>
      </c>
      <c r="G313" s="199" t="s">
        <v>69</v>
      </c>
      <c r="H313" s="200" t="s">
        <v>183</v>
      </c>
      <c r="I313" s="598"/>
      <c r="J313" s="184" t="s">
        <v>51</v>
      </c>
      <c r="K313" s="178" t="s">
        <v>52</v>
      </c>
      <c r="L313" s="179" t="s">
        <v>185</v>
      </c>
      <c r="M313" s="183" t="s">
        <v>186</v>
      </c>
      <c r="N313" s="184" t="s">
        <v>228</v>
      </c>
      <c r="O313" s="593" t="s">
        <v>229</v>
      </c>
      <c r="P313" s="594"/>
      <c r="Q313" s="305"/>
    </row>
    <row r="314" spans="1:18" ht="15.75" customHeight="1" thickBot="1" x14ac:dyDescent="0.3">
      <c r="B314" s="607"/>
      <c r="C314" s="80" t="s">
        <v>12</v>
      </c>
      <c r="D314" s="182">
        <v>7388</v>
      </c>
      <c r="E314" s="599"/>
      <c r="F314" s="186">
        <v>7420</v>
      </c>
      <c r="G314" s="180">
        <v>3220</v>
      </c>
      <c r="H314" s="185">
        <v>3215</v>
      </c>
      <c r="I314" s="599"/>
      <c r="J314" s="186">
        <v>3210</v>
      </c>
      <c r="K314" s="180">
        <v>3212</v>
      </c>
      <c r="L314" s="180" t="s">
        <v>184</v>
      </c>
      <c r="M314" s="185" t="s">
        <v>184</v>
      </c>
      <c r="N314" s="186">
        <v>7422</v>
      </c>
      <c r="O314" s="180">
        <v>7425</v>
      </c>
      <c r="P314" s="185" t="s">
        <v>289</v>
      </c>
      <c r="Q314" s="307" t="s">
        <v>233</v>
      </c>
      <c r="R314" s="3" t="s">
        <v>189</v>
      </c>
    </row>
    <row r="315" spans="1:18" s="374" customFormat="1" x14ac:dyDescent="0.25">
      <c r="B315" s="610"/>
      <c r="C315" s="611"/>
      <c r="D315" s="150">
        <v>0</v>
      </c>
      <c r="E315" s="125"/>
      <c r="F315" s="169">
        <v>0</v>
      </c>
      <c r="G315" s="153">
        <v>0</v>
      </c>
      <c r="H315" s="170">
        <v>0</v>
      </c>
      <c r="I315" s="123"/>
      <c r="J315" s="169">
        <v>0</v>
      </c>
      <c r="K315" s="153">
        <v>0</v>
      </c>
      <c r="L315" s="153">
        <v>0</v>
      </c>
      <c r="M315" s="153">
        <v>0</v>
      </c>
      <c r="N315" s="153">
        <v>0</v>
      </c>
      <c r="O315" s="153">
        <v>0</v>
      </c>
      <c r="P315" s="153">
        <v>0</v>
      </c>
      <c r="Q315" s="320">
        <f>SUM(D315:P315)</f>
        <v>0</v>
      </c>
      <c r="R315" s="377"/>
    </row>
    <row r="316" spans="1:18" s="374" customFormat="1" x14ac:dyDescent="0.25">
      <c r="B316" s="610"/>
      <c r="C316" s="611"/>
      <c r="D316" s="150">
        <v>0</v>
      </c>
      <c r="E316" s="125"/>
      <c r="F316" s="169">
        <v>0</v>
      </c>
      <c r="G316" s="153">
        <v>0</v>
      </c>
      <c r="H316" s="170">
        <v>0</v>
      </c>
      <c r="I316" s="123"/>
      <c r="J316" s="169">
        <v>0</v>
      </c>
      <c r="K316" s="153">
        <v>0</v>
      </c>
      <c r="L316" s="153">
        <v>0</v>
      </c>
      <c r="M316" s="153">
        <v>0</v>
      </c>
      <c r="N316" s="153">
        <v>0</v>
      </c>
      <c r="O316" s="153">
        <v>0</v>
      </c>
      <c r="P316" s="153">
        <v>0</v>
      </c>
      <c r="Q316" s="320">
        <f>SUM(D316:P316)</f>
        <v>0</v>
      </c>
      <c r="R316" s="377"/>
    </row>
    <row r="317" spans="1:18" s="374" customFormat="1" x14ac:dyDescent="0.25">
      <c r="B317" s="610"/>
      <c r="C317" s="611"/>
      <c r="D317" s="150">
        <v>0</v>
      </c>
      <c r="E317" s="125"/>
      <c r="F317" s="169">
        <v>0</v>
      </c>
      <c r="G317" s="153">
        <v>0</v>
      </c>
      <c r="H317" s="170">
        <v>0</v>
      </c>
      <c r="I317" s="123"/>
      <c r="J317" s="169">
        <v>0</v>
      </c>
      <c r="K317" s="153">
        <v>0</v>
      </c>
      <c r="L317" s="153">
        <v>0</v>
      </c>
      <c r="M317" s="153">
        <v>0</v>
      </c>
      <c r="N317" s="153">
        <v>0</v>
      </c>
      <c r="O317" s="153">
        <v>0</v>
      </c>
      <c r="P317" s="153">
        <v>0</v>
      </c>
      <c r="Q317" s="321">
        <f t="shared" ref="Q317:Q322" si="43">SUM(D317:P317)</f>
        <v>0</v>
      </c>
      <c r="R317" s="377"/>
    </row>
    <row r="318" spans="1:18" s="374" customFormat="1" x14ac:dyDescent="0.25">
      <c r="B318" s="610"/>
      <c r="C318" s="611"/>
      <c r="D318" s="150">
        <v>0</v>
      </c>
      <c r="E318" s="125"/>
      <c r="F318" s="169">
        <v>0</v>
      </c>
      <c r="G318" s="153">
        <v>0</v>
      </c>
      <c r="H318" s="170">
        <v>0</v>
      </c>
      <c r="I318" s="123"/>
      <c r="J318" s="169">
        <v>0</v>
      </c>
      <c r="K318" s="153">
        <v>0</v>
      </c>
      <c r="L318" s="153">
        <v>0</v>
      </c>
      <c r="M318" s="153">
        <v>0</v>
      </c>
      <c r="N318" s="153">
        <v>0</v>
      </c>
      <c r="O318" s="153">
        <v>0</v>
      </c>
      <c r="P318" s="153">
        <v>0</v>
      </c>
      <c r="Q318" s="321">
        <f t="shared" si="43"/>
        <v>0</v>
      </c>
      <c r="R318" s="377"/>
    </row>
    <row r="319" spans="1:18" s="374" customFormat="1" x14ac:dyDescent="0.25">
      <c r="B319" s="610"/>
      <c r="C319" s="611"/>
      <c r="D319" s="150">
        <v>0</v>
      </c>
      <c r="E319" s="125"/>
      <c r="F319" s="169">
        <v>0</v>
      </c>
      <c r="G319" s="153">
        <v>0</v>
      </c>
      <c r="H319" s="170">
        <v>0</v>
      </c>
      <c r="I319" s="123"/>
      <c r="J319" s="169">
        <v>0</v>
      </c>
      <c r="K319" s="153">
        <v>0</v>
      </c>
      <c r="L319" s="153">
        <v>0</v>
      </c>
      <c r="M319" s="153">
        <v>0</v>
      </c>
      <c r="N319" s="153">
        <v>0</v>
      </c>
      <c r="O319" s="153">
        <v>0</v>
      </c>
      <c r="P319" s="153">
        <v>0</v>
      </c>
      <c r="Q319" s="321">
        <f t="shared" si="43"/>
        <v>0</v>
      </c>
      <c r="R319" s="377"/>
    </row>
    <row r="320" spans="1:18" s="374" customFormat="1" x14ac:dyDescent="0.25">
      <c r="B320" s="610"/>
      <c r="C320" s="611"/>
      <c r="D320" s="150">
        <v>0</v>
      </c>
      <c r="E320" s="125"/>
      <c r="F320" s="169">
        <v>0</v>
      </c>
      <c r="G320" s="153">
        <v>0</v>
      </c>
      <c r="H320" s="170">
        <v>0</v>
      </c>
      <c r="I320" s="123"/>
      <c r="J320" s="169">
        <v>0</v>
      </c>
      <c r="K320" s="153">
        <v>0</v>
      </c>
      <c r="L320" s="153">
        <v>0</v>
      </c>
      <c r="M320" s="153">
        <v>0</v>
      </c>
      <c r="N320" s="153">
        <v>0</v>
      </c>
      <c r="O320" s="153">
        <v>0</v>
      </c>
      <c r="P320" s="153">
        <v>0</v>
      </c>
      <c r="Q320" s="321">
        <f t="shared" si="43"/>
        <v>0</v>
      </c>
      <c r="R320" s="377"/>
    </row>
    <row r="321" spans="2:18" s="374" customFormat="1" x14ac:dyDescent="0.25">
      <c r="B321" s="610"/>
      <c r="C321" s="611"/>
      <c r="D321" s="150">
        <v>0</v>
      </c>
      <c r="E321" s="125"/>
      <c r="F321" s="169">
        <v>0</v>
      </c>
      <c r="G321" s="153">
        <v>0</v>
      </c>
      <c r="H321" s="170">
        <v>0</v>
      </c>
      <c r="I321" s="123"/>
      <c r="J321" s="169">
        <v>0</v>
      </c>
      <c r="K321" s="153">
        <v>0</v>
      </c>
      <c r="L321" s="153">
        <v>0</v>
      </c>
      <c r="M321" s="153">
        <v>0</v>
      </c>
      <c r="N321" s="153">
        <v>0</v>
      </c>
      <c r="O321" s="153">
        <v>0</v>
      </c>
      <c r="P321" s="153">
        <v>0</v>
      </c>
      <c r="Q321" s="321">
        <f t="shared" si="43"/>
        <v>0</v>
      </c>
      <c r="R321" s="377"/>
    </row>
    <row r="322" spans="2:18" s="374" customFormat="1" x14ac:dyDescent="0.25">
      <c r="B322" s="608" t="s">
        <v>288</v>
      </c>
      <c r="C322" s="609"/>
      <c r="D322" s="150">
        <v>0</v>
      </c>
      <c r="E322" s="125"/>
      <c r="F322" s="169">
        <v>0</v>
      </c>
      <c r="G322" s="153">
        <v>0</v>
      </c>
      <c r="H322" s="170">
        <v>0</v>
      </c>
      <c r="I322" s="123"/>
      <c r="J322" s="169">
        <v>0</v>
      </c>
      <c r="K322" s="153">
        <v>0</v>
      </c>
      <c r="L322" s="153">
        <v>0</v>
      </c>
      <c r="M322" s="153">
        <v>0</v>
      </c>
      <c r="N322" s="153">
        <v>0</v>
      </c>
      <c r="O322" s="153">
        <v>0</v>
      </c>
      <c r="P322" s="153">
        <v>0</v>
      </c>
      <c r="Q322" s="321">
        <f t="shared" si="43"/>
        <v>0</v>
      </c>
      <c r="R322" s="377"/>
    </row>
    <row r="323" spans="2:18" s="374" customFormat="1" ht="15.75" thickBot="1" x14ac:dyDescent="0.3">
      <c r="B323" s="608"/>
      <c r="C323" s="609"/>
      <c r="D323" s="152">
        <v>0</v>
      </c>
      <c r="E323" s="205"/>
      <c r="F323" s="175">
        <v>0</v>
      </c>
      <c r="G323" s="155">
        <v>0</v>
      </c>
      <c r="H323" s="176">
        <v>0</v>
      </c>
      <c r="I323" s="206"/>
      <c r="J323" s="175">
        <v>0</v>
      </c>
      <c r="K323" s="155">
        <v>0</v>
      </c>
      <c r="L323" s="155">
        <v>0</v>
      </c>
      <c r="M323" s="155">
        <v>0</v>
      </c>
      <c r="N323" s="155">
        <v>0</v>
      </c>
      <c r="O323" s="155">
        <v>0</v>
      </c>
      <c r="P323" s="176">
        <v>0</v>
      </c>
      <c r="Q323" s="322">
        <f>SUM(D323:P323)</f>
        <v>0</v>
      </c>
      <c r="R323" s="377"/>
    </row>
    <row r="324" spans="2:18" ht="16.5" thickTop="1" thickBot="1" x14ac:dyDescent="0.3">
      <c r="B324" s="308"/>
      <c r="C324" s="309" t="s">
        <v>314</v>
      </c>
      <c r="D324" s="163">
        <f>SUM(D315:D323)</f>
        <v>0</v>
      </c>
      <c r="E324" s="314"/>
      <c r="F324" s="237">
        <f>SUM(F315:F323)</f>
        <v>0</v>
      </c>
      <c r="G324" s="238">
        <f>SUM(G315:G323)</f>
        <v>0</v>
      </c>
      <c r="H324" s="239">
        <f>SUM(H315:H323)</f>
        <v>0</v>
      </c>
      <c r="I324" s="314"/>
      <c r="J324" s="237">
        <f t="shared" ref="J324:P324" si="44">SUM(J315:J323)</f>
        <v>0</v>
      </c>
      <c r="K324" s="238">
        <f t="shared" si="44"/>
        <v>0</v>
      </c>
      <c r="L324" s="238">
        <f t="shared" si="44"/>
        <v>0</v>
      </c>
      <c r="M324" s="239">
        <f t="shared" si="44"/>
        <v>0</v>
      </c>
      <c r="N324" s="237">
        <f t="shared" si="44"/>
        <v>0</v>
      </c>
      <c r="O324" s="238">
        <f t="shared" si="44"/>
        <v>0</v>
      </c>
      <c r="P324" s="239">
        <f t="shared" si="44"/>
        <v>0</v>
      </c>
      <c r="Q324" s="240">
        <f>SUM(D324:P324)</f>
        <v>0</v>
      </c>
    </row>
    <row r="325" spans="2:18" ht="15.75" thickBot="1" x14ac:dyDescent="0.3">
      <c r="B325" s="308"/>
      <c r="C325" s="309" t="s">
        <v>315</v>
      </c>
      <c r="D325" s="163">
        <f>D$324+D$280</f>
        <v>0</v>
      </c>
      <c r="E325" s="314"/>
      <c r="F325" s="237">
        <f>F$280+F$324</f>
        <v>0</v>
      </c>
      <c r="G325" s="238">
        <f>G$280+G$324</f>
        <v>0</v>
      </c>
      <c r="H325" s="239">
        <f>H$280+H$324</f>
        <v>0</v>
      </c>
      <c r="I325" s="314"/>
      <c r="J325" s="237">
        <f t="shared" ref="J325:P325" si="45">J$280+J$324</f>
        <v>0</v>
      </c>
      <c r="K325" s="238">
        <f t="shared" si="45"/>
        <v>0</v>
      </c>
      <c r="L325" s="238">
        <f t="shared" si="45"/>
        <v>0</v>
      </c>
      <c r="M325" s="239">
        <f t="shared" si="45"/>
        <v>0</v>
      </c>
      <c r="N325" s="237">
        <f t="shared" si="45"/>
        <v>0</v>
      </c>
      <c r="O325" s="238">
        <f t="shared" si="45"/>
        <v>0</v>
      </c>
      <c r="P325" s="239">
        <f t="shared" si="45"/>
        <v>0</v>
      </c>
      <c r="Q325" s="240">
        <f>SUM(D325:P325)</f>
        <v>0</v>
      </c>
    </row>
    <row r="326" spans="2:18" ht="15.75" thickBot="1" x14ac:dyDescent="0.3">
      <c r="B326" s="310"/>
      <c r="C326" s="311" t="s">
        <v>234</v>
      </c>
      <c r="D326" s="242">
        <f>D$312-D$324</f>
        <v>0</v>
      </c>
      <c r="E326" s="324"/>
      <c r="F326" s="243">
        <f>F$312-F$324</f>
        <v>0</v>
      </c>
      <c r="G326" s="244">
        <f>G$312-G$324</f>
        <v>0</v>
      </c>
      <c r="H326" s="245">
        <f>H$312-H$324</f>
        <v>0</v>
      </c>
      <c r="I326" s="324"/>
      <c r="J326" s="243">
        <f t="shared" ref="J326:P326" si="46">J$312-J$324</f>
        <v>0</v>
      </c>
      <c r="K326" s="244">
        <f t="shared" si="46"/>
        <v>0</v>
      </c>
      <c r="L326" s="244">
        <f t="shared" si="46"/>
        <v>0</v>
      </c>
      <c r="M326" s="245">
        <f t="shared" si="46"/>
        <v>0</v>
      </c>
      <c r="N326" s="244">
        <f t="shared" si="46"/>
        <v>0</v>
      </c>
      <c r="O326" s="244">
        <f t="shared" si="46"/>
        <v>0</v>
      </c>
      <c r="P326" s="244">
        <f t="shared" si="46"/>
        <v>0</v>
      </c>
      <c r="Q326" s="93">
        <f>SUM(D326:P326)</f>
        <v>0</v>
      </c>
    </row>
    <row r="327" spans="2:18" ht="15.75" thickBot="1" x14ac:dyDescent="0.3">
      <c r="C327" s="141"/>
      <c r="D327" s="81"/>
      <c r="E327" s="81"/>
      <c r="F327" s="81"/>
      <c r="G327" s="81"/>
      <c r="H327" s="81"/>
      <c r="I327" s="92"/>
      <c r="J327" s="81"/>
      <c r="K327" s="81"/>
      <c r="L327" s="81"/>
      <c r="M327" s="81"/>
      <c r="N327" s="81"/>
      <c r="O327" s="81"/>
      <c r="P327" s="81"/>
      <c r="Q327" s="75"/>
    </row>
    <row r="328" spans="2:18" ht="19.5" thickBot="1" x14ac:dyDescent="0.35">
      <c r="B328" s="113"/>
      <c r="C328" s="120"/>
      <c r="D328" s="119"/>
      <c r="E328" s="233" t="s">
        <v>279</v>
      </c>
      <c r="F328" s="631" t="s">
        <v>323</v>
      </c>
      <c r="G328" s="632"/>
      <c r="H328" s="632"/>
      <c r="I328" s="632"/>
      <c r="J328" s="632"/>
      <c r="K328" s="632"/>
      <c r="L328" s="632"/>
      <c r="M328" s="633"/>
      <c r="N328" s="81"/>
      <c r="O328" s="81"/>
      <c r="P328" s="81"/>
      <c r="Q328" s="75"/>
    </row>
    <row r="329" spans="2:18" ht="18.75" x14ac:dyDescent="0.3">
      <c r="B329" s="112"/>
      <c r="C329" s="120"/>
      <c r="D329" s="116" t="s">
        <v>247</v>
      </c>
      <c r="E329" s="118">
        <v>1</v>
      </c>
      <c r="F329" s="213" t="e">
        <f t="shared" ref="F329:H338" si="47">ROUND(SUMIF($E$7:$E$323,$D329,F$7:F$323)/F$325,3)</f>
        <v>#DIV/0!</v>
      </c>
      <c r="G329" s="228" t="e">
        <f t="shared" si="47"/>
        <v>#DIV/0!</v>
      </c>
      <c r="H329" s="228" t="e">
        <f t="shared" si="47"/>
        <v>#DIV/0!</v>
      </c>
      <c r="I329" s="379"/>
      <c r="J329" s="379"/>
      <c r="K329" s="379"/>
      <c r="L329" s="379"/>
      <c r="M329" s="380"/>
      <c r="N329" s="81"/>
      <c r="O329" s="81"/>
      <c r="P329" s="81"/>
      <c r="Q329" s="75"/>
    </row>
    <row r="330" spans="2:18" ht="18.75" x14ac:dyDescent="0.3">
      <c r="B330" s="112"/>
      <c r="C330" s="119"/>
      <c r="D330" s="116" t="s">
        <v>248</v>
      </c>
      <c r="E330" s="118">
        <v>2</v>
      </c>
      <c r="F330" s="214" t="e">
        <f t="shared" si="47"/>
        <v>#DIV/0!</v>
      </c>
      <c r="G330" s="215" t="e">
        <f t="shared" si="47"/>
        <v>#DIV/0!</v>
      </c>
      <c r="H330" s="215" t="e">
        <f t="shared" si="47"/>
        <v>#DIV/0!</v>
      </c>
      <c r="I330" s="161"/>
      <c r="J330" s="161"/>
      <c r="K330" s="161"/>
      <c r="L330" s="161"/>
      <c r="M330" s="158"/>
      <c r="N330" s="81"/>
      <c r="O330" s="81"/>
      <c r="P330" s="81"/>
      <c r="Q330" s="75"/>
    </row>
    <row r="331" spans="2:18" ht="18.75" x14ac:dyDescent="0.3">
      <c r="B331" s="112"/>
      <c r="C331" s="119"/>
      <c r="D331" s="116" t="s">
        <v>249</v>
      </c>
      <c r="E331" s="118">
        <v>3</v>
      </c>
      <c r="F331" s="214" t="e">
        <f t="shared" si="47"/>
        <v>#DIV/0!</v>
      </c>
      <c r="G331" s="215" t="e">
        <f t="shared" si="47"/>
        <v>#DIV/0!</v>
      </c>
      <c r="H331" s="215" t="e">
        <f t="shared" si="47"/>
        <v>#DIV/0!</v>
      </c>
      <c r="I331" s="161"/>
      <c r="J331" s="161"/>
      <c r="K331" s="161"/>
      <c r="L331" s="161"/>
      <c r="M331" s="158"/>
      <c r="N331" s="81"/>
      <c r="O331" s="81"/>
      <c r="P331" s="81"/>
      <c r="Q331" s="75"/>
    </row>
    <row r="332" spans="2:18" ht="18.75" x14ac:dyDescent="0.3">
      <c r="B332" s="112"/>
      <c r="C332" s="119"/>
      <c r="D332" s="116" t="s">
        <v>250</v>
      </c>
      <c r="E332" s="118">
        <v>4</v>
      </c>
      <c r="F332" s="214" t="e">
        <f t="shared" si="47"/>
        <v>#DIV/0!</v>
      </c>
      <c r="G332" s="215" t="e">
        <f t="shared" si="47"/>
        <v>#DIV/0!</v>
      </c>
      <c r="H332" s="215" t="e">
        <f t="shared" si="47"/>
        <v>#DIV/0!</v>
      </c>
      <c r="I332" s="161"/>
      <c r="J332" s="161"/>
      <c r="K332" s="161"/>
      <c r="L332" s="161"/>
      <c r="M332" s="158"/>
      <c r="N332" s="81"/>
      <c r="O332" s="81"/>
      <c r="P332" s="81"/>
      <c r="Q332" s="75"/>
    </row>
    <row r="333" spans="2:18" ht="18.75" x14ac:dyDescent="0.3">
      <c r="B333" s="112"/>
      <c r="C333" s="119"/>
      <c r="D333" s="116" t="s">
        <v>251</v>
      </c>
      <c r="E333" s="118">
        <v>5</v>
      </c>
      <c r="F333" s="214" t="e">
        <f t="shared" si="47"/>
        <v>#DIV/0!</v>
      </c>
      <c r="G333" s="215" t="e">
        <f t="shared" si="47"/>
        <v>#DIV/0!</v>
      </c>
      <c r="H333" s="215" t="e">
        <f t="shared" si="47"/>
        <v>#DIV/0!</v>
      </c>
      <c r="I333" s="161"/>
      <c r="J333" s="161"/>
      <c r="K333" s="161"/>
      <c r="L333" s="161"/>
      <c r="M333" s="158"/>
      <c r="N333" s="81"/>
      <c r="O333" s="81"/>
      <c r="P333" s="81"/>
      <c r="Q333" s="75"/>
    </row>
    <row r="334" spans="2:18" ht="18.75" x14ac:dyDescent="0.3">
      <c r="B334" s="112"/>
      <c r="C334" s="119"/>
      <c r="D334" s="116" t="s">
        <v>252</v>
      </c>
      <c r="E334" s="118">
        <v>6</v>
      </c>
      <c r="F334" s="214" t="e">
        <f t="shared" si="47"/>
        <v>#DIV/0!</v>
      </c>
      <c r="G334" s="215" t="e">
        <f t="shared" si="47"/>
        <v>#DIV/0!</v>
      </c>
      <c r="H334" s="215" t="e">
        <f t="shared" si="47"/>
        <v>#DIV/0!</v>
      </c>
      <c r="I334" s="161"/>
      <c r="J334" s="161"/>
      <c r="K334" s="161"/>
      <c r="L334" s="161"/>
      <c r="M334" s="158"/>
      <c r="N334" s="81"/>
      <c r="O334" s="81"/>
      <c r="P334" s="81"/>
      <c r="Q334" s="75"/>
    </row>
    <row r="335" spans="2:18" ht="18.75" x14ac:dyDescent="0.3">
      <c r="B335" s="112"/>
      <c r="C335" s="119"/>
      <c r="D335" s="116" t="s">
        <v>253</v>
      </c>
      <c r="E335" s="118">
        <v>7</v>
      </c>
      <c r="F335" s="214" t="e">
        <f t="shared" si="47"/>
        <v>#DIV/0!</v>
      </c>
      <c r="G335" s="215" t="e">
        <f t="shared" si="47"/>
        <v>#DIV/0!</v>
      </c>
      <c r="H335" s="215" t="e">
        <f t="shared" si="47"/>
        <v>#DIV/0!</v>
      </c>
      <c r="I335" s="161"/>
      <c r="J335" s="161"/>
      <c r="K335" s="161"/>
      <c r="L335" s="161"/>
      <c r="M335" s="158"/>
      <c r="N335" s="81"/>
      <c r="O335" s="81"/>
      <c r="P335" s="81"/>
      <c r="Q335" s="75"/>
    </row>
    <row r="336" spans="2:18" ht="18.75" x14ac:dyDescent="0.3">
      <c r="B336" s="112"/>
      <c r="C336" s="119"/>
      <c r="D336" s="116" t="s">
        <v>254</v>
      </c>
      <c r="E336" s="118">
        <v>8</v>
      </c>
      <c r="F336" s="214" t="e">
        <f t="shared" si="47"/>
        <v>#DIV/0!</v>
      </c>
      <c r="G336" s="215" t="e">
        <f t="shared" si="47"/>
        <v>#DIV/0!</v>
      </c>
      <c r="H336" s="215" t="e">
        <f t="shared" si="47"/>
        <v>#DIV/0!</v>
      </c>
      <c r="I336" s="161"/>
      <c r="J336" s="161"/>
      <c r="K336" s="161"/>
      <c r="L336" s="161"/>
      <c r="M336" s="158"/>
      <c r="N336" s="81"/>
      <c r="O336" s="81"/>
      <c r="P336" s="81"/>
      <c r="Q336" s="75"/>
    </row>
    <row r="337" spans="2:17" ht="18.75" x14ac:dyDescent="0.3">
      <c r="B337" s="112"/>
      <c r="C337" s="119"/>
      <c r="D337" s="116" t="s">
        <v>255</v>
      </c>
      <c r="E337" s="118">
        <v>9</v>
      </c>
      <c r="F337" s="214" t="e">
        <f t="shared" si="47"/>
        <v>#DIV/0!</v>
      </c>
      <c r="G337" s="215" t="e">
        <f t="shared" si="47"/>
        <v>#DIV/0!</v>
      </c>
      <c r="H337" s="215" t="e">
        <f t="shared" si="47"/>
        <v>#DIV/0!</v>
      </c>
      <c r="I337" s="161"/>
      <c r="J337" s="161"/>
      <c r="K337" s="161"/>
      <c r="L337" s="161"/>
      <c r="M337" s="158"/>
      <c r="N337" s="81"/>
      <c r="O337" s="81"/>
      <c r="P337" s="81"/>
      <c r="Q337" s="75"/>
    </row>
    <row r="338" spans="2:17" ht="18.75" x14ac:dyDescent="0.3">
      <c r="B338" s="112"/>
      <c r="C338" s="119"/>
      <c r="D338" s="116" t="s">
        <v>256</v>
      </c>
      <c r="E338" s="118">
        <v>10</v>
      </c>
      <c r="F338" s="214" t="e">
        <f t="shared" si="47"/>
        <v>#DIV/0!</v>
      </c>
      <c r="G338" s="215" t="e">
        <f t="shared" si="47"/>
        <v>#DIV/0!</v>
      </c>
      <c r="H338" s="215" t="e">
        <f t="shared" si="47"/>
        <v>#DIV/0!</v>
      </c>
      <c r="I338" s="161"/>
      <c r="J338" s="161"/>
      <c r="K338" s="161"/>
      <c r="L338" s="161"/>
      <c r="M338" s="158"/>
      <c r="N338" s="81"/>
      <c r="O338" s="81"/>
      <c r="P338" s="81"/>
      <c r="Q338" s="75"/>
    </row>
    <row r="339" spans="2:17" ht="15.75" x14ac:dyDescent="0.25">
      <c r="B339" s="113"/>
      <c r="C339" s="114"/>
      <c r="D339" s="114"/>
      <c r="E339" s="117" t="s">
        <v>260</v>
      </c>
      <c r="F339" s="156"/>
      <c r="G339" s="161"/>
      <c r="H339" s="161"/>
      <c r="I339" s="161"/>
      <c r="J339" s="161"/>
      <c r="K339" s="161"/>
      <c r="L339" s="161"/>
      <c r="M339" s="158"/>
      <c r="N339" s="81"/>
      <c r="O339" s="81"/>
      <c r="P339" s="81"/>
      <c r="Q339" s="75"/>
    </row>
    <row r="340" spans="2:17" ht="18.75" x14ac:dyDescent="0.3">
      <c r="B340" s="112"/>
      <c r="C340" s="112"/>
      <c r="D340" s="116" t="s">
        <v>235</v>
      </c>
      <c r="E340" s="118">
        <v>1</v>
      </c>
      <c r="F340" s="156"/>
      <c r="G340" s="161"/>
      <c r="H340" s="161"/>
      <c r="I340" s="161"/>
      <c r="J340" s="215" t="e">
        <f t="shared" ref="J340:M351" si="48">ROUND(SUMIF($I$7:$I$323,$D340,J$7:J$323)/J$325,3)</f>
        <v>#DIV/0!</v>
      </c>
      <c r="K340" s="215" t="e">
        <f t="shared" si="48"/>
        <v>#DIV/0!</v>
      </c>
      <c r="L340" s="215" t="e">
        <f t="shared" si="48"/>
        <v>#DIV/0!</v>
      </c>
      <c r="M340" s="235" t="e">
        <f t="shared" si="48"/>
        <v>#DIV/0!</v>
      </c>
      <c r="N340" s="81"/>
      <c r="O340" s="81"/>
      <c r="P340" s="81"/>
      <c r="Q340" s="75"/>
    </row>
    <row r="341" spans="2:17" ht="18.75" x14ac:dyDescent="0.3">
      <c r="B341" s="112"/>
      <c r="C341" s="112"/>
      <c r="D341" s="116" t="s">
        <v>236</v>
      </c>
      <c r="E341" s="118">
        <v>2</v>
      </c>
      <c r="F341" s="156"/>
      <c r="G341" s="161"/>
      <c r="H341" s="161"/>
      <c r="I341" s="161"/>
      <c r="J341" s="215" t="e">
        <f t="shared" si="48"/>
        <v>#DIV/0!</v>
      </c>
      <c r="K341" s="215" t="e">
        <f t="shared" si="48"/>
        <v>#DIV/0!</v>
      </c>
      <c r="L341" s="215" t="e">
        <f t="shared" si="48"/>
        <v>#DIV/0!</v>
      </c>
      <c r="M341" s="235" t="e">
        <f t="shared" si="48"/>
        <v>#DIV/0!</v>
      </c>
      <c r="N341" s="81"/>
      <c r="O341" s="81"/>
      <c r="P341" s="81"/>
      <c r="Q341" s="75"/>
    </row>
    <row r="342" spans="2:17" ht="18.75" x14ac:dyDescent="0.3">
      <c r="B342" s="112"/>
      <c r="C342" s="112"/>
      <c r="D342" s="116" t="s">
        <v>237</v>
      </c>
      <c r="E342" s="118">
        <v>3</v>
      </c>
      <c r="F342" s="156"/>
      <c r="G342" s="161"/>
      <c r="H342" s="161"/>
      <c r="I342" s="161"/>
      <c r="J342" s="215" t="e">
        <f t="shared" si="48"/>
        <v>#DIV/0!</v>
      </c>
      <c r="K342" s="215" t="e">
        <f t="shared" si="48"/>
        <v>#DIV/0!</v>
      </c>
      <c r="L342" s="215" t="e">
        <f t="shared" si="48"/>
        <v>#DIV/0!</v>
      </c>
      <c r="M342" s="235" t="e">
        <f t="shared" si="48"/>
        <v>#DIV/0!</v>
      </c>
      <c r="N342" s="81"/>
      <c r="O342" s="81"/>
      <c r="P342" s="81"/>
      <c r="Q342" s="75"/>
    </row>
    <row r="343" spans="2:17" ht="18.75" x14ac:dyDescent="0.3">
      <c r="B343" s="112"/>
      <c r="C343" s="112"/>
      <c r="D343" s="116" t="s">
        <v>238</v>
      </c>
      <c r="E343" s="118">
        <v>4</v>
      </c>
      <c r="F343" s="156"/>
      <c r="G343" s="161"/>
      <c r="H343" s="161"/>
      <c r="I343" s="161"/>
      <c r="J343" s="215" t="e">
        <f t="shared" si="48"/>
        <v>#DIV/0!</v>
      </c>
      <c r="K343" s="215" t="e">
        <f t="shared" si="48"/>
        <v>#DIV/0!</v>
      </c>
      <c r="L343" s="215" t="e">
        <f t="shared" si="48"/>
        <v>#DIV/0!</v>
      </c>
      <c r="M343" s="235" t="e">
        <f t="shared" si="48"/>
        <v>#DIV/0!</v>
      </c>
      <c r="N343" s="81"/>
      <c r="O343" s="81"/>
      <c r="P343" s="81"/>
      <c r="Q343" s="75"/>
    </row>
    <row r="344" spans="2:17" ht="18.75" x14ac:dyDescent="0.3">
      <c r="B344" s="112"/>
      <c r="C344" s="112"/>
      <c r="D344" s="116" t="s">
        <v>239</v>
      </c>
      <c r="E344" s="118">
        <v>5</v>
      </c>
      <c r="F344" s="156"/>
      <c r="G344" s="161"/>
      <c r="H344" s="161"/>
      <c r="I344" s="161"/>
      <c r="J344" s="215" t="e">
        <f t="shared" si="48"/>
        <v>#DIV/0!</v>
      </c>
      <c r="K344" s="215" t="e">
        <f t="shared" si="48"/>
        <v>#DIV/0!</v>
      </c>
      <c r="L344" s="215" t="e">
        <f t="shared" si="48"/>
        <v>#DIV/0!</v>
      </c>
      <c r="M344" s="235" t="e">
        <f t="shared" si="48"/>
        <v>#DIV/0!</v>
      </c>
      <c r="N344" s="81"/>
      <c r="O344" s="81"/>
      <c r="P344" s="81"/>
      <c r="Q344" s="75"/>
    </row>
    <row r="345" spans="2:17" ht="18.75" x14ac:dyDescent="0.3">
      <c r="B345" s="112"/>
      <c r="C345" s="112"/>
      <c r="D345" s="116" t="s">
        <v>240</v>
      </c>
      <c r="E345" s="118">
        <v>6</v>
      </c>
      <c r="F345" s="156"/>
      <c r="G345" s="161"/>
      <c r="H345" s="161"/>
      <c r="I345" s="161"/>
      <c r="J345" s="215" t="e">
        <f t="shared" si="48"/>
        <v>#DIV/0!</v>
      </c>
      <c r="K345" s="215" t="e">
        <f t="shared" si="48"/>
        <v>#DIV/0!</v>
      </c>
      <c r="L345" s="215" t="e">
        <f t="shared" si="48"/>
        <v>#DIV/0!</v>
      </c>
      <c r="M345" s="235" t="e">
        <f t="shared" si="48"/>
        <v>#DIV/0!</v>
      </c>
      <c r="N345" s="81"/>
      <c r="O345" s="81"/>
      <c r="P345" s="81"/>
      <c r="Q345" s="75"/>
    </row>
    <row r="346" spans="2:17" ht="18.75" x14ac:dyDescent="0.3">
      <c r="B346" s="112"/>
      <c r="C346" s="112"/>
      <c r="D346" s="116" t="s">
        <v>241</v>
      </c>
      <c r="E346" s="118">
        <v>7</v>
      </c>
      <c r="F346" s="156"/>
      <c r="G346" s="161"/>
      <c r="H346" s="161"/>
      <c r="I346" s="161"/>
      <c r="J346" s="215" t="e">
        <f t="shared" si="48"/>
        <v>#DIV/0!</v>
      </c>
      <c r="K346" s="215" t="e">
        <f t="shared" si="48"/>
        <v>#DIV/0!</v>
      </c>
      <c r="L346" s="215" t="e">
        <f t="shared" si="48"/>
        <v>#DIV/0!</v>
      </c>
      <c r="M346" s="235" t="e">
        <f t="shared" si="48"/>
        <v>#DIV/0!</v>
      </c>
      <c r="N346" s="81"/>
      <c r="O346" s="81"/>
      <c r="P346" s="81"/>
      <c r="Q346" s="75"/>
    </row>
    <row r="347" spans="2:17" ht="18.75" x14ac:dyDescent="0.3">
      <c r="B347" s="112"/>
      <c r="C347" s="112"/>
      <c r="D347" s="116" t="s">
        <v>242</v>
      </c>
      <c r="E347" s="118">
        <v>8</v>
      </c>
      <c r="F347" s="156"/>
      <c r="G347" s="161"/>
      <c r="H347" s="161"/>
      <c r="I347" s="161"/>
      <c r="J347" s="215" t="e">
        <f t="shared" si="48"/>
        <v>#DIV/0!</v>
      </c>
      <c r="K347" s="215" t="e">
        <f t="shared" si="48"/>
        <v>#DIV/0!</v>
      </c>
      <c r="L347" s="215" t="e">
        <f t="shared" si="48"/>
        <v>#DIV/0!</v>
      </c>
      <c r="M347" s="235" t="e">
        <f t="shared" si="48"/>
        <v>#DIV/0!</v>
      </c>
      <c r="N347" s="81"/>
      <c r="O347" s="81"/>
      <c r="P347" s="81"/>
      <c r="Q347" s="75"/>
    </row>
    <row r="348" spans="2:17" ht="18.75" x14ac:dyDescent="0.3">
      <c r="B348" s="112"/>
      <c r="C348" s="112"/>
      <c r="D348" s="116" t="s">
        <v>243</v>
      </c>
      <c r="E348" s="118">
        <v>9</v>
      </c>
      <c r="F348" s="156"/>
      <c r="G348" s="161"/>
      <c r="H348" s="161"/>
      <c r="I348" s="161"/>
      <c r="J348" s="215" t="e">
        <f t="shared" si="48"/>
        <v>#DIV/0!</v>
      </c>
      <c r="K348" s="215" t="e">
        <f t="shared" si="48"/>
        <v>#DIV/0!</v>
      </c>
      <c r="L348" s="215" t="e">
        <f t="shared" si="48"/>
        <v>#DIV/0!</v>
      </c>
      <c r="M348" s="235" t="e">
        <f t="shared" si="48"/>
        <v>#DIV/0!</v>
      </c>
      <c r="N348" s="81"/>
      <c r="O348" s="81"/>
      <c r="P348" s="81"/>
      <c r="Q348" s="75"/>
    </row>
    <row r="349" spans="2:17" ht="18.75" x14ac:dyDescent="0.3">
      <c r="B349" s="112"/>
      <c r="C349" s="112"/>
      <c r="D349" s="116" t="s">
        <v>244</v>
      </c>
      <c r="E349" s="118">
        <v>10</v>
      </c>
      <c r="F349" s="156"/>
      <c r="G349" s="161"/>
      <c r="H349" s="161"/>
      <c r="I349" s="161"/>
      <c r="J349" s="215" t="e">
        <f t="shared" si="48"/>
        <v>#DIV/0!</v>
      </c>
      <c r="K349" s="215" t="e">
        <f t="shared" si="48"/>
        <v>#DIV/0!</v>
      </c>
      <c r="L349" s="215" t="e">
        <f t="shared" si="48"/>
        <v>#DIV/0!</v>
      </c>
      <c r="M349" s="235" t="e">
        <f t="shared" si="48"/>
        <v>#DIV/0!</v>
      </c>
      <c r="N349" s="81"/>
      <c r="O349" s="81"/>
      <c r="P349" s="81"/>
      <c r="Q349" s="75"/>
    </row>
    <row r="350" spans="2:17" ht="18.75" x14ac:dyDescent="0.3">
      <c r="B350" s="112"/>
      <c r="C350" s="112"/>
      <c r="D350" s="116" t="s">
        <v>245</v>
      </c>
      <c r="E350" s="118">
        <v>11</v>
      </c>
      <c r="F350" s="156"/>
      <c r="G350" s="161"/>
      <c r="H350" s="161"/>
      <c r="I350" s="161"/>
      <c r="J350" s="215" t="e">
        <f t="shared" si="48"/>
        <v>#DIV/0!</v>
      </c>
      <c r="K350" s="215" t="e">
        <f t="shared" si="48"/>
        <v>#DIV/0!</v>
      </c>
      <c r="L350" s="215" t="e">
        <f t="shared" si="48"/>
        <v>#DIV/0!</v>
      </c>
      <c r="M350" s="235" t="e">
        <f t="shared" si="48"/>
        <v>#DIV/0!</v>
      </c>
      <c r="N350" s="81"/>
      <c r="O350" s="81"/>
      <c r="P350" s="81"/>
      <c r="Q350" s="75"/>
    </row>
    <row r="351" spans="2:17" ht="19.5" thickBot="1" x14ac:dyDescent="0.35">
      <c r="B351" s="112"/>
      <c r="C351" s="112"/>
      <c r="D351" s="116" t="s">
        <v>246</v>
      </c>
      <c r="E351" s="118">
        <v>12</v>
      </c>
      <c r="F351" s="157"/>
      <c r="G351" s="162"/>
      <c r="H351" s="162"/>
      <c r="I351" s="161"/>
      <c r="J351" s="227" t="e">
        <f t="shared" si="48"/>
        <v>#DIV/0!</v>
      </c>
      <c r="K351" s="227" t="e">
        <f t="shared" si="48"/>
        <v>#DIV/0!</v>
      </c>
      <c r="L351" s="227" t="e">
        <f t="shared" si="48"/>
        <v>#DIV/0!</v>
      </c>
      <c r="M351" s="247" t="e">
        <f t="shared" si="48"/>
        <v>#DIV/0!</v>
      </c>
      <c r="N351" s="81"/>
      <c r="O351" s="81"/>
      <c r="P351" s="81"/>
      <c r="Q351" s="75"/>
    </row>
    <row r="352" spans="2:17" ht="16.5" thickTop="1" thickBot="1" x14ac:dyDescent="0.3">
      <c r="B352" s="141"/>
      <c r="C352" s="78"/>
      <c r="D352" s="81"/>
      <c r="E352" s="115" t="s">
        <v>233</v>
      </c>
      <c r="F352" s="223" t="e">
        <f>SUM(F329:F338)</f>
        <v>#DIV/0!</v>
      </c>
      <c r="G352" s="224" t="e">
        <f>SUM(G329:G338)</f>
        <v>#DIV/0!</v>
      </c>
      <c r="H352" s="225" t="e">
        <f>SUM(H329:H338)</f>
        <v>#DIV/0!</v>
      </c>
      <c r="I352" s="226"/>
      <c r="J352" s="217" t="e">
        <f>SUM(J340:J351)</f>
        <v>#DIV/0!</v>
      </c>
      <c r="K352" s="217" t="e">
        <f t="shared" ref="K352:M352" si="49">SUM(K340:K351)</f>
        <v>#DIV/0!</v>
      </c>
      <c r="L352" s="217" t="e">
        <f t="shared" si="49"/>
        <v>#DIV/0!</v>
      </c>
      <c r="M352" s="234" t="e">
        <f t="shared" si="49"/>
        <v>#DIV/0!</v>
      </c>
      <c r="N352" s="81"/>
      <c r="O352" s="81"/>
      <c r="P352" s="81"/>
      <c r="Q352" s="75"/>
    </row>
    <row r="353" spans="1:18" ht="14.25" customHeight="1" x14ac:dyDescent="0.25">
      <c r="F353" s="241" t="s">
        <v>312</v>
      </c>
    </row>
    <row r="354" spans="1:18" ht="15.75" thickBot="1" x14ac:dyDescent="0.3">
      <c r="A354" s="76"/>
      <c r="B354" s="76"/>
      <c r="C354" s="76"/>
      <c r="D354" s="76"/>
      <c r="E354" s="76"/>
      <c r="F354" s="76"/>
      <c r="G354" s="76"/>
      <c r="H354" s="76"/>
      <c r="I354" s="76"/>
      <c r="J354" s="76"/>
      <c r="K354" s="76"/>
      <c r="L354" s="76"/>
      <c r="M354" s="76"/>
      <c r="N354" s="76"/>
      <c r="O354" s="76"/>
      <c r="P354" s="76"/>
      <c r="Q354" s="76"/>
      <c r="R354" s="102"/>
    </row>
    <row r="355" spans="1:18" ht="34.5" thickBot="1" x14ac:dyDescent="0.55000000000000004">
      <c r="B355" s="201" t="s">
        <v>322</v>
      </c>
      <c r="C355" s="202"/>
      <c r="D355" s="202"/>
      <c r="E355" s="202"/>
      <c r="F355" s="202"/>
      <c r="G355" s="202"/>
      <c r="H355" s="202"/>
      <c r="I355" s="202"/>
      <c r="J355" s="202"/>
      <c r="K355" s="202"/>
      <c r="L355" s="202"/>
      <c r="M355" s="202"/>
      <c r="N355" s="202"/>
      <c r="O355" s="202"/>
      <c r="P355" s="202"/>
      <c r="Q355" s="203"/>
    </row>
    <row r="356" spans="1:18" ht="51" customHeight="1" x14ac:dyDescent="0.25">
      <c r="B356" s="300"/>
      <c r="C356" s="301"/>
      <c r="D356" s="368" t="s">
        <v>181</v>
      </c>
      <c r="E356" s="627" t="s">
        <v>284</v>
      </c>
      <c r="F356" s="595" t="s">
        <v>259</v>
      </c>
      <c r="G356" s="596"/>
      <c r="H356" s="597"/>
      <c r="I356" s="627" t="s">
        <v>283</v>
      </c>
      <c r="J356" s="600" t="s">
        <v>187</v>
      </c>
      <c r="K356" s="601"/>
      <c r="L356" s="601"/>
      <c r="M356" s="602"/>
      <c r="N356" s="603" t="s">
        <v>227</v>
      </c>
      <c r="O356" s="604"/>
      <c r="P356" s="605"/>
      <c r="Q356" s="302"/>
    </row>
    <row r="357" spans="1:18" ht="15" customHeight="1" x14ac:dyDescent="0.25">
      <c r="B357" s="303"/>
      <c r="C357" s="304" t="s">
        <v>297</v>
      </c>
      <c r="D357" s="85">
        <f>D$326</f>
        <v>0</v>
      </c>
      <c r="E357" s="598"/>
      <c r="F357" s="109">
        <f>F$326</f>
        <v>0</v>
      </c>
      <c r="G357" s="110">
        <f>G$326</f>
        <v>0</v>
      </c>
      <c r="H357" s="111">
        <f>H$326</f>
        <v>0</v>
      </c>
      <c r="I357" s="598"/>
      <c r="J357" s="109">
        <f t="shared" ref="J357:P357" si="50">J$326</f>
        <v>0</v>
      </c>
      <c r="K357" s="110">
        <f t="shared" si="50"/>
        <v>0</v>
      </c>
      <c r="L357" s="110">
        <f t="shared" si="50"/>
        <v>0</v>
      </c>
      <c r="M357" s="111">
        <f t="shared" si="50"/>
        <v>0</v>
      </c>
      <c r="N357" s="109">
        <f t="shared" si="50"/>
        <v>0</v>
      </c>
      <c r="O357" s="110">
        <f t="shared" si="50"/>
        <v>0</v>
      </c>
      <c r="P357" s="111">
        <f t="shared" si="50"/>
        <v>0</v>
      </c>
      <c r="Q357" s="305"/>
    </row>
    <row r="358" spans="1:18" ht="15" customHeight="1" x14ac:dyDescent="0.25">
      <c r="B358" s="606" t="s">
        <v>179</v>
      </c>
      <c r="C358" s="79" t="s">
        <v>199</v>
      </c>
      <c r="D358" s="181" t="s">
        <v>182</v>
      </c>
      <c r="E358" s="598"/>
      <c r="F358" s="198" t="s">
        <v>182</v>
      </c>
      <c r="G358" s="199" t="s">
        <v>69</v>
      </c>
      <c r="H358" s="200" t="s">
        <v>183</v>
      </c>
      <c r="I358" s="598"/>
      <c r="J358" s="184" t="s">
        <v>51</v>
      </c>
      <c r="K358" s="178" t="s">
        <v>52</v>
      </c>
      <c r="L358" s="179" t="s">
        <v>185</v>
      </c>
      <c r="M358" s="183" t="s">
        <v>186</v>
      </c>
      <c r="N358" s="184" t="s">
        <v>228</v>
      </c>
      <c r="O358" s="593" t="s">
        <v>229</v>
      </c>
      <c r="P358" s="594"/>
      <c r="Q358" s="305"/>
    </row>
    <row r="359" spans="1:18" ht="15.75" customHeight="1" thickBot="1" x14ac:dyDescent="0.3">
      <c r="B359" s="607"/>
      <c r="C359" s="80" t="s">
        <v>12</v>
      </c>
      <c r="D359" s="182">
        <v>7388</v>
      </c>
      <c r="E359" s="599"/>
      <c r="F359" s="186">
        <v>7420</v>
      </c>
      <c r="G359" s="180">
        <v>3220</v>
      </c>
      <c r="H359" s="185">
        <v>3215</v>
      </c>
      <c r="I359" s="599"/>
      <c r="J359" s="186">
        <v>3210</v>
      </c>
      <c r="K359" s="180">
        <v>3212</v>
      </c>
      <c r="L359" s="180" t="s">
        <v>184</v>
      </c>
      <c r="M359" s="185" t="s">
        <v>184</v>
      </c>
      <c r="N359" s="186">
        <v>7422</v>
      </c>
      <c r="O359" s="180">
        <v>7425</v>
      </c>
      <c r="P359" s="185" t="s">
        <v>289</v>
      </c>
      <c r="Q359" s="307" t="s">
        <v>233</v>
      </c>
      <c r="R359" s="3" t="s">
        <v>189</v>
      </c>
    </row>
    <row r="360" spans="1:18" s="374" customFormat="1" x14ac:dyDescent="0.25">
      <c r="B360" s="610"/>
      <c r="C360" s="611"/>
      <c r="D360" s="150">
        <v>0</v>
      </c>
      <c r="E360" s="125"/>
      <c r="F360" s="169">
        <v>0</v>
      </c>
      <c r="G360" s="153">
        <v>0</v>
      </c>
      <c r="H360" s="170">
        <v>0</v>
      </c>
      <c r="I360" s="123"/>
      <c r="J360" s="169">
        <v>0</v>
      </c>
      <c r="K360" s="153">
        <v>0</v>
      </c>
      <c r="L360" s="153">
        <v>0</v>
      </c>
      <c r="M360" s="153">
        <v>0</v>
      </c>
      <c r="N360" s="153">
        <v>0</v>
      </c>
      <c r="O360" s="153">
        <v>0</v>
      </c>
      <c r="P360" s="153">
        <v>0</v>
      </c>
      <c r="Q360" s="320">
        <f>SUM(D360:P360)</f>
        <v>0</v>
      </c>
      <c r="R360" s="377"/>
    </row>
    <row r="361" spans="1:18" s="374" customFormat="1" x14ac:dyDescent="0.25">
      <c r="B361" s="610"/>
      <c r="C361" s="611"/>
      <c r="D361" s="150">
        <v>0</v>
      </c>
      <c r="E361" s="125"/>
      <c r="F361" s="169">
        <v>0</v>
      </c>
      <c r="G361" s="153">
        <v>0</v>
      </c>
      <c r="H361" s="170">
        <v>0</v>
      </c>
      <c r="I361" s="123"/>
      <c r="J361" s="169">
        <v>0</v>
      </c>
      <c r="K361" s="153">
        <v>0</v>
      </c>
      <c r="L361" s="153">
        <v>0</v>
      </c>
      <c r="M361" s="153">
        <v>0</v>
      </c>
      <c r="N361" s="153">
        <v>0</v>
      </c>
      <c r="O361" s="153">
        <v>0</v>
      </c>
      <c r="P361" s="153">
        <v>0</v>
      </c>
      <c r="Q361" s="320">
        <f>SUM(D361:P361)</f>
        <v>0</v>
      </c>
      <c r="R361" s="377"/>
    </row>
    <row r="362" spans="1:18" s="374" customFormat="1" x14ac:dyDescent="0.25">
      <c r="B362" s="610"/>
      <c r="C362" s="611"/>
      <c r="D362" s="150">
        <v>0</v>
      </c>
      <c r="E362" s="125"/>
      <c r="F362" s="169">
        <v>0</v>
      </c>
      <c r="G362" s="153">
        <v>0</v>
      </c>
      <c r="H362" s="170">
        <v>0</v>
      </c>
      <c r="I362" s="123"/>
      <c r="J362" s="169">
        <v>0</v>
      </c>
      <c r="K362" s="153">
        <v>0</v>
      </c>
      <c r="L362" s="153">
        <v>0</v>
      </c>
      <c r="M362" s="153">
        <v>0</v>
      </c>
      <c r="N362" s="153">
        <v>0</v>
      </c>
      <c r="O362" s="153">
        <v>0</v>
      </c>
      <c r="P362" s="153">
        <v>0</v>
      </c>
      <c r="Q362" s="321">
        <f t="shared" ref="Q362:Q367" si="51">SUM(D362:P362)</f>
        <v>0</v>
      </c>
      <c r="R362" s="377"/>
    </row>
    <row r="363" spans="1:18" s="374" customFormat="1" x14ac:dyDescent="0.25">
      <c r="B363" s="610"/>
      <c r="C363" s="611"/>
      <c r="D363" s="150">
        <v>0</v>
      </c>
      <c r="E363" s="125"/>
      <c r="F363" s="169">
        <v>0</v>
      </c>
      <c r="G363" s="153">
        <v>0</v>
      </c>
      <c r="H363" s="170">
        <v>0</v>
      </c>
      <c r="I363" s="123"/>
      <c r="J363" s="169">
        <v>0</v>
      </c>
      <c r="K363" s="153">
        <v>0</v>
      </c>
      <c r="L363" s="153">
        <v>0</v>
      </c>
      <c r="M363" s="153">
        <v>0</v>
      </c>
      <c r="N363" s="153">
        <v>0</v>
      </c>
      <c r="O363" s="153">
        <v>0</v>
      </c>
      <c r="P363" s="153">
        <v>0</v>
      </c>
      <c r="Q363" s="321">
        <f t="shared" si="51"/>
        <v>0</v>
      </c>
      <c r="R363" s="377"/>
    </row>
    <row r="364" spans="1:18" s="374" customFormat="1" x14ac:dyDescent="0.25">
      <c r="B364" s="610"/>
      <c r="C364" s="611"/>
      <c r="D364" s="150">
        <v>0</v>
      </c>
      <c r="E364" s="125"/>
      <c r="F364" s="169">
        <v>0</v>
      </c>
      <c r="G364" s="153">
        <v>0</v>
      </c>
      <c r="H364" s="170">
        <v>0</v>
      </c>
      <c r="I364" s="123"/>
      <c r="J364" s="169">
        <v>0</v>
      </c>
      <c r="K364" s="153">
        <v>0</v>
      </c>
      <c r="L364" s="153">
        <v>0</v>
      </c>
      <c r="M364" s="153">
        <v>0</v>
      </c>
      <c r="N364" s="153">
        <v>0</v>
      </c>
      <c r="O364" s="153">
        <v>0</v>
      </c>
      <c r="P364" s="153">
        <v>0</v>
      </c>
      <c r="Q364" s="321">
        <f t="shared" si="51"/>
        <v>0</v>
      </c>
      <c r="R364" s="377"/>
    </row>
    <row r="365" spans="1:18" s="374" customFormat="1" x14ac:dyDescent="0.25">
      <c r="B365" s="610"/>
      <c r="C365" s="611"/>
      <c r="D365" s="150">
        <v>0</v>
      </c>
      <c r="E365" s="125"/>
      <c r="F365" s="169">
        <v>0</v>
      </c>
      <c r="G365" s="153">
        <v>0</v>
      </c>
      <c r="H365" s="170">
        <v>0</v>
      </c>
      <c r="I365" s="123"/>
      <c r="J365" s="169">
        <v>0</v>
      </c>
      <c r="K365" s="153">
        <v>0</v>
      </c>
      <c r="L365" s="153">
        <v>0</v>
      </c>
      <c r="M365" s="153">
        <v>0</v>
      </c>
      <c r="N365" s="153">
        <v>0</v>
      </c>
      <c r="O365" s="153">
        <v>0</v>
      </c>
      <c r="P365" s="153">
        <v>0</v>
      </c>
      <c r="Q365" s="321">
        <f t="shared" si="51"/>
        <v>0</v>
      </c>
      <c r="R365" s="377"/>
    </row>
    <row r="366" spans="1:18" s="374" customFormat="1" x14ac:dyDescent="0.25">
      <c r="B366" s="610"/>
      <c r="C366" s="611"/>
      <c r="D366" s="150">
        <v>0</v>
      </c>
      <c r="E366" s="125"/>
      <c r="F366" s="169">
        <v>0</v>
      </c>
      <c r="G366" s="153">
        <v>0</v>
      </c>
      <c r="H366" s="170">
        <v>0</v>
      </c>
      <c r="I366" s="123"/>
      <c r="J366" s="169">
        <v>0</v>
      </c>
      <c r="K366" s="153">
        <v>0</v>
      </c>
      <c r="L366" s="153">
        <v>0</v>
      </c>
      <c r="M366" s="153">
        <v>0</v>
      </c>
      <c r="N366" s="153">
        <v>0</v>
      </c>
      <c r="O366" s="153">
        <v>0</v>
      </c>
      <c r="P366" s="153">
        <v>0</v>
      </c>
      <c r="Q366" s="321">
        <f t="shared" si="51"/>
        <v>0</v>
      </c>
      <c r="R366" s="377"/>
    </row>
    <row r="367" spans="1:18" s="374" customFormat="1" x14ac:dyDescent="0.25">
      <c r="B367" s="608" t="s">
        <v>288</v>
      </c>
      <c r="C367" s="609"/>
      <c r="D367" s="150">
        <v>0</v>
      </c>
      <c r="E367" s="125"/>
      <c r="F367" s="169">
        <v>0</v>
      </c>
      <c r="G367" s="153">
        <v>0</v>
      </c>
      <c r="H367" s="170">
        <v>0</v>
      </c>
      <c r="I367" s="123"/>
      <c r="J367" s="169">
        <v>0</v>
      </c>
      <c r="K367" s="153">
        <v>0</v>
      </c>
      <c r="L367" s="153">
        <v>0</v>
      </c>
      <c r="M367" s="153">
        <v>0</v>
      </c>
      <c r="N367" s="153">
        <v>0</v>
      </c>
      <c r="O367" s="153">
        <v>0</v>
      </c>
      <c r="P367" s="153">
        <v>0</v>
      </c>
      <c r="Q367" s="321">
        <f t="shared" si="51"/>
        <v>0</v>
      </c>
      <c r="R367" s="377"/>
    </row>
    <row r="368" spans="1:18" s="374" customFormat="1" ht="15.75" thickBot="1" x14ac:dyDescent="0.3">
      <c r="B368" s="608"/>
      <c r="C368" s="609"/>
      <c r="D368" s="152">
        <v>0</v>
      </c>
      <c r="E368" s="205"/>
      <c r="F368" s="175">
        <v>0</v>
      </c>
      <c r="G368" s="155">
        <v>0</v>
      </c>
      <c r="H368" s="176">
        <v>0</v>
      </c>
      <c r="I368" s="206"/>
      <c r="J368" s="175">
        <v>0</v>
      </c>
      <c r="K368" s="155">
        <v>0</v>
      </c>
      <c r="L368" s="155">
        <v>0</v>
      </c>
      <c r="M368" s="155">
        <v>0</v>
      </c>
      <c r="N368" s="155">
        <v>0</v>
      </c>
      <c r="O368" s="155">
        <v>0</v>
      </c>
      <c r="P368" s="176">
        <v>0</v>
      </c>
      <c r="Q368" s="322">
        <f>SUM(D368:P368)</f>
        <v>0</v>
      </c>
      <c r="R368" s="377"/>
    </row>
    <row r="369" spans="2:17" ht="16.5" thickTop="1" thickBot="1" x14ac:dyDescent="0.3">
      <c r="B369" s="308"/>
      <c r="C369" s="309" t="s">
        <v>314</v>
      </c>
      <c r="D369" s="163">
        <f>SUM(D360:D368)</f>
        <v>0</v>
      </c>
      <c r="E369" s="314"/>
      <c r="F369" s="237">
        <f>SUM(F360:F368)</f>
        <v>0</v>
      </c>
      <c r="G369" s="238">
        <f>SUM(G360:G368)</f>
        <v>0</v>
      </c>
      <c r="H369" s="239">
        <f>SUM(H360:H368)</f>
        <v>0</v>
      </c>
      <c r="I369" s="314"/>
      <c r="J369" s="237">
        <f t="shared" ref="J369:P369" si="52">SUM(J360:J368)</f>
        <v>0</v>
      </c>
      <c r="K369" s="238">
        <f t="shared" si="52"/>
        <v>0</v>
      </c>
      <c r="L369" s="238">
        <f t="shared" si="52"/>
        <v>0</v>
      </c>
      <c r="M369" s="239">
        <f t="shared" si="52"/>
        <v>0</v>
      </c>
      <c r="N369" s="237">
        <f t="shared" si="52"/>
        <v>0</v>
      </c>
      <c r="O369" s="238">
        <f t="shared" si="52"/>
        <v>0</v>
      </c>
      <c r="P369" s="239">
        <f t="shared" si="52"/>
        <v>0</v>
      </c>
      <c r="Q369" s="240">
        <f>SUM(D369:P369)</f>
        <v>0</v>
      </c>
    </row>
    <row r="370" spans="2:17" ht="15.75" thickBot="1" x14ac:dyDescent="0.3">
      <c r="B370" s="308"/>
      <c r="C370" s="309" t="s">
        <v>315</v>
      </c>
      <c r="D370" s="163">
        <f>D$369+D$325</f>
        <v>0</v>
      </c>
      <c r="E370" s="314"/>
      <c r="F370" s="237">
        <f>F$325+F$369</f>
        <v>0</v>
      </c>
      <c r="G370" s="238">
        <f t="shared" ref="G370:H370" si="53">G$325+G$369</f>
        <v>0</v>
      </c>
      <c r="H370" s="239">
        <f t="shared" si="53"/>
        <v>0</v>
      </c>
      <c r="I370" s="314"/>
      <c r="J370" s="237">
        <f>J$325+J$369</f>
        <v>0</v>
      </c>
      <c r="K370" s="238">
        <f t="shared" ref="K370:L370" si="54">K$325+K$369</f>
        <v>0</v>
      </c>
      <c r="L370" s="238">
        <f t="shared" si="54"/>
        <v>0</v>
      </c>
      <c r="M370" s="239">
        <f>M$325+M$369</f>
        <v>0</v>
      </c>
      <c r="N370" s="237">
        <f>N$280+N$324</f>
        <v>0</v>
      </c>
      <c r="O370" s="238">
        <f>O$280+O$324</f>
        <v>0</v>
      </c>
      <c r="P370" s="239">
        <f>P$280+P$324</f>
        <v>0</v>
      </c>
      <c r="Q370" s="240">
        <f>SUM(D370:P370)</f>
        <v>0</v>
      </c>
    </row>
    <row r="371" spans="2:17" ht="15.75" thickBot="1" x14ac:dyDescent="0.3">
      <c r="B371" s="310"/>
      <c r="C371" s="311" t="s">
        <v>234</v>
      </c>
      <c r="D371" s="242">
        <f>D$357-D$369</f>
        <v>0</v>
      </c>
      <c r="E371" s="324"/>
      <c r="F371" s="243">
        <f>F$357-F$369</f>
        <v>0</v>
      </c>
      <c r="G371" s="244">
        <f>G$357-G$369</f>
        <v>0</v>
      </c>
      <c r="H371" s="245">
        <f>H$357-H$369</f>
        <v>0</v>
      </c>
      <c r="I371" s="324"/>
      <c r="J371" s="243">
        <f t="shared" ref="J371:P371" si="55">J$357-J$369</f>
        <v>0</v>
      </c>
      <c r="K371" s="244">
        <f t="shared" si="55"/>
        <v>0</v>
      </c>
      <c r="L371" s="244">
        <f t="shared" si="55"/>
        <v>0</v>
      </c>
      <c r="M371" s="245">
        <f t="shared" si="55"/>
        <v>0</v>
      </c>
      <c r="N371" s="244">
        <f t="shared" si="55"/>
        <v>0</v>
      </c>
      <c r="O371" s="244">
        <f t="shared" si="55"/>
        <v>0</v>
      </c>
      <c r="P371" s="244">
        <f t="shared" si="55"/>
        <v>0</v>
      </c>
      <c r="Q371" s="93">
        <f>SUM(D371:P371)</f>
        <v>0</v>
      </c>
    </row>
    <row r="372" spans="2:17" ht="15.75" thickBot="1" x14ac:dyDescent="0.3">
      <c r="C372" s="141"/>
      <c r="D372" s="81"/>
      <c r="E372" s="81"/>
      <c r="F372" s="81"/>
      <c r="G372" s="81"/>
      <c r="H372" s="81"/>
      <c r="I372" s="92"/>
      <c r="J372" s="81"/>
      <c r="K372" s="81"/>
      <c r="L372" s="81"/>
      <c r="M372" s="81"/>
      <c r="N372" s="81"/>
      <c r="O372" s="81"/>
      <c r="P372" s="81"/>
      <c r="Q372" s="75"/>
    </row>
    <row r="373" spans="2:17" ht="19.5" thickBot="1" x14ac:dyDescent="0.35">
      <c r="B373" s="113"/>
      <c r="C373" s="120"/>
      <c r="D373" s="119"/>
      <c r="E373" s="233" t="s">
        <v>279</v>
      </c>
      <c r="F373" s="628" t="s">
        <v>324</v>
      </c>
      <c r="G373" s="629"/>
      <c r="H373" s="629"/>
      <c r="I373" s="629"/>
      <c r="J373" s="629"/>
      <c r="K373" s="629"/>
      <c r="L373" s="629"/>
      <c r="M373" s="630"/>
      <c r="N373" s="81"/>
      <c r="O373" s="81"/>
      <c r="P373" s="81"/>
      <c r="Q373" s="75"/>
    </row>
    <row r="374" spans="2:17" ht="18.75" x14ac:dyDescent="0.3">
      <c r="B374" s="112"/>
      <c r="C374" s="120"/>
      <c r="D374" s="116" t="s">
        <v>247</v>
      </c>
      <c r="E374" s="118">
        <v>1</v>
      </c>
      <c r="F374" s="213" t="e">
        <f t="shared" ref="F374:H383" si="56">ROUND(SUMIF($E$7:$E$368,$D374,F$7:F$368)/F$370,3)</f>
        <v>#DIV/0!</v>
      </c>
      <c r="G374" s="228" t="e">
        <f t="shared" si="56"/>
        <v>#DIV/0!</v>
      </c>
      <c r="H374" s="228" t="e">
        <f t="shared" si="56"/>
        <v>#DIV/0!</v>
      </c>
      <c r="I374" s="379"/>
      <c r="J374" s="379"/>
      <c r="K374" s="379"/>
      <c r="L374" s="379"/>
      <c r="M374" s="380"/>
      <c r="N374" s="81"/>
      <c r="O374" s="81"/>
      <c r="P374" s="81"/>
      <c r="Q374" s="75"/>
    </row>
    <row r="375" spans="2:17" ht="18.75" x14ac:dyDescent="0.3">
      <c r="B375" s="112"/>
      <c r="C375" s="119"/>
      <c r="D375" s="116" t="s">
        <v>248</v>
      </c>
      <c r="E375" s="118">
        <v>2</v>
      </c>
      <c r="F375" s="214" t="e">
        <f t="shared" si="56"/>
        <v>#DIV/0!</v>
      </c>
      <c r="G375" s="215" t="e">
        <f t="shared" si="56"/>
        <v>#DIV/0!</v>
      </c>
      <c r="H375" s="215" t="e">
        <f t="shared" si="56"/>
        <v>#DIV/0!</v>
      </c>
      <c r="I375" s="161"/>
      <c r="J375" s="161"/>
      <c r="K375" s="161"/>
      <c r="L375" s="161"/>
      <c r="M375" s="158"/>
      <c r="N375" s="81"/>
      <c r="O375" s="81"/>
      <c r="P375" s="81"/>
      <c r="Q375" s="75"/>
    </row>
    <row r="376" spans="2:17" ht="18.75" x14ac:dyDescent="0.3">
      <c r="B376" s="112"/>
      <c r="C376" s="119"/>
      <c r="D376" s="116" t="s">
        <v>249</v>
      </c>
      <c r="E376" s="118">
        <v>3</v>
      </c>
      <c r="F376" s="214" t="e">
        <f t="shared" si="56"/>
        <v>#DIV/0!</v>
      </c>
      <c r="G376" s="215" t="e">
        <f t="shared" si="56"/>
        <v>#DIV/0!</v>
      </c>
      <c r="H376" s="215" t="e">
        <f t="shared" si="56"/>
        <v>#DIV/0!</v>
      </c>
      <c r="I376" s="161"/>
      <c r="J376" s="161"/>
      <c r="K376" s="161"/>
      <c r="L376" s="161"/>
      <c r="M376" s="158"/>
      <c r="N376" s="81"/>
      <c r="O376" s="81"/>
      <c r="P376" s="81"/>
      <c r="Q376" s="75"/>
    </row>
    <row r="377" spans="2:17" ht="18.75" x14ac:dyDescent="0.3">
      <c r="B377" s="112"/>
      <c r="C377" s="119"/>
      <c r="D377" s="116" t="s">
        <v>250</v>
      </c>
      <c r="E377" s="118">
        <v>4</v>
      </c>
      <c r="F377" s="214" t="e">
        <f t="shared" si="56"/>
        <v>#DIV/0!</v>
      </c>
      <c r="G377" s="215" t="e">
        <f t="shared" si="56"/>
        <v>#DIV/0!</v>
      </c>
      <c r="H377" s="215" t="e">
        <f t="shared" si="56"/>
        <v>#DIV/0!</v>
      </c>
      <c r="I377" s="161"/>
      <c r="J377" s="161"/>
      <c r="K377" s="161"/>
      <c r="L377" s="161"/>
      <c r="M377" s="158"/>
      <c r="N377" s="81"/>
      <c r="O377" s="81"/>
      <c r="P377" s="81"/>
      <c r="Q377" s="75"/>
    </row>
    <row r="378" spans="2:17" ht="18.75" x14ac:dyDescent="0.3">
      <c r="B378" s="112"/>
      <c r="C378" s="119"/>
      <c r="D378" s="116" t="s">
        <v>251</v>
      </c>
      <c r="E378" s="118">
        <v>5</v>
      </c>
      <c r="F378" s="214" t="e">
        <f t="shared" si="56"/>
        <v>#DIV/0!</v>
      </c>
      <c r="G378" s="215" t="e">
        <f t="shared" si="56"/>
        <v>#DIV/0!</v>
      </c>
      <c r="H378" s="215" t="e">
        <f t="shared" si="56"/>
        <v>#DIV/0!</v>
      </c>
      <c r="I378" s="161"/>
      <c r="J378" s="161"/>
      <c r="K378" s="161"/>
      <c r="L378" s="161"/>
      <c r="M378" s="158"/>
      <c r="N378" s="81"/>
      <c r="O378" s="81"/>
      <c r="P378" s="81"/>
      <c r="Q378" s="75"/>
    </row>
    <row r="379" spans="2:17" ht="18.75" x14ac:dyDescent="0.3">
      <c r="B379" s="112"/>
      <c r="C379" s="119"/>
      <c r="D379" s="116" t="s">
        <v>252</v>
      </c>
      <c r="E379" s="118">
        <v>6</v>
      </c>
      <c r="F379" s="214" t="e">
        <f t="shared" si="56"/>
        <v>#DIV/0!</v>
      </c>
      <c r="G379" s="215" t="e">
        <f t="shared" si="56"/>
        <v>#DIV/0!</v>
      </c>
      <c r="H379" s="215" t="e">
        <f t="shared" si="56"/>
        <v>#DIV/0!</v>
      </c>
      <c r="I379" s="161"/>
      <c r="J379" s="161"/>
      <c r="K379" s="161"/>
      <c r="L379" s="161"/>
      <c r="M379" s="158"/>
      <c r="N379" s="81"/>
      <c r="O379" s="81"/>
      <c r="P379" s="81"/>
      <c r="Q379" s="75"/>
    </row>
    <row r="380" spans="2:17" ht="18.75" x14ac:dyDescent="0.3">
      <c r="B380" s="112"/>
      <c r="C380" s="119"/>
      <c r="D380" s="116" t="s">
        <v>253</v>
      </c>
      <c r="E380" s="118">
        <v>7</v>
      </c>
      <c r="F380" s="214" t="e">
        <f t="shared" si="56"/>
        <v>#DIV/0!</v>
      </c>
      <c r="G380" s="215" t="e">
        <f t="shared" si="56"/>
        <v>#DIV/0!</v>
      </c>
      <c r="H380" s="215" t="e">
        <f t="shared" si="56"/>
        <v>#DIV/0!</v>
      </c>
      <c r="I380" s="161"/>
      <c r="J380" s="161"/>
      <c r="K380" s="161"/>
      <c r="L380" s="161"/>
      <c r="M380" s="158"/>
      <c r="N380" s="81"/>
      <c r="O380" s="81"/>
      <c r="P380" s="81"/>
      <c r="Q380" s="75"/>
    </row>
    <row r="381" spans="2:17" ht="18.75" x14ac:dyDescent="0.3">
      <c r="B381" s="112"/>
      <c r="C381" s="119"/>
      <c r="D381" s="116" t="s">
        <v>254</v>
      </c>
      <c r="E381" s="118">
        <v>8</v>
      </c>
      <c r="F381" s="214" t="e">
        <f t="shared" si="56"/>
        <v>#DIV/0!</v>
      </c>
      <c r="G381" s="215" t="e">
        <f t="shared" si="56"/>
        <v>#DIV/0!</v>
      </c>
      <c r="H381" s="215" t="e">
        <f t="shared" si="56"/>
        <v>#DIV/0!</v>
      </c>
      <c r="I381" s="161"/>
      <c r="J381" s="161"/>
      <c r="K381" s="161"/>
      <c r="L381" s="161"/>
      <c r="M381" s="158"/>
      <c r="N381" s="81"/>
      <c r="O381" s="81"/>
      <c r="P381" s="81"/>
      <c r="Q381" s="75"/>
    </row>
    <row r="382" spans="2:17" ht="18.75" x14ac:dyDescent="0.3">
      <c r="B382" s="112"/>
      <c r="C382" s="119"/>
      <c r="D382" s="116" t="s">
        <v>255</v>
      </c>
      <c r="E382" s="118">
        <v>9</v>
      </c>
      <c r="F382" s="214" t="e">
        <f t="shared" si="56"/>
        <v>#DIV/0!</v>
      </c>
      <c r="G382" s="215" t="e">
        <f t="shared" si="56"/>
        <v>#DIV/0!</v>
      </c>
      <c r="H382" s="215" t="e">
        <f t="shared" si="56"/>
        <v>#DIV/0!</v>
      </c>
      <c r="I382" s="161"/>
      <c r="J382" s="161"/>
      <c r="K382" s="161"/>
      <c r="L382" s="161"/>
      <c r="M382" s="158"/>
      <c r="N382" s="81"/>
      <c r="O382" s="81"/>
      <c r="P382" s="81"/>
      <c r="Q382" s="75"/>
    </row>
    <row r="383" spans="2:17" ht="18.75" x14ac:dyDescent="0.3">
      <c r="B383" s="112"/>
      <c r="C383" s="119"/>
      <c r="D383" s="116" t="s">
        <v>256</v>
      </c>
      <c r="E383" s="118">
        <v>10</v>
      </c>
      <c r="F383" s="214" t="e">
        <f t="shared" si="56"/>
        <v>#DIV/0!</v>
      </c>
      <c r="G383" s="215" t="e">
        <f t="shared" si="56"/>
        <v>#DIV/0!</v>
      </c>
      <c r="H383" s="215" t="e">
        <f t="shared" si="56"/>
        <v>#DIV/0!</v>
      </c>
      <c r="I383" s="161"/>
      <c r="J383" s="161"/>
      <c r="K383" s="161"/>
      <c r="L383" s="161"/>
      <c r="M383" s="158"/>
      <c r="N383" s="81"/>
      <c r="O383" s="81"/>
      <c r="P383" s="81"/>
      <c r="Q383" s="75"/>
    </row>
    <row r="384" spans="2:17" ht="15.75" x14ac:dyDescent="0.25">
      <c r="B384" s="113"/>
      <c r="C384" s="114"/>
      <c r="D384" s="114"/>
      <c r="E384" s="117" t="s">
        <v>260</v>
      </c>
      <c r="F384" s="156"/>
      <c r="G384" s="161"/>
      <c r="H384" s="161"/>
      <c r="I384" s="161"/>
      <c r="J384" s="161"/>
      <c r="K384" s="161"/>
      <c r="L384" s="161"/>
      <c r="M384" s="158"/>
      <c r="N384" s="81"/>
      <c r="O384" s="81"/>
      <c r="P384" s="81"/>
      <c r="Q384" s="75"/>
    </row>
    <row r="385" spans="1:18" ht="18.75" x14ac:dyDescent="0.3">
      <c r="B385" s="112"/>
      <c r="C385" s="112"/>
      <c r="D385" s="116" t="s">
        <v>235</v>
      </c>
      <c r="E385" s="118">
        <v>1</v>
      </c>
      <c r="F385" s="156"/>
      <c r="G385" s="161"/>
      <c r="H385" s="161"/>
      <c r="I385" s="161"/>
      <c r="J385" s="215" t="e">
        <f t="shared" ref="J385:M396" si="57">ROUND(SUMIF($I$7:$I$368,$D385,J$7:J$368)/J$370,3)</f>
        <v>#DIV/0!</v>
      </c>
      <c r="K385" s="215" t="e">
        <f t="shared" si="57"/>
        <v>#DIV/0!</v>
      </c>
      <c r="L385" s="215" t="e">
        <f t="shared" si="57"/>
        <v>#DIV/0!</v>
      </c>
      <c r="M385" s="235" t="e">
        <f t="shared" si="57"/>
        <v>#DIV/0!</v>
      </c>
      <c r="N385" s="81"/>
      <c r="O385" s="81"/>
      <c r="P385" s="81"/>
      <c r="Q385" s="75"/>
    </row>
    <row r="386" spans="1:18" ht="18.75" x14ac:dyDescent="0.3">
      <c r="B386" s="112"/>
      <c r="C386" s="112"/>
      <c r="D386" s="116" t="s">
        <v>236</v>
      </c>
      <c r="E386" s="118">
        <v>2</v>
      </c>
      <c r="F386" s="156"/>
      <c r="G386" s="161"/>
      <c r="H386" s="161"/>
      <c r="I386" s="161"/>
      <c r="J386" s="215" t="e">
        <f t="shared" si="57"/>
        <v>#DIV/0!</v>
      </c>
      <c r="K386" s="215" t="e">
        <f t="shared" si="57"/>
        <v>#DIV/0!</v>
      </c>
      <c r="L386" s="215" t="e">
        <f t="shared" si="57"/>
        <v>#DIV/0!</v>
      </c>
      <c r="M386" s="235" t="e">
        <f t="shared" si="57"/>
        <v>#DIV/0!</v>
      </c>
      <c r="N386" s="81"/>
      <c r="O386" s="81"/>
      <c r="P386" s="81"/>
      <c r="Q386" s="75"/>
    </row>
    <row r="387" spans="1:18" ht="18.75" x14ac:dyDescent="0.3">
      <c r="B387" s="112"/>
      <c r="C387" s="112"/>
      <c r="D387" s="116" t="s">
        <v>237</v>
      </c>
      <c r="E387" s="118">
        <v>3</v>
      </c>
      <c r="F387" s="156"/>
      <c r="G387" s="161"/>
      <c r="H387" s="161"/>
      <c r="I387" s="161"/>
      <c r="J387" s="215" t="e">
        <f t="shared" si="57"/>
        <v>#DIV/0!</v>
      </c>
      <c r="K387" s="215" t="e">
        <f t="shared" si="57"/>
        <v>#DIV/0!</v>
      </c>
      <c r="L387" s="215" t="e">
        <f t="shared" si="57"/>
        <v>#DIV/0!</v>
      </c>
      <c r="M387" s="235" t="e">
        <f t="shared" si="57"/>
        <v>#DIV/0!</v>
      </c>
      <c r="N387" s="81"/>
      <c r="O387" s="81"/>
      <c r="P387" s="81"/>
      <c r="Q387" s="75"/>
    </row>
    <row r="388" spans="1:18" ht="18.75" x14ac:dyDescent="0.3">
      <c r="B388" s="112"/>
      <c r="C388" s="112"/>
      <c r="D388" s="116" t="s">
        <v>238</v>
      </c>
      <c r="E388" s="118">
        <v>4</v>
      </c>
      <c r="F388" s="156"/>
      <c r="G388" s="161"/>
      <c r="H388" s="161"/>
      <c r="I388" s="161"/>
      <c r="J388" s="215" t="e">
        <f t="shared" si="57"/>
        <v>#DIV/0!</v>
      </c>
      <c r="K388" s="215" t="e">
        <f t="shared" si="57"/>
        <v>#DIV/0!</v>
      </c>
      <c r="L388" s="215" t="e">
        <f t="shared" si="57"/>
        <v>#DIV/0!</v>
      </c>
      <c r="M388" s="235" t="e">
        <f t="shared" si="57"/>
        <v>#DIV/0!</v>
      </c>
      <c r="N388" s="81"/>
      <c r="O388" s="81"/>
      <c r="P388" s="81"/>
      <c r="Q388" s="75"/>
    </row>
    <row r="389" spans="1:18" ht="18.75" x14ac:dyDescent="0.3">
      <c r="B389" s="112"/>
      <c r="C389" s="112"/>
      <c r="D389" s="116" t="s">
        <v>239</v>
      </c>
      <c r="E389" s="118">
        <v>5</v>
      </c>
      <c r="F389" s="156"/>
      <c r="G389" s="161"/>
      <c r="H389" s="161"/>
      <c r="I389" s="161"/>
      <c r="J389" s="215" t="e">
        <f t="shared" si="57"/>
        <v>#DIV/0!</v>
      </c>
      <c r="K389" s="215" t="e">
        <f t="shared" si="57"/>
        <v>#DIV/0!</v>
      </c>
      <c r="L389" s="215" t="e">
        <f t="shared" si="57"/>
        <v>#DIV/0!</v>
      </c>
      <c r="M389" s="235" t="e">
        <f t="shared" si="57"/>
        <v>#DIV/0!</v>
      </c>
      <c r="N389" s="81"/>
      <c r="O389" s="81"/>
      <c r="P389" s="81"/>
      <c r="Q389" s="75"/>
    </row>
    <row r="390" spans="1:18" ht="18.75" x14ac:dyDescent="0.3">
      <c r="B390" s="112"/>
      <c r="C390" s="112"/>
      <c r="D390" s="116" t="s">
        <v>240</v>
      </c>
      <c r="E390" s="118">
        <v>6</v>
      </c>
      <c r="F390" s="156"/>
      <c r="G390" s="161"/>
      <c r="H390" s="161"/>
      <c r="I390" s="161"/>
      <c r="J390" s="215" t="e">
        <f t="shared" si="57"/>
        <v>#DIV/0!</v>
      </c>
      <c r="K390" s="215" t="e">
        <f t="shared" si="57"/>
        <v>#DIV/0!</v>
      </c>
      <c r="L390" s="215" t="e">
        <f t="shared" si="57"/>
        <v>#DIV/0!</v>
      </c>
      <c r="M390" s="235" t="e">
        <f t="shared" si="57"/>
        <v>#DIV/0!</v>
      </c>
      <c r="N390" s="81"/>
      <c r="O390" s="81"/>
      <c r="P390" s="81"/>
      <c r="Q390" s="75"/>
    </row>
    <row r="391" spans="1:18" ht="18.75" x14ac:dyDescent="0.3">
      <c r="B391" s="112"/>
      <c r="C391" s="112"/>
      <c r="D391" s="116" t="s">
        <v>241</v>
      </c>
      <c r="E391" s="118">
        <v>7</v>
      </c>
      <c r="F391" s="156"/>
      <c r="G391" s="161"/>
      <c r="H391" s="161"/>
      <c r="I391" s="161"/>
      <c r="J391" s="215" t="e">
        <f t="shared" si="57"/>
        <v>#DIV/0!</v>
      </c>
      <c r="K391" s="215" t="e">
        <f t="shared" si="57"/>
        <v>#DIV/0!</v>
      </c>
      <c r="L391" s="215" t="e">
        <f t="shared" si="57"/>
        <v>#DIV/0!</v>
      </c>
      <c r="M391" s="235" t="e">
        <f t="shared" si="57"/>
        <v>#DIV/0!</v>
      </c>
      <c r="N391" s="81"/>
      <c r="O391" s="81"/>
      <c r="P391" s="81"/>
      <c r="Q391" s="75"/>
    </row>
    <row r="392" spans="1:18" ht="18.75" x14ac:dyDescent="0.3">
      <c r="B392" s="112"/>
      <c r="C392" s="112"/>
      <c r="D392" s="116" t="s">
        <v>242</v>
      </c>
      <c r="E392" s="118">
        <v>8</v>
      </c>
      <c r="F392" s="156"/>
      <c r="G392" s="161"/>
      <c r="H392" s="161"/>
      <c r="I392" s="161"/>
      <c r="J392" s="215" t="e">
        <f t="shared" si="57"/>
        <v>#DIV/0!</v>
      </c>
      <c r="K392" s="215" t="e">
        <f t="shared" si="57"/>
        <v>#DIV/0!</v>
      </c>
      <c r="L392" s="215" t="e">
        <f t="shared" si="57"/>
        <v>#DIV/0!</v>
      </c>
      <c r="M392" s="235" t="e">
        <f t="shared" si="57"/>
        <v>#DIV/0!</v>
      </c>
      <c r="N392" s="81"/>
      <c r="O392" s="81"/>
      <c r="P392" s="81"/>
      <c r="Q392" s="75"/>
    </row>
    <row r="393" spans="1:18" ht="18.75" x14ac:dyDescent="0.3">
      <c r="B393" s="112"/>
      <c r="C393" s="112"/>
      <c r="D393" s="116" t="s">
        <v>243</v>
      </c>
      <c r="E393" s="118">
        <v>9</v>
      </c>
      <c r="F393" s="156"/>
      <c r="G393" s="161"/>
      <c r="H393" s="161"/>
      <c r="I393" s="161"/>
      <c r="J393" s="215" t="e">
        <f t="shared" si="57"/>
        <v>#DIV/0!</v>
      </c>
      <c r="K393" s="215" t="e">
        <f t="shared" si="57"/>
        <v>#DIV/0!</v>
      </c>
      <c r="L393" s="215" t="e">
        <f t="shared" si="57"/>
        <v>#DIV/0!</v>
      </c>
      <c r="M393" s="235" t="e">
        <f t="shared" si="57"/>
        <v>#DIV/0!</v>
      </c>
      <c r="N393" s="81"/>
      <c r="O393" s="81"/>
      <c r="P393" s="81"/>
      <c r="Q393" s="75"/>
    </row>
    <row r="394" spans="1:18" ht="18.75" x14ac:dyDescent="0.3">
      <c r="B394" s="112"/>
      <c r="C394" s="112"/>
      <c r="D394" s="116" t="s">
        <v>244</v>
      </c>
      <c r="E394" s="118">
        <v>10</v>
      </c>
      <c r="F394" s="156"/>
      <c r="G394" s="161"/>
      <c r="H394" s="161"/>
      <c r="I394" s="161"/>
      <c r="J394" s="215" t="e">
        <f t="shared" si="57"/>
        <v>#DIV/0!</v>
      </c>
      <c r="K394" s="215" t="e">
        <f t="shared" si="57"/>
        <v>#DIV/0!</v>
      </c>
      <c r="L394" s="215" t="e">
        <f t="shared" si="57"/>
        <v>#DIV/0!</v>
      </c>
      <c r="M394" s="235" t="e">
        <f t="shared" si="57"/>
        <v>#DIV/0!</v>
      </c>
      <c r="N394" s="81"/>
      <c r="O394" s="81"/>
      <c r="P394" s="81"/>
      <c r="Q394" s="75"/>
    </row>
    <row r="395" spans="1:18" ht="18.75" x14ac:dyDescent="0.3">
      <c r="B395" s="112"/>
      <c r="C395" s="112"/>
      <c r="D395" s="116" t="s">
        <v>245</v>
      </c>
      <c r="E395" s="118">
        <v>11</v>
      </c>
      <c r="F395" s="156"/>
      <c r="G395" s="161"/>
      <c r="H395" s="161"/>
      <c r="I395" s="161"/>
      <c r="J395" s="215" t="e">
        <f t="shared" si="57"/>
        <v>#DIV/0!</v>
      </c>
      <c r="K395" s="215" t="e">
        <f t="shared" si="57"/>
        <v>#DIV/0!</v>
      </c>
      <c r="L395" s="215" t="e">
        <f t="shared" si="57"/>
        <v>#DIV/0!</v>
      </c>
      <c r="M395" s="235" t="e">
        <f t="shared" si="57"/>
        <v>#DIV/0!</v>
      </c>
      <c r="N395" s="81"/>
      <c r="O395" s="81"/>
      <c r="P395" s="81"/>
      <c r="Q395" s="75"/>
    </row>
    <row r="396" spans="1:18" ht="19.5" thickBot="1" x14ac:dyDescent="0.35">
      <c r="B396" s="112"/>
      <c r="C396" s="112"/>
      <c r="D396" s="116" t="s">
        <v>246</v>
      </c>
      <c r="E396" s="118">
        <v>12</v>
      </c>
      <c r="F396" s="157"/>
      <c r="G396" s="162"/>
      <c r="H396" s="162"/>
      <c r="I396" s="161"/>
      <c r="J396" s="215" t="e">
        <f t="shared" si="57"/>
        <v>#DIV/0!</v>
      </c>
      <c r="K396" s="215" t="e">
        <f t="shared" si="57"/>
        <v>#DIV/0!</v>
      </c>
      <c r="L396" s="215" t="e">
        <f t="shared" si="57"/>
        <v>#DIV/0!</v>
      </c>
      <c r="M396" s="235" t="e">
        <f t="shared" si="57"/>
        <v>#DIV/0!</v>
      </c>
      <c r="N396" s="81"/>
      <c r="O396" s="81"/>
      <c r="P396" s="81"/>
      <c r="Q396" s="75"/>
    </row>
    <row r="397" spans="1:18" ht="16.5" thickTop="1" thickBot="1" x14ac:dyDescent="0.3">
      <c r="B397" s="141"/>
      <c r="C397" s="78"/>
      <c r="D397" s="81"/>
      <c r="E397" s="115" t="s">
        <v>233</v>
      </c>
      <c r="F397" s="223" t="e">
        <f>SUM(F374:F383)</f>
        <v>#DIV/0!</v>
      </c>
      <c r="G397" s="224" t="e">
        <f>SUM(G374:G383)</f>
        <v>#DIV/0!</v>
      </c>
      <c r="H397" s="225" t="e">
        <f>SUM(H374:H383)</f>
        <v>#DIV/0!</v>
      </c>
      <c r="I397" s="226"/>
      <c r="J397" s="217" t="e">
        <f>SUM(J385:J396)</f>
        <v>#DIV/0!</v>
      </c>
      <c r="K397" s="217" t="e">
        <f t="shared" ref="K397:M397" si="58">SUM(K385:K396)</f>
        <v>#DIV/0!</v>
      </c>
      <c r="L397" s="217" t="e">
        <f t="shared" si="58"/>
        <v>#DIV/0!</v>
      </c>
      <c r="M397" s="234" t="e">
        <f t="shared" si="58"/>
        <v>#DIV/0!</v>
      </c>
      <c r="N397" s="81"/>
      <c r="O397" s="81"/>
      <c r="P397" s="81"/>
      <c r="Q397" s="75"/>
    </row>
    <row r="398" spans="1:18" x14ac:dyDescent="0.25">
      <c r="F398" s="241" t="s">
        <v>312</v>
      </c>
    </row>
    <row r="400" spans="1:18" s="13" customFormat="1" ht="10.5" customHeight="1" thickBot="1" x14ac:dyDescent="0.3">
      <c r="A400" s="76"/>
      <c r="B400" s="82"/>
      <c r="C400" s="83"/>
      <c r="D400" s="83"/>
      <c r="E400" s="83"/>
      <c r="F400" s="83"/>
      <c r="G400" s="84"/>
      <c r="H400" s="84"/>
      <c r="I400" s="84"/>
      <c r="J400" s="84"/>
      <c r="K400" s="84"/>
      <c r="L400" s="84"/>
      <c r="M400" s="84"/>
      <c r="N400" s="76"/>
      <c r="O400" s="76"/>
      <c r="P400" s="76"/>
      <c r="Q400" s="76"/>
      <c r="R400" s="102"/>
    </row>
    <row r="401" spans="2:18" ht="34.5" thickBot="1" x14ac:dyDescent="0.55000000000000004">
      <c r="B401" s="248" t="s">
        <v>325</v>
      </c>
      <c r="C401" s="249"/>
      <c r="D401" s="249"/>
      <c r="E401" s="249"/>
      <c r="F401" s="249"/>
      <c r="G401" s="249"/>
      <c r="H401" s="249"/>
      <c r="I401" s="249"/>
      <c r="J401" s="249"/>
      <c r="K401" s="249"/>
      <c r="L401" s="249"/>
      <c r="M401" s="249"/>
      <c r="N401" s="249"/>
      <c r="O401" s="249"/>
      <c r="P401" s="249"/>
      <c r="Q401" s="250"/>
    </row>
    <row r="402" spans="2:18" ht="47.25" customHeight="1" x14ac:dyDescent="0.25">
      <c r="B402" s="300"/>
      <c r="C402" s="301"/>
      <c r="D402" s="368" t="s">
        <v>181</v>
      </c>
      <c r="E402" s="627" t="s">
        <v>284</v>
      </c>
      <c r="F402" s="595" t="s">
        <v>259</v>
      </c>
      <c r="G402" s="596"/>
      <c r="H402" s="597"/>
      <c r="I402" s="627" t="s">
        <v>283</v>
      </c>
      <c r="J402" s="600" t="s">
        <v>187</v>
      </c>
      <c r="K402" s="601"/>
      <c r="L402" s="601"/>
      <c r="M402" s="602"/>
      <c r="N402" s="603" t="s">
        <v>227</v>
      </c>
      <c r="O402" s="604"/>
      <c r="P402" s="605"/>
      <c r="Q402" s="302"/>
    </row>
    <row r="403" spans="2:18" ht="15" customHeight="1" x14ac:dyDescent="0.25">
      <c r="B403" s="303"/>
      <c r="C403" s="304" t="s">
        <v>297</v>
      </c>
      <c r="D403" s="85">
        <f>D$371</f>
        <v>0</v>
      </c>
      <c r="E403" s="598"/>
      <c r="F403" s="109">
        <f>F$371</f>
        <v>0</v>
      </c>
      <c r="G403" s="110">
        <f>G$371</f>
        <v>0</v>
      </c>
      <c r="H403" s="111">
        <f>H$371</f>
        <v>0</v>
      </c>
      <c r="I403" s="598"/>
      <c r="J403" s="109">
        <f t="shared" ref="J403:P403" si="59">J$371</f>
        <v>0</v>
      </c>
      <c r="K403" s="110">
        <f t="shared" si="59"/>
        <v>0</v>
      </c>
      <c r="L403" s="110">
        <f t="shared" si="59"/>
        <v>0</v>
      </c>
      <c r="M403" s="111">
        <f t="shared" si="59"/>
        <v>0</v>
      </c>
      <c r="N403" s="109">
        <f t="shared" si="59"/>
        <v>0</v>
      </c>
      <c r="O403" s="110">
        <f t="shared" si="59"/>
        <v>0</v>
      </c>
      <c r="P403" s="111">
        <f t="shared" si="59"/>
        <v>0</v>
      </c>
      <c r="Q403" s="305"/>
    </row>
    <row r="404" spans="2:18" ht="15" customHeight="1" x14ac:dyDescent="0.25">
      <c r="B404" s="606" t="s">
        <v>179</v>
      </c>
      <c r="C404" s="79" t="s">
        <v>199</v>
      </c>
      <c r="D404" s="181" t="s">
        <v>182</v>
      </c>
      <c r="E404" s="598"/>
      <c r="F404" s="198" t="s">
        <v>182</v>
      </c>
      <c r="G404" s="199" t="s">
        <v>69</v>
      </c>
      <c r="H404" s="200" t="s">
        <v>183</v>
      </c>
      <c r="I404" s="598"/>
      <c r="J404" s="184" t="s">
        <v>51</v>
      </c>
      <c r="K404" s="178" t="s">
        <v>52</v>
      </c>
      <c r="L404" s="179" t="s">
        <v>185</v>
      </c>
      <c r="M404" s="183" t="s">
        <v>186</v>
      </c>
      <c r="N404" s="184" t="s">
        <v>228</v>
      </c>
      <c r="O404" s="593" t="s">
        <v>229</v>
      </c>
      <c r="P404" s="594"/>
      <c r="Q404" s="305"/>
    </row>
    <row r="405" spans="2:18" ht="15.75" customHeight="1" thickBot="1" x14ac:dyDescent="0.3">
      <c r="B405" s="607"/>
      <c r="C405" s="80" t="s">
        <v>12</v>
      </c>
      <c r="D405" s="182">
        <v>7388</v>
      </c>
      <c r="E405" s="599"/>
      <c r="F405" s="186">
        <v>7420</v>
      </c>
      <c r="G405" s="180">
        <v>3220</v>
      </c>
      <c r="H405" s="185">
        <v>3215</v>
      </c>
      <c r="I405" s="599"/>
      <c r="J405" s="186">
        <v>3210</v>
      </c>
      <c r="K405" s="180">
        <v>3212</v>
      </c>
      <c r="L405" s="180" t="s">
        <v>184</v>
      </c>
      <c r="M405" s="185" t="s">
        <v>184</v>
      </c>
      <c r="N405" s="186">
        <v>7422</v>
      </c>
      <c r="O405" s="180">
        <v>7425</v>
      </c>
      <c r="P405" s="185" t="s">
        <v>289</v>
      </c>
      <c r="Q405" s="307" t="s">
        <v>233</v>
      </c>
      <c r="R405" s="3" t="s">
        <v>189</v>
      </c>
    </row>
    <row r="406" spans="2:18" x14ac:dyDescent="0.25">
      <c r="B406" s="610"/>
      <c r="C406" s="611"/>
      <c r="D406" s="150">
        <v>0</v>
      </c>
      <c r="E406" s="125"/>
      <c r="F406" s="169">
        <v>0</v>
      </c>
      <c r="G406" s="153">
        <v>0</v>
      </c>
      <c r="H406" s="170">
        <v>0</v>
      </c>
      <c r="I406" s="123"/>
      <c r="J406" s="169">
        <v>0</v>
      </c>
      <c r="K406" s="153">
        <v>0</v>
      </c>
      <c r="L406" s="153">
        <v>0</v>
      </c>
      <c r="M406" s="153">
        <v>0</v>
      </c>
      <c r="N406" s="153">
        <v>0</v>
      </c>
      <c r="O406" s="153">
        <v>0</v>
      </c>
      <c r="P406" s="153">
        <v>0</v>
      </c>
      <c r="Q406" s="320">
        <f>SUM(D406:P406)</f>
        <v>0</v>
      </c>
    </row>
    <row r="407" spans="2:18" x14ac:dyDescent="0.25">
      <c r="B407" s="610"/>
      <c r="C407" s="611"/>
      <c r="D407" s="150">
        <v>0</v>
      </c>
      <c r="E407" s="125"/>
      <c r="F407" s="169">
        <v>0</v>
      </c>
      <c r="G407" s="153">
        <v>0</v>
      </c>
      <c r="H407" s="170">
        <v>0</v>
      </c>
      <c r="I407" s="123"/>
      <c r="J407" s="169">
        <v>0</v>
      </c>
      <c r="K407" s="153">
        <v>0</v>
      </c>
      <c r="L407" s="153">
        <v>0</v>
      </c>
      <c r="M407" s="153">
        <v>0</v>
      </c>
      <c r="N407" s="153">
        <v>0</v>
      </c>
      <c r="O407" s="153">
        <v>0</v>
      </c>
      <c r="P407" s="153">
        <v>0</v>
      </c>
      <c r="Q407" s="320">
        <f>SUM(D407:P407)</f>
        <v>0</v>
      </c>
    </row>
    <row r="408" spans="2:18" x14ac:dyDescent="0.25">
      <c r="B408" s="610"/>
      <c r="C408" s="611"/>
      <c r="D408" s="150">
        <v>0</v>
      </c>
      <c r="E408" s="125"/>
      <c r="F408" s="169">
        <v>0</v>
      </c>
      <c r="G408" s="153">
        <v>0</v>
      </c>
      <c r="H408" s="170">
        <v>0</v>
      </c>
      <c r="I408" s="123"/>
      <c r="J408" s="169">
        <v>0</v>
      </c>
      <c r="K408" s="153">
        <v>0</v>
      </c>
      <c r="L408" s="153">
        <v>0</v>
      </c>
      <c r="M408" s="153">
        <v>0</v>
      </c>
      <c r="N408" s="153">
        <v>0</v>
      </c>
      <c r="O408" s="153">
        <v>0</v>
      </c>
      <c r="P408" s="153">
        <v>0</v>
      </c>
      <c r="Q408" s="321">
        <f t="shared" ref="Q408:Q413" si="60">SUM(D408:P408)</f>
        <v>0</v>
      </c>
    </row>
    <row r="409" spans="2:18" x14ac:dyDescent="0.25">
      <c r="B409" s="610"/>
      <c r="C409" s="611"/>
      <c r="D409" s="150">
        <v>0</v>
      </c>
      <c r="E409" s="125"/>
      <c r="F409" s="169">
        <v>0</v>
      </c>
      <c r="G409" s="153">
        <v>0</v>
      </c>
      <c r="H409" s="170">
        <v>0</v>
      </c>
      <c r="I409" s="123"/>
      <c r="J409" s="169">
        <v>0</v>
      </c>
      <c r="K409" s="153">
        <v>0</v>
      </c>
      <c r="L409" s="153">
        <v>0</v>
      </c>
      <c r="M409" s="153">
        <v>0</v>
      </c>
      <c r="N409" s="153">
        <v>0</v>
      </c>
      <c r="O409" s="153">
        <v>0</v>
      </c>
      <c r="P409" s="153">
        <v>0</v>
      </c>
      <c r="Q409" s="321">
        <f t="shared" si="60"/>
        <v>0</v>
      </c>
    </row>
    <row r="410" spans="2:18" x14ac:dyDescent="0.25">
      <c r="B410" s="610"/>
      <c r="C410" s="611"/>
      <c r="D410" s="150">
        <v>0</v>
      </c>
      <c r="E410" s="125"/>
      <c r="F410" s="169">
        <v>0</v>
      </c>
      <c r="G410" s="153">
        <v>0</v>
      </c>
      <c r="H410" s="170">
        <v>0</v>
      </c>
      <c r="I410" s="123"/>
      <c r="J410" s="169">
        <v>0</v>
      </c>
      <c r="K410" s="153">
        <v>0</v>
      </c>
      <c r="L410" s="153">
        <v>0</v>
      </c>
      <c r="M410" s="153">
        <v>0</v>
      </c>
      <c r="N410" s="153">
        <v>0</v>
      </c>
      <c r="O410" s="153">
        <v>0</v>
      </c>
      <c r="P410" s="153">
        <v>0</v>
      </c>
      <c r="Q410" s="321">
        <f t="shared" si="60"/>
        <v>0</v>
      </c>
    </row>
    <row r="411" spans="2:18" x14ac:dyDescent="0.25">
      <c r="B411" s="610"/>
      <c r="C411" s="611"/>
      <c r="D411" s="150">
        <v>0</v>
      </c>
      <c r="E411" s="125"/>
      <c r="F411" s="169">
        <v>0</v>
      </c>
      <c r="G411" s="153">
        <v>0</v>
      </c>
      <c r="H411" s="170">
        <v>0</v>
      </c>
      <c r="I411" s="123"/>
      <c r="J411" s="169">
        <v>0</v>
      </c>
      <c r="K411" s="153">
        <v>0</v>
      </c>
      <c r="L411" s="153">
        <v>0</v>
      </c>
      <c r="M411" s="153">
        <v>0</v>
      </c>
      <c r="N411" s="153">
        <v>0</v>
      </c>
      <c r="O411" s="153">
        <v>0</v>
      </c>
      <c r="P411" s="153">
        <v>0</v>
      </c>
      <c r="Q411" s="321">
        <f t="shared" si="60"/>
        <v>0</v>
      </c>
    </row>
    <row r="412" spans="2:18" x14ac:dyDescent="0.25">
      <c r="B412" s="610"/>
      <c r="C412" s="611"/>
      <c r="D412" s="150">
        <v>0</v>
      </c>
      <c r="E412" s="125"/>
      <c r="F412" s="169">
        <v>0</v>
      </c>
      <c r="G412" s="153">
        <v>0</v>
      </c>
      <c r="H412" s="170">
        <v>0</v>
      </c>
      <c r="I412" s="123"/>
      <c r="J412" s="169">
        <v>0</v>
      </c>
      <c r="K412" s="153">
        <v>0</v>
      </c>
      <c r="L412" s="153">
        <v>0</v>
      </c>
      <c r="M412" s="153">
        <v>0</v>
      </c>
      <c r="N412" s="153">
        <v>0</v>
      </c>
      <c r="O412" s="153">
        <v>0</v>
      </c>
      <c r="P412" s="153">
        <v>0</v>
      </c>
      <c r="Q412" s="321">
        <f t="shared" si="60"/>
        <v>0</v>
      </c>
    </row>
    <row r="413" spans="2:18" x14ac:dyDescent="0.25">
      <c r="B413" s="608" t="s">
        <v>288</v>
      </c>
      <c r="C413" s="609"/>
      <c r="D413" s="150">
        <v>0</v>
      </c>
      <c r="E413" s="125"/>
      <c r="F413" s="169">
        <v>0</v>
      </c>
      <c r="G413" s="153">
        <v>0</v>
      </c>
      <c r="H413" s="170">
        <v>0</v>
      </c>
      <c r="I413" s="123"/>
      <c r="J413" s="169">
        <v>0</v>
      </c>
      <c r="K413" s="153">
        <v>0</v>
      </c>
      <c r="L413" s="153">
        <v>0</v>
      </c>
      <c r="M413" s="153">
        <v>0</v>
      </c>
      <c r="N413" s="153">
        <v>0</v>
      </c>
      <c r="O413" s="153">
        <v>0</v>
      </c>
      <c r="P413" s="153">
        <v>0</v>
      </c>
      <c r="Q413" s="321">
        <f t="shared" si="60"/>
        <v>0</v>
      </c>
    </row>
    <row r="414" spans="2:18" ht="15.75" thickBot="1" x14ac:dyDescent="0.3">
      <c r="B414" s="608"/>
      <c r="C414" s="609"/>
      <c r="D414" s="152">
        <v>0</v>
      </c>
      <c r="E414" s="205"/>
      <c r="F414" s="175">
        <v>0</v>
      </c>
      <c r="G414" s="155">
        <v>0</v>
      </c>
      <c r="H414" s="176">
        <v>0</v>
      </c>
      <c r="I414" s="206"/>
      <c r="J414" s="175">
        <v>0</v>
      </c>
      <c r="K414" s="155">
        <v>0</v>
      </c>
      <c r="L414" s="155">
        <v>0</v>
      </c>
      <c r="M414" s="155">
        <v>0</v>
      </c>
      <c r="N414" s="155">
        <v>0</v>
      </c>
      <c r="O414" s="155">
        <v>0</v>
      </c>
      <c r="P414" s="176">
        <v>0</v>
      </c>
      <c r="Q414" s="322">
        <f>SUM(D414:P414)</f>
        <v>0</v>
      </c>
    </row>
    <row r="415" spans="2:18" ht="16.5" thickTop="1" thickBot="1" x14ac:dyDescent="0.3">
      <c r="B415" s="308"/>
      <c r="C415" s="309" t="s">
        <v>314</v>
      </c>
      <c r="D415" s="163">
        <f>SUM(D406:D414)</f>
        <v>0</v>
      </c>
      <c r="E415" s="314"/>
      <c r="F415" s="237">
        <f>SUM(F406:F414)</f>
        <v>0</v>
      </c>
      <c r="G415" s="238">
        <f>SUM(G406:G414)</f>
        <v>0</v>
      </c>
      <c r="H415" s="239">
        <f>SUM(H406:H414)</f>
        <v>0</v>
      </c>
      <c r="I415" s="314"/>
      <c r="J415" s="237">
        <f t="shared" ref="J415:P415" si="61">SUM(J406:J414)</f>
        <v>0</v>
      </c>
      <c r="K415" s="238">
        <f t="shared" si="61"/>
        <v>0</v>
      </c>
      <c r="L415" s="238">
        <f t="shared" si="61"/>
        <v>0</v>
      </c>
      <c r="M415" s="239">
        <f t="shared" si="61"/>
        <v>0</v>
      </c>
      <c r="N415" s="237">
        <f t="shared" si="61"/>
        <v>0</v>
      </c>
      <c r="O415" s="238">
        <f t="shared" si="61"/>
        <v>0</v>
      </c>
      <c r="P415" s="239">
        <f t="shared" si="61"/>
        <v>0</v>
      </c>
      <c r="Q415" s="240">
        <f>SUM(D415:P415)</f>
        <v>0</v>
      </c>
    </row>
    <row r="416" spans="2:18" ht="15.75" thickBot="1" x14ac:dyDescent="0.3">
      <c r="B416" s="308"/>
      <c r="C416" s="309" t="s">
        <v>315</v>
      </c>
      <c r="D416" s="163">
        <f>D$370+D$415</f>
        <v>0</v>
      </c>
      <c r="E416" s="314"/>
      <c r="F416" s="237">
        <f>F$370+F$415</f>
        <v>0</v>
      </c>
      <c r="G416" s="238">
        <f>G$370+G$415</f>
        <v>0</v>
      </c>
      <c r="H416" s="239">
        <f>H$370+H$415</f>
        <v>0</v>
      </c>
      <c r="I416" s="314"/>
      <c r="J416" s="237">
        <f t="shared" ref="J416:P416" si="62">J$370+J$415</f>
        <v>0</v>
      </c>
      <c r="K416" s="238">
        <f t="shared" si="62"/>
        <v>0</v>
      </c>
      <c r="L416" s="238">
        <f t="shared" si="62"/>
        <v>0</v>
      </c>
      <c r="M416" s="239">
        <f t="shared" si="62"/>
        <v>0</v>
      </c>
      <c r="N416" s="237">
        <f t="shared" si="62"/>
        <v>0</v>
      </c>
      <c r="O416" s="238">
        <f t="shared" si="62"/>
        <v>0</v>
      </c>
      <c r="P416" s="239">
        <f t="shared" si="62"/>
        <v>0</v>
      </c>
      <c r="Q416" s="240">
        <f>SUM(D416:P416)</f>
        <v>0</v>
      </c>
    </row>
    <row r="417" spans="2:17" ht="15.75" thickBot="1" x14ac:dyDescent="0.3">
      <c r="B417" s="310"/>
      <c r="C417" s="311" t="s">
        <v>234</v>
      </c>
      <c r="D417" s="242">
        <f>D$403-D$415</f>
        <v>0</v>
      </c>
      <c r="E417" s="324"/>
      <c r="F417" s="243">
        <f>F$403-F$415</f>
        <v>0</v>
      </c>
      <c r="G417" s="244">
        <f>G$403-G$415</f>
        <v>0</v>
      </c>
      <c r="H417" s="245">
        <f>H$403-H$415</f>
        <v>0</v>
      </c>
      <c r="I417" s="324"/>
      <c r="J417" s="243">
        <f t="shared" ref="J417:P417" si="63">J$403-J$415</f>
        <v>0</v>
      </c>
      <c r="K417" s="244">
        <f t="shared" si="63"/>
        <v>0</v>
      </c>
      <c r="L417" s="244">
        <f t="shared" si="63"/>
        <v>0</v>
      </c>
      <c r="M417" s="245">
        <f t="shared" si="63"/>
        <v>0</v>
      </c>
      <c r="N417" s="244">
        <f t="shared" si="63"/>
        <v>0</v>
      </c>
      <c r="O417" s="244">
        <f t="shared" si="63"/>
        <v>0</v>
      </c>
      <c r="P417" s="244">
        <f t="shared" si="63"/>
        <v>0</v>
      </c>
      <c r="Q417" s="93">
        <f>SUM(D417:P417)</f>
        <v>0</v>
      </c>
    </row>
    <row r="418" spans="2:17" ht="15.75" thickBot="1" x14ac:dyDescent="0.3">
      <c r="C418" s="141"/>
      <c r="D418" s="81"/>
      <c r="E418" s="81"/>
      <c r="F418" s="81"/>
      <c r="G418" s="81"/>
      <c r="H418" s="81"/>
      <c r="I418" s="92"/>
      <c r="J418" s="81"/>
      <c r="K418" s="81"/>
      <c r="L418" s="81"/>
      <c r="M418" s="81"/>
      <c r="N418" s="81"/>
      <c r="O418" s="81"/>
      <c r="P418" s="81"/>
      <c r="Q418" s="75"/>
    </row>
    <row r="419" spans="2:17" ht="19.5" thickBot="1" x14ac:dyDescent="0.35">
      <c r="B419" s="113"/>
      <c r="C419" s="120"/>
      <c r="D419" s="119"/>
      <c r="E419" s="233" t="s">
        <v>279</v>
      </c>
      <c r="F419" s="631" t="s">
        <v>326</v>
      </c>
      <c r="G419" s="632"/>
      <c r="H419" s="632"/>
      <c r="I419" s="632"/>
      <c r="J419" s="632"/>
      <c r="K419" s="632"/>
      <c r="L419" s="632"/>
      <c r="M419" s="633"/>
      <c r="N419" s="81"/>
      <c r="O419" s="81"/>
      <c r="P419" s="81"/>
      <c r="Q419" s="75"/>
    </row>
    <row r="420" spans="2:17" ht="18.75" x14ac:dyDescent="0.3">
      <c r="B420" s="112"/>
      <c r="C420" s="120"/>
      <c r="D420" s="116" t="s">
        <v>247</v>
      </c>
      <c r="E420" s="118">
        <v>1</v>
      </c>
      <c r="F420" s="213" t="e">
        <f t="shared" ref="F420:H429" si="64">ROUND(SUMIF($E$7:$E$414,$D420,F$7:F$414)/F$416,3)</f>
        <v>#DIV/0!</v>
      </c>
      <c r="G420" s="228" t="e">
        <f t="shared" si="64"/>
        <v>#DIV/0!</v>
      </c>
      <c r="H420" s="228" t="e">
        <f t="shared" si="64"/>
        <v>#DIV/0!</v>
      </c>
      <c r="I420" s="379"/>
      <c r="J420" s="379"/>
      <c r="K420" s="379"/>
      <c r="L420" s="379"/>
      <c r="M420" s="380"/>
      <c r="N420" s="81"/>
      <c r="O420" s="81"/>
      <c r="P420" s="81"/>
      <c r="Q420" s="75"/>
    </row>
    <row r="421" spans="2:17" ht="18.75" x14ac:dyDescent="0.3">
      <c r="B421" s="112"/>
      <c r="C421" s="119"/>
      <c r="D421" s="116" t="s">
        <v>248</v>
      </c>
      <c r="E421" s="118">
        <v>2</v>
      </c>
      <c r="F421" s="214" t="e">
        <f t="shared" si="64"/>
        <v>#DIV/0!</v>
      </c>
      <c r="G421" s="215" t="e">
        <f t="shared" si="64"/>
        <v>#DIV/0!</v>
      </c>
      <c r="H421" s="215" t="e">
        <f t="shared" si="64"/>
        <v>#DIV/0!</v>
      </c>
      <c r="I421" s="161"/>
      <c r="J421" s="161"/>
      <c r="K421" s="161"/>
      <c r="L421" s="161"/>
      <c r="M421" s="158"/>
      <c r="N421" s="81"/>
      <c r="O421" s="81"/>
      <c r="P421" s="81"/>
      <c r="Q421" s="75"/>
    </row>
    <row r="422" spans="2:17" ht="18.75" x14ac:dyDescent="0.3">
      <c r="B422" s="112"/>
      <c r="C422" s="119"/>
      <c r="D422" s="116" t="s">
        <v>249</v>
      </c>
      <c r="E422" s="118">
        <v>3</v>
      </c>
      <c r="F422" s="214" t="e">
        <f t="shared" si="64"/>
        <v>#DIV/0!</v>
      </c>
      <c r="G422" s="215" t="e">
        <f t="shared" si="64"/>
        <v>#DIV/0!</v>
      </c>
      <c r="H422" s="215" t="e">
        <f t="shared" si="64"/>
        <v>#DIV/0!</v>
      </c>
      <c r="I422" s="161"/>
      <c r="J422" s="161"/>
      <c r="K422" s="161"/>
      <c r="L422" s="161"/>
      <c r="M422" s="158"/>
      <c r="N422" s="81"/>
      <c r="O422" s="81"/>
      <c r="P422" s="81"/>
      <c r="Q422" s="75"/>
    </row>
    <row r="423" spans="2:17" ht="18.75" x14ac:dyDescent="0.3">
      <c r="B423" s="112"/>
      <c r="C423" s="119"/>
      <c r="D423" s="116" t="s">
        <v>250</v>
      </c>
      <c r="E423" s="118">
        <v>4</v>
      </c>
      <c r="F423" s="214" t="e">
        <f t="shared" si="64"/>
        <v>#DIV/0!</v>
      </c>
      <c r="G423" s="215" t="e">
        <f t="shared" si="64"/>
        <v>#DIV/0!</v>
      </c>
      <c r="H423" s="215" t="e">
        <f t="shared" si="64"/>
        <v>#DIV/0!</v>
      </c>
      <c r="I423" s="161"/>
      <c r="J423" s="161"/>
      <c r="K423" s="161"/>
      <c r="L423" s="161"/>
      <c r="M423" s="158"/>
      <c r="N423" s="81"/>
      <c r="O423" s="81"/>
      <c r="P423" s="81"/>
      <c r="Q423" s="75"/>
    </row>
    <row r="424" spans="2:17" ht="18.75" x14ac:dyDescent="0.3">
      <c r="B424" s="112"/>
      <c r="C424" s="119"/>
      <c r="D424" s="116" t="s">
        <v>251</v>
      </c>
      <c r="E424" s="118">
        <v>5</v>
      </c>
      <c r="F424" s="214" t="e">
        <f t="shared" si="64"/>
        <v>#DIV/0!</v>
      </c>
      <c r="G424" s="215" t="e">
        <f t="shared" si="64"/>
        <v>#DIV/0!</v>
      </c>
      <c r="H424" s="215" t="e">
        <f t="shared" si="64"/>
        <v>#DIV/0!</v>
      </c>
      <c r="I424" s="161"/>
      <c r="J424" s="161"/>
      <c r="K424" s="161"/>
      <c r="L424" s="161"/>
      <c r="M424" s="158"/>
      <c r="N424" s="81"/>
      <c r="O424" s="81"/>
      <c r="P424" s="81"/>
      <c r="Q424" s="75"/>
    </row>
    <row r="425" spans="2:17" ht="18.75" x14ac:dyDescent="0.3">
      <c r="B425" s="112"/>
      <c r="C425" s="119"/>
      <c r="D425" s="116" t="s">
        <v>252</v>
      </c>
      <c r="E425" s="118">
        <v>6</v>
      </c>
      <c r="F425" s="214" t="e">
        <f t="shared" si="64"/>
        <v>#DIV/0!</v>
      </c>
      <c r="G425" s="215" t="e">
        <f t="shared" si="64"/>
        <v>#DIV/0!</v>
      </c>
      <c r="H425" s="215" t="e">
        <f t="shared" si="64"/>
        <v>#DIV/0!</v>
      </c>
      <c r="I425" s="161"/>
      <c r="J425" s="161"/>
      <c r="K425" s="161"/>
      <c r="L425" s="161"/>
      <c r="M425" s="158"/>
      <c r="N425" s="81"/>
      <c r="O425" s="81"/>
      <c r="P425" s="81"/>
      <c r="Q425" s="75"/>
    </row>
    <row r="426" spans="2:17" ht="18.75" x14ac:dyDescent="0.3">
      <c r="B426" s="112"/>
      <c r="C426" s="119"/>
      <c r="D426" s="116" t="s">
        <v>253</v>
      </c>
      <c r="E426" s="118">
        <v>7</v>
      </c>
      <c r="F426" s="214" t="e">
        <f t="shared" si="64"/>
        <v>#DIV/0!</v>
      </c>
      <c r="G426" s="215" t="e">
        <f t="shared" si="64"/>
        <v>#DIV/0!</v>
      </c>
      <c r="H426" s="215" t="e">
        <f t="shared" si="64"/>
        <v>#DIV/0!</v>
      </c>
      <c r="I426" s="161"/>
      <c r="J426" s="161"/>
      <c r="K426" s="161"/>
      <c r="L426" s="161"/>
      <c r="M426" s="158"/>
      <c r="N426" s="81"/>
      <c r="O426" s="81"/>
      <c r="P426" s="81"/>
      <c r="Q426" s="75"/>
    </row>
    <row r="427" spans="2:17" ht="18.75" x14ac:dyDescent="0.3">
      <c r="B427" s="112"/>
      <c r="C427" s="119"/>
      <c r="D427" s="116" t="s">
        <v>254</v>
      </c>
      <c r="E427" s="118">
        <v>8</v>
      </c>
      <c r="F427" s="214" t="e">
        <f t="shared" si="64"/>
        <v>#DIV/0!</v>
      </c>
      <c r="G427" s="215" t="e">
        <f t="shared" si="64"/>
        <v>#DIV/0!</v>
      </c>
      <c r="H427" s="215" t="e">
        <f t="shared" si="64"/>
        <v>#DIV/0!</v>
      </c>
      <c r="I427" s="161"/>
      <c r="J427" s="161"/>
      <c r="K427" s="161"/>
      <c r="L427" s="161"/>
      <c r="M427" s="158"/>
      <c r="N427" s="81"/>
      <c r="O427" s="81"/>
      <c r="P427" s="81"/>
      <c r="Q427" s="75"/>
    </row>
    <row r="428" spans="2:17" ht="18.75" x14ac:dyDescent="0.3">
      <c r="B428" s="112"/>
      <c r="C428" s="119"/>
      <c r="D428" s="116" t="s">
        <v>255</v>
      </c>
      <c r="E428" s="118">
        <v>9</v>
      </c>
      <c r="F428" s="214" t="e">
        <f t="shared" si="64"/>
        <v>#DIV/0!</v>
      </c>
      <c r="G428" s="215" t="e">
        <f t="shared" si="64"/>
        <v>#DIV/0!</v>
      </c>
      <c r="H428" s="215" t="e">
        <f t="shared" si="64"/>
        <v>#DIV/0!</v>
      </c>
      <c r="I428" s="161"/>
      <c r="J428" s="161"/>
      <c r="K428" s="161"/>
      <c r="L428" s="161"/>
      <c r="M428" s="158"/>
      <c r="N428" s="81"/>
      <c r="O428" s="81"/>
      <c r="P428" s="81"/>
      <c r="Q428" s="75"/>
    </row>
    <row r="429" spans="2:17" ht="18.75" x14ac:dyDescent="0.3">
      <c r="B429" s="112"/>
      <c r="C429" s="119"/>
      <c r="D429" s="116" t="s">
        <v>256</v>
      </c>
      <c r="E429" s="118">
        <v>10</v>
      </c>
      <c r="F429" s="214" t="e">
        <f t="shared" si="64"/>
        <v>#DIV/0!</v>
      </c>
      <c r="G429" s="215" t="e">
        <f t="shared" si="64"/>
        <v>#DIV/0!</v>
      </c>
      <c r="H429" s="215" t="e">
        <f t="shared" si="64"/>
        <v>#DIV/0!</v>
      </c>
      <c r="I429" s="161"/>
      <c r="J429" s="161"/>
      <c r="K429" s="161"/>
      <c r="L429" s="161"/>
      <c r="M429" s="158"/>
      <c r="N429" s="81"/>
      <c r="O429" s="81"/>
      <c r="P429" s="81"/>
      <c r="Q429" s="75"/>
    </row>
    <row r="430" spans="2:17" ht="15.75" x14ac:dyDescent="0.25">
      <c r="B430" s="113"/>
      <c r="C430" s="114"/>
      <c r="D430" s="114"/>
      <c r="E430" s="117" t="s">
        <v>260</v>
      </c>
      <c r="F430" s="156"/>
      <c r="G430" s="161"/>
      <c r="H430" s="161"/>
      <c r="I430" s="161"/>
      <c r="J430" s="161"/>
      <c r="K430" s="161"/>
      <c r="L430" s="161"/>
      <c r="M430" s="158"/>
      <c r="N430" s="81"/>
      <c r="O430" s="81"/>
      <c r="P430" s="81"/>
      <c r="Q430" s="75"/>
    </row>
    <row r="431" spans="2:17" ht="18.75" x14ac:dyDescent="0.3">
      <c r="B431" s="112"/>
      <c r="C431" s="112"/>
      <c r="D431" s="116" t="s">
        <v>235</v>
      </c>
      <c r="E431" s="118">
        <v>1</v>
      </c>
      <c r="F431" s="156"/>
      <c r="G431" s="161"/>
      <c r="H431" s="161"/>
      <c r="I431" s="161"/>
      <c r="J431" s="215" t="e">
        <f t="shared" ref="J431:M442" si="65">ROUND(SUMIF($I$7:$I$414,$D431,J$7:J$414)/J$416,3)</f>
        <v>#DIV/0!</v>
      </c>
      <c r="K431" s="215" t="e">
        <f t="shared" si="65"/>
        <v>#DIV/0!</v>
      </c>
      <c r="L431" s="215" t="e">
        <f t="shared" si="65"/>
        <v>#DIV/0!</v>
      </c>
      <c r="M431" s="235" t="e">
        <f t="shared" si="65"/>
        <v>#DIV/0!</v>
      </c>
      <c r="N431" s="81"/>
      <c r="O431" s="81"/>
      <c r="P431" s="81"/>
      <c r="Q431" s="75"/>
    </row>
    <row r="432" spans="2:17" ht="18.75" x14ac:dyDescent="0.3">
      <c r="B432" s="112"/>
      <c r="C432" s="112"/>
      <c r="D432" s="116" t="s">
        <v>236</v>
      </c>
      <c r="E432" s="118">
        <v>2</v>
      </c>
      <c r="F432" s="156"/>
      <c r="G432" s="161"/>
      <c r="H432" s="161"/>
      <c r="I432" s="161"/>
      <c r="J432" s="215" t="e">
        <f t="shared" si="65"/>
        <v>#DIV/0!</v>
      </c>
      <c r="K432" s="215" t="e">
        <f t="shared" si="65"/>
        <v>#DIV/0!</v>
      </c>
      <c r="L432" s="215" t="e">
        <f t="shared" si="65"/>
        <v>#DIV/0!</v>
      </c>
      <c r="M432" s="235" t="e">
        <f t="shared" si="65"/>
        <v>#DIV/0!</v>
      </c>
      <c r="N432" s="81"/>
      <c r="O432" s="81"/>
      <c r="P432" s="81"/>
      <c r="Q432" s="75"/>
    </row>
    <row r="433" spans="1:18" ht="18.75" x14ac:dyDescent="0.3">
      <c r="B433" s="112"/>
      <c r="C433" s="112"/>
      <c r="D433" s="116" t="s">
        <v>237</v>
      </c>
      <c r="E433" s="118">
        <v>3</v>
      </c>
      <c r="F433" s="156"/>
      <c r="G433" s="161"/>
      <c r="H433" s="161"/>
      <c r="I433" s="161"/>
      <c r="J433" s="215" t="e">
        <f t="shared" si="65"/>
        <v>#DIV/0!</v>
      </c>
      <c r="K433" s="215" t="e">
        <f t="shared" si="65"/>
        <v>#DIV/0!</v>
      </c>
      <c r="L433" s="215" t="e">
        <f t="shared" si="65"/>
        <v>#DIV/0!</v>
      </c>
      <c r="M433" s="235" t="e">
        <f t="shared" si="65"/>
        <v>#DIV/0!</v>
      </c>
      <c r="N433" s="81"/>
      <c r="O433" s="81"/>
      <c r="P433" s="81"/>
      <c r="Q433" s="75"/>
    </row>
    <row r="434" spans="1:18" ht="18.75" x14ac:dyDescent="0.3">
      <c r="B434" s="112"/>
      <c r="C434" s="112"/>
      <c r="D434" s="116" t="s">
        <v>238</v>
      </c>
      <c r="E434" s="118">
        <v>4</v>
      </c>
      <c r="F434" s="156"/>
      <c r="G434" s="161"/>
      <c r="H434" s="161"/>
      <c r="I434" s="161"/>
      <c r="J434" s="215" t="e">
        <f t="shared" si="65"/>
        <v>#DIV/0!</v>
      </c>
      <c r="K434" s="215" t="e">
        <f t="shared" si="65"/>
        <v>#DIV/0!</v>
      </c>
      <c r="L434" s="215" t="e">
        <f t="shared" si="65"/>
        <v>#DIV/0!</v>
      </c>
      <c r="M434" s="235" t="e">
        <f t="shared" si="65"/>
        <v>#DIV/0!</v>
      </c>
      <c r="N434" s="81"/>
      <c r="O434" s="81"/>
      <c r="P434" s="81"/>
      <c r="Q434" s="75"/>
    </row>
    <row r="435" spans="1:18" ht="18.75" x14ac:dyDescent="0.3">
      <c r="B435" s="112"/>
      <c r="C435" s="112"/>
      <c r="D435" s="116" t="s">
        <v>239</v>
      </c>
      <c r="E435" s="118">
        <v>5</v>
      </c>
      <c r="F435" s="156"/>
      <c r="G435" s="161"/>
      <c r="H435" s="161"/>
      <c r="I435" s="161"/>
      <c r="J435" s="215" t="e">
        <f t="shared" si="65"/>
        <v>#DIV/0!</v>
      </c>
      <c r="K435" s="215" t="e">
        <f t="shared" si="65"/>
        <v>#DIV/0!</v>
      </c>
      <c r="L435" s="215" t="e">
        <f t="shared" si="65"/>
        <v>#DIV/0!</v>
      </c>
      <c r="M435" s="235" t="e">
        <f t="shared" si="65"/>
        <v>#DIV/0!</v>
      </c>
      <c r="N435" s="81"/>
      <c r="O435" s="81"/>
      <c r="P435" s="81"/>
      <c r="Q435" s="75"/>
    </row>
    <row r="436" spans="1:18" ht="18.75" x14ac:dyDescent="0.3">
      <c r="B436" s="112"/>
      <c r="C436" s="112"/>
      <c r="D436" s="116" t="s">
        <v>240</v>
      </c>
      <c r="E436" s="118">
        <v>6</v>
      </c>
      <c r="F436" s="156"/>
      <c r="G436" s="161"/>
      <c r="H436" s="161"/>
      <c r="I436" s="161"/>
      <c r="J436" s="215" t="e">
        <f t="shared" si="65"/>
        <v>#DIV/0!</v>
      </c>
      <c r="K436" s="215" t="e">
        <f t="shared" si="65"/>
        <v>#DIV/0!</v>
      </c>
      <c r="L436" s="215" t="e">
        <f t="shared" si="65"/>
        <v>#DIV/0!</v>
      </c>
      <c r="M436" s="235" t="e">
        <f t="shared" si="65"/>
        <v>#DIV/0!</v>
      </c>
      <c r="N436" s="81"/>
      <c r="O436" s="81"/>
      <c r="P436" s="81"/>
      <c r="Q436" s="75"/>
    </row>
    <row r="437" spans="1:18" ht="18.75" x14ac:dyDescent="0.3">
      <c r="B437" s="112"/>
      <c r="C437" s="112"/>
      <c r="D437" s="116" t="s">
        <v>241</v>
      </c>
      <c r="E437" s="118">
        <v>7</v>
      </c>
      <c r="F437" s="156"/>
      <c r="G437" s="161"/>
      <c r="H437" s="161"/>
      <c r="I437" s="161"/>
      <c r="J437" s="215" t="e">
        <f t="shared" si="65"/>
        <v>#DIV/0!</v>
      </c>
      <c r="K437" s="215" t="e">
        <f t="shared" si="65"/>
        <v>#DIV/0!</v>
      </c>
      <c r="L437" s="215" t="e">
        <f t="shared" si="65"/>
        <v>#DIV/0!</v>
      </c>
      <c r="M437" s="235" t="e">
        <f t="shared" si="65"/>
        <v>#DIV/0!</v>
      </c>
      <c r="N437" s="81"/>
      <c r="O437" s="81"/>
      <c r="P437" s="81"/>
      <c r="Q437" s="75"/>
    </row>
    <row r="438" spans="1:18" ht="18.75" x14ac:dyDescent="0.3">
      <c r="B438" s="112"/>
      <c r="C438" s="112"/>
      <c r="D438" s="116" t="s">
        <v>242</v>
      </c>
      <c r="E438" s="118">
        <v>8</v>
      </c>
      <c r="F438" s="156"/>
      <c r="G438" s="161"/>
      <c r="H438" s="161"/>
      <c r="I438" s="161"/>
      <c r="J438" s="215" t="e">
        <f t="shared" si="65"/>
        <v>#DIV/0!</v>
      </c>
      <c r="K438" s="215" t="e">
        <f t="shared" si="65"/>
        <v>#DIV/0!</v>
      </c>
      <c r="L438" s="215" t="e">
        <f t="shared" si="65"/>
        <v>#DIV/0!</v>
      </c>
      <c r="M438" s="235" t="e">
        <f t="shared" si="65"/>
        <v>#DIV/0!</v>
      </c>
      <c r="N438" s="81"/>
      <c r="O438" s="81"/>
      <c r="P438" s="81"/>
      <c r="Q438" s="75"/>
    </row>
    <row r="439" spans="1:18" ht="18.75" x14ac:dyDescent="0.3">
      <c r="B439" s="112"/>
      <c r="C439" s="112"/>
      <c r="D439" s="116" t="s">
        <v>243</v>
      </c>
      <c r="E439" s="118">
        <v>9</v>
      </c>
      <c r="F439" s="156"/>
      <c r="G439" s="161"/>
      <c r="H439" s="161"/>
      <c r="I439" s="161"/>
      <c r="J439" s="215" t="e">
        <f t="shared" si="65"/>
        <v>#DIV/0!</v>
      </c>
      <c r="K439" s="215" t="e">
        <f t="shared" si="65"/>
        <v>#DIV/0!</v>
      </c>
      <c r="L439" s="215" t="e">
        <f t="shared" si="65"/>
        <v>#DIV/0!</v>
      </c>
      <c r="M439" s="235" t="e">
        <f t="shared" si="65"/>
        <v>#DIV/0!</v>
      </c>
      <c r="N439" s="81"/>
      <c r="O439" s="81"/>
      <c r="P439" s="81"/>
      <c r="Q439" s="75"/>
    </row>
    <row r="440" spans="1:18" ht="18.75" x14ac:dyDescent="0.3">
      <c r="B440" s="112"/>
      <c r="C440" s="112"/>
      <c r="D440" s="116" t="s">
        <v>244</v>
      </c>
      <c r="E440" s="118">
        <v>10</v>
      </c>
      <c r="F440" s="156"/>
      <c r="G440" s="161"/>
      <c r="H440" s="161"/>
      <c r="I440" s="161"/>
      <c r="J440" s="215" t="e">
        <f t="shared" si="65"/>
        <v>#DIV/0!</v>
      </c>
      <c r="K440" s="215" t="e">
        <f t="shared" si="65"/>
        <v>#DIV/0!</v>
      </c>
      <c r="L440" s="215" t="e">
        <f t="shared" si="65"/>
        <v>#DIV/0!</v>
      </c>
      <c r="M440" s="235" t="e">
        <f t="shared" si="65"/>
        <v>#DIV/0!</v>
      </c>
      <c r="N440" s="81"/>
      <c r="O440" s="81"/>
      <c r="P440" s="81"/>
      <c r="Q440" s="75"/>
    </row>
    <row r="441" spans="1:18" ht="18.75" x14ac:dyDescent="0.3">
      <c r="B441" s="112"/>
      <c r="C441" s="112"/>
      <c r="D441" s="116" t="s">
        <v>245</v>
      </c>
      <c r="E441" s="118">
        <v>11</v>
      </c>
      <c r="F441" s="156"/>
      <c r="G441" s="161"/>
      <c r="H441" s="161"/>
      <c r="I441" s="161"/>
      <c r="J441" s="215" t="e">
        <f t="shared" si="65"/>
        <v>#DIV/0!</v>
      </c>
      <c r="K441" s="215" t="e">
        <f t="shared" si="65"/>
        <v>#DIV/0!</v>
      </c>
      <c r="L441" s="215" t="e">
        <f t="shared" si="65"/>
        <v>#DIV/0!</v>
      </c>
      <c r="M441" s="235" t="e">
        <f t="shared" si="65"/>
        <v>#DIV/0!</v>
      </c>
      <c r="N441" s="81"/>
      <c r="O441" s="81"/>
      <c r="P441" s="81"/>
      <c r="Q441" s="75"/>
    </row>
    <row r="442" spans="1:18" ht="19.5" thickBot="1" x14ac:dyDescent="0.35">
      <c r="B442" s="112"/>
      <c r="C442" s="112"/>
      <c r="D442" s="116" t="s">
        <v>246</v>
      </c>
      <c r="E442" s="118">
        <v>12</v>
      </c>
      <c r="F442" s="157"/>
      <c r="G442" s="162"/>
      <c r="H442" s="162"/>
      <c r="I442" s="161"/>
      <c r="J442" s="215" t="e">
        <f t="shared" si="65"/>
        <v>#DIV/0!</v>
      </c>
      <c r="K442" s="215" t="e">
        <f t="shared" si="65"/>
        <v>#DIV/0!</v>
      </c>
      <c r="L442" s="215" t="e">
        <f t="shared" si="65"/>
        <v>#DIV/0!</v>
      </c>
      <c r="M442" s="235" t="e">
        <f t="shared" si="65"/>
        <v>#DIV/0!</v>
      </c>
      <c r="N442" s="81"/>
      <c r="O442" s="81"/>
      <c r="P442" s="81"/>
      <c r="Q442" s="75"/>
    </row>
    <row r="443" spans="1:18" ht="16.5" thickTop="1" thickBot="1" x14ac:dyDescent="0.3">
      <c r="B443" s="141"/>
      <c r="C443" s="78"/>
      <c r="D443" s="81"/>
      <c r="E443" s="115" t="s">
        <v>233</v>
      </c>
      <c r="F443" s="223" t="e">
        <f>SUM(F420:F429)</f>
        <v>#DIV/0!</v>
      </c>
      <c r="G443" s="224" t="e">
        <f>SUM(G420:G429)</f>
        <v>#DIV/0!</v>
      </c>
      <c r="H443" s="225" t="e">
        <f>SUM(H420:H429)</f>
        <v>#DIV/0!</v>
      </c>
      <c r="I443" s="226"/>
      <c r="J443" s="217" t="e">
        <f>SUM(J431:J442)</f>
        <v>#DIV/0!</v>
      </c>
      <c r="K443" s="217" t="e">
        <f t="shared" ref="K443:M443" si="66">SUM(K431:K442)</f>
        <v>#DIV/0!</v>
      </c>
      <c r="L443" s="217" t="e">
        <f t="shared" si="66"/>
        <v>#DIV/0!</v>
      </c>
      <c r="M443" s="234" t="e">
        <f t="shared" si="66"/>
        <v>#DIV/0!</v>
      </c>
      <c r="N443" s="81"/>
      <c r="O443" s="81"/>
      <c r="P443" s="81"/>
      <c r="Q443" s="75"/>
    </row>
    <row r="444" spans="1:18" x14ac:dyDescent="0.25">
      <c r="F444" s="241" t="s">
        <v>312</v>
      </c>
    </row>
    <row r="445" spans="1:18" ht="16.5" customHeight="1" thickBot="1" x14ac:dyDescent="0.3">
      <c r="A445" s="76"/>
      <c r="B445" s="76"/>
      <c r="C445" s="76"/>
      <c r="D445" s="76"/>
      <c r="E445" s="76"/>
      <c r="F445" s="76"/>
      <c r="G445" s="76"/>
      <c r="H445" s="76"/>
      <c r="I445" s="76"/>
      <c r="J445" s="76"/>
      <c r="K445" s="76"/>
      <c r="L445" s="76"/>
      <c r="M445" s="76"/>
      <c r="N445" s="76"/>
      <c r="O445" s="76"/>
      <c r="P445" s="76"/>
      <c r="Q445" s="76"/>
      <c r="R445" s="102"/>
    </row>
    <row r="446" spans="1:18" ht="34.5" thickBot="1" x14ac:dyDescent="0.55000000000000004">
      <c r="B446" s="201" t="s">
        <v>327</v>
      </c>
      <c r="C446" s="202"/>
      <c r="D446" s="202"/>
      <c r="E446" s="202"/>
      <c r="F446" s="202"/>
      <c r="G446" s="202"/>
      <c r="H446" s="202"/>
      <c r="I446" s="202"/>
      <c r="J446" s="202"/>
      <c r="K446" s="202"/>
      <c r="L446" s="202"/>
      <c r="M446" s="202"/>
      <c r="N446" s="202"/>
      <c r="O446" s="202"/>
      <c r="P446" s="202"/>
      <c r="Q446" s="203"/>
    </row>
    <row r="447" spans="1:18" ht="66" customHeight="1" x14ac:dyDescent="0.25">
      <c r="B447" s="300"/>
      <c r="C447" s="301"/>
      <c r="D447" s="368" t="s">
        <v>181</v>
      </c>
      <c r="E447" s="627" t="s">
        <v>284</v>
      </c>
      <c r="F447" s="595" t="s">
        <v>259</v>
      </c>
      <c r="G447" s="596"/>
      <c r="H447" s="597"/>
      <c r="I447" s="627" t="s">
        <v>283</v>
      </c>
      <c r="J447" s="600" t="s">
        <v>187</v>
      </c>
      <c r="K447" s="601"/>
      <c r="L447" s="601"/>
      <c r="M447" s="602"/>
      <c r="N447" s="603" t="s">
        <v>227</v>
      </c>
      <c r="O447" s="604"/>
      <c r="P447" s="605"/>
      <c r="Q447" s="302"/>
    </row>
    <row r="448" spans="1:18" ht="15" customHeight="1" x14ac:dyDescent="0.25">
      <c r="B448" s="303"/>
      <c r="C448" s="304" t="s">
        <v>297</v>
      </c>
      <c r="D448" s="85">
        <f>D$417</f>
        <v>0</v>
      </c>
      <c r="E448" s="598"/>
      <c r="F448" s="109">
        <f>F$417</f>
        <v>0</v>
      </c>
      <c r="G448" s="110">
        <f>G$417</f>
        <v>0</v>
      </c>
      <c r="H448" s="111">
        <f>H$417</f>
        <v>0</v>
      </c>
      <c r="I448" s="598"/>
      <c r="J448" s="109">
        <f t="shared" ref="J448:P448" si="67">J$417</f>
        <v>0</v>
      </c>
      <c r="K448" s="110">
        <f t="shared" si="67"/>
        <v>0</v>
      </c>
      <c r="L448" s="110">
        <f t="shared" si="67"/>
        <v>0</v>
      </c>
      <c r="M448" s="111">
        <f t="shared" si="67"/>
        <v>0</v>
      </c>
      <c r="N448" s="109">
        <f t="shared" si="67"/>
        <v>0</v>
      </c>
      <c r="O448" s="110">
        <f t="shared" si="67"/>
        <v>0</v>
      </c>
      <c r="P448" s="111">
        <f t="shared" si="67"/>
        <v>0</v>
      </c>
      <c r="Q448" s="305"/>
    </row>
    <row r="449" spans="2:18" ht="15" customHeight="1" x14ac:dyDescent="0.25">
      <c r="B449" s="606" t="s">
        <v>179</v>
      </c>
      <c r="C449" s="79" t="s">
        <v>199</v>
      </c>
      <c r="D449" s="181" t="s">
        <v>182</v>
      </c>
      <c r="E449" s="598"/>
      <c r="F449" s="198" t="s">
        <v>182</v>
      </c>
      <c r="G449" s="199" t="s">
        <v>69</v>
      </c>
      <c r="H449" s="200" t="s">
        <v>183</v>
      </c>
      <c r="I449" s="598"/>
      <c r="J449" s="184" t="s">
        <v>51</v>
      </c>
      <c r="K449" s="178" t="s">
        <v>52</v>
      </c>
      <c r="L449" s="179" t="s">
        <v>185</v>
      </c>
      <c r="M449" s="183" t="s">
        <v>186</v>
      </c>
      <c r="N449" s="184" t="s">
        <v>228</v>
      </c>
      <c r="O449" s="593" t="s">
        <v>229</v>
      </c>
      <c r="P449" s="594"/>
      <c r="Q449" s="305"/>
    </row>
    <row r="450" spans="2:18" ht="15.75" customHeight="1" thickBot="1" x14ac:dyDescent="0.3">
      <c r="B450" s="607"/>
      <c r="C450" s="80" t="s">
        <v>12</v>
      </c>
      <c r="D450" s="182">
        <v>7388</v>
      </c>
      <c r="E450" s="599"/>
      <c r="F450" s="186">
        <v>7420</v>
      </c>
      <c r="G450" s="180">
        <v>3220</v>
      </c>
      <c r="H450" s="185">
        <v>3215</v>
      </c>
      <c r="I450" s="599"/>
      <c r="J450" s="186">
        <v>3210</v>
      </c>
      <c r="K450" s="180">
        <v>3212</v>
      </c>
      <c r="L450" s="180" t="s">
        <v>184</v>
      </c>
      <c r="M450" s="185" t="s">
        <v>184</v>
      </c>
      <c r="N450" s="186">
        <v>7422</v>
      </c>
      <c r="O450" s="180">
        <v>7425</v>
      </c>
      <c r="P450" s="185" t="s">
        <v>289</v>
      </c>
      <c r="Q450" s="307" t="s">
        <v>233</v>
      </c>
      <c r="R450" s="3" t="s">
        <v>189</v>
      </c>
    </row>
    <row r="451" spans="2:18" s="374" customFormat="1" x14ac:dyDescent="0.25">
      <c r="B451" s="610"/>
      <c r="C451" s="611"/>
      <c r="D451" s="150">
        <v>0</v>
      </c>
      <c r="E451" s="125"/>
      <c r="F451" s="169">
        <v>0</v>
      </c>
      <c r="G451" s="153">
        <v>0</v>
      </c>
      <c r="H451" s="170">
        <v>0</v>
      </c>
      <c r="I451" s="123"/>
      <c r="J451" s="169">
        <v>0</v>
      </c>
      <c r="K451" s="153">
        <v>0</v>
      </c>
      <c r="L451" s="153">
        <v>0</v>
      </c>
      <c r="M451" s="153">
        <v>0</v>
      </c>
      <c r="N451" s="153">
        <v>0</v>
      </c>
      <c r="O451" s="153">
        <v>0</v>
      </c>
      <c r="P451" s="153">
        <v>0</v>
      </c>
      <c r="Q451" s="320">
        <f>SUM(D451:P451)</f>
        <v>0</v>
      </c>
      <c r="R451" s="377"/>
    </row>
    <row r="452" spans="2:18" s="374" customFormat="1" x14ac:dyDescent="0.25">
      <c r="B452" s="610"/>
      <c r="C452" s="611"/>
      <c r="D452" s="150">
        <v>0</v>
      </c>
      <c r="E452" s="125"/>
      <c r="F452" s="169">
        <v>0</v>
      </c>
      <c r="G452" s="153">
        <v>0</v>
      </c>
      <c r="H452" s="170">
        <v>0</v>
      </c>
      <c r="I452" s="123"/>
      <c r="J452" s="169">
        <v>0</v>
      </c>
      <c r="K452" s="153">
        <v>0</v>
      </c>
      <c r="L452" s="153">
        <v>0</v>
      </c>
      <c r="M452" s="153">
        <v>0</v>
      </c>
      <c r="N452" s="153">
        <v>0</v>
      </c>
      <c r="O452" s="153">
        <v>0</v>
      </c>
      <c r="P452" s="153">
        <v>0</v>
      </c>
      <c r="Q452" s="320">
        <f>SUM(D452:P452)</f>
        <v>0</v>
      </c>
      <c r="R452" s="377"/>
    </row>
    <row r="453" spans="2:18" s="374" customFormat="1" x14ac:dyDescent="0.25">
      <c r="B453" s="610"/>
      <c r="C453" s="611"/>
      <c r="D453" s="150">
        <v>0</v>
      </c>
      <c r="E453" s="125"/>
      <c r="F453" s="169">
        <v>0</v>
      </c>
      <c r="G453" s="153">
        <v>0</v>
      </c>
      <c r="H453" s="170">
        <v>0</v>
      </c>
      <c r="I453" s="123"/>
      <c r="J453" s="169">
        <v>0</v>
      </c>
      <c r="K453" s="153">
        <v>0</v>
      </c>
      <c r="L453" s="153">
        <v>0</v>
      </c>
      <c r="M453" s="153">
        <v>0</v>
      </c>
      <c r="N453" s="153">
        <v>0</v>
      </c>
      <c r="O453" s="153">
        <v>0</v>
      </c>
      <c r="P453" s="153">
        <v>0</v>
      </c>
      <c r="Q453" s="321">
        <f t="shared" ref="Q453:Q458" si="68">SUM(D453:P453)</f>
        <v>0</v>
      </c>
      <c r="R453" s="377"/>
    </row>
    <row r="454" spans="2:18" s="374" customFormat="1" x14ac:dyDescent="0.25">
      <c r="B454" s="610"/>
      <c r="C454" s="611"/>
      <c r="D454" s="150">
        <v>0</v>
      </c>
      <c r="E454" s="125"/>
      <c r="F454" s="169">
        <v>0</v>
      </c>
      <c r="G454" s="153">
        <v>0</v>
      </c>
      <c r="H454" s="170">
        <v>0</v>
      </c>
      <c r="I454" s="123"/>
      <c r="J454" s="169">
        <v>0</v>
      </c>
      <c r="K454" s="153">
        <v>0</v>
      </c>
      <c r="L454" s="153">
        <v>0</v>
      </c>
      <c r="M454" s="153">
        <v>0</v>
      </c>
      <c r="N454" s="153">
        <v>0</v>
      </c>
      <c r="O454" s="153">
        <v>0</v>
      </c>
      <c r="P454" s="153">
        <v>0</v>
      </c>
      <c r="Q454" s="321">
        <f t="shared" si="68"/>
        <v>0</v>
      </c>
      <c r="R454" s="377"/>
    </row>
    <row r="455" spans="2:18" s="374" customFormat="1" x14ac:dyDescent="0.25">
      <c r="B455" s="610"/>
      <c r="C455" s="611"/>
      <c r="D455" s="150">
        <v>0</v>
      </c>
      <c r="E455" s="125"/>
      <c r="F455" s="169">
        <v>0</v>
      </c>
      <c r="G455" s="153">
        <v>0</v>
      </c>
      <c r="H455" s="170">
        <v>0</v>
      </c>
      <c r="I455" s="123"/>
      <c r="J455" s="169">
        <v>0</v>
      </c>
      <c r="K455" s="153">
        <v>0</v>
      </c>
      <c r="L455" s="153">
        <v>0</v>
      </c>
      <c r="M455" s="153">
        <v>0</v>
      </c>
      <c r="N455" s="153">
        <v>0</v>
      </c>
      <c r="O455" s="153">
        <v>0</v>
      </c>
      <c r="P455" s="153">
        <v>0</v>
      </c>
      <c r="Q455" s="321">
        <f t="shared" si="68"/>
        <v>0</v>
      </c>
      <c r="R455" s="377"/>
    </row>
    <row r="456" spans="2:18" s="374" customFormat="1" x14ac:dyDescent="0.25">
      <c r="B456" s="610"/>
      <c r="C456" s="611"/>
      <c r="D456" s="150">
        <v>0</v>
      </c>
      <c r="E456" s="125"/>
      <c r="F456" s="169">
        <v>0</v>
      </c>
      <c r="G456" s="153">
        <v>0</v>
      </c>
      <c r="H456" s="170">
        <v>0</v>
      </c>
      <c r="I456" s="123"/>
      <c r="J456" s="169">
        <v>0</v>
      </c>
      <c r="K456" s="153">
        <v>0</v>
      </c>
      <c r="L456" s="153">
        <v>0</v>
      </c>
      <c r="M456" s="153">
        <v>0</v>
      </c>
      <c r="N456" s="153">
        <v>0</v>
      </c>
      <c r="O456" s="153">
        <v>0</v>
      </c>
      <c r="P456" s="153">
        <v>0</v>
      </c>
      <c r="Q456" s="321">
        <f t="shared" si="68"/>
        <v>0</v>
      </c>
      <c r="R456" s="377"/>
    </row>
    <row r="457" spans="2:18" s="374" customFormat="1" x14ac:dyDescent="0.25">
      <c r="B457" s="610"/>
      <c r="C457" s="611"/>
      <c r="D457" s="150">
        <v>0</v>
      </c>
      <c r="E457" s="125"/>
      <c r="F457" s="169">
        <v>0</v>
      </c>
      <c r="G457" s="153">
        <v>0</v>
      </c>
      <c r="H457" s="170">
        <v>0</v>
      </c>
      <c r="I457" s="123"/>
      <c r="J457" s="169">
        <v>0</v>
      </c>
      <c r="K457" s="153">
        <v>0</v>
      </c>
      <c r="L457" s="153">
        <v>0</v>
      </c>
      <c r="M457" s="153">
        <v>0</v>
      </c>
      <c r="N457" s="153">
        <v>0</v>
      </c>
      <c r="O457" s="153">
        <v>0</v>
      </c>
      <c r="P457" s="153">
        <v>0</v>
      </c>
      <c r="Q457" s="321">
        <f t="shared" si="68"/>
        <v>0</v>
      </c>
      <c r="R457" s="377"/>
    </row>
    <row r="458" spans="2:18" s="374" customFormat="1" x14ac:dyDescent="0.25">
      <c r="B458" s="608" t="s">
        <v>288</v>
      </c>
      <c r="C458" s="609"/>
      <c r="D458" s="150">
        <v>0</v>
      </c>
      <c r="E458" s="125"/>
      <c r="F458" s="169">
        <v>0</v>
      </c>
      <c r="G458" s="153">
        <v>0</v>
      </c>
      <c r="H458" s="170">
        <v>0</v>
      </c>
      <c r="I458" s="123"/>
      <c r="J458" s="169">
        <v>0</v>
      </c>
      <c r="K458" s="153">
        <v>0</v>
      </c>
      <c r="L458" s="153">
        <v>0</v>
      </c>
      <c r="M458" s="153">
        <v>0</v>
      </c>
      <c r="N458" s="153">
        <v>0</v>
      </c>
      <c r="O458" s="153">
        <v>0</v>
      </c>
      <c r="P458" s="153">
        <v>0</v>
      </c>
      <c r="Q458" s="321">
        <f t="shared" si="68"/>
        <v>0</v>
      </c>
      <c r="R458" s="377"/>
    </row>
    <row r="459" spans="2:18" s="374" customFormat="1" ht="15.75" thickBot="1" x14ac:dyDescent="0.3">
      <c r="B459" s="608"/>
      <c r="C459" s="609"/>
      <c r="D459" s="152">
        <v>0</v>
      </c>
      <c r="E459" s="205"/>
      <c r="F459" s="175">
        <v>0</v>
      </c>
      <c r="G459" s="155">
        <v>0</v>
      </c>
      <c r="H459" s="176">
        <v>0</v>
      </c>
      <c r="I459" s="206"/>
      <c r="J459" s="175">
        <v>0</v>
      </c>
      <c r="K459" s="155">
        <v>0</v>
      </c>
      <c r="L459" s="155">
        <v>0</v>
      </c>
      <c r="M459" s="155">
        <v>0</v>
      </c>
      <c r="N459" s="155">
        <v>0</v>
      </c>
      <c r="O459" s="155">
        <v>0</v>
      </c>
      <c r="P459" s="176">
        <v>0</v>
      </c>
      <c r="Q459" s="322">
        <f>SUM(D459:P459)</f>
        <v>0</v>
      </c>
      <c r="R459" s="377"/>
    </row>
    <row r="460" spans="2:18" ht="16.5" thickTop="1" thickBot="1" x14ac:dyDescent="0.3">
      <c r="B460" s="308"/>
      <c r="C460" s="309" t="s">
        <v>314</v>
      </c>
      <c r="D460" s="163">
        <f>SUM(D451:D459)</f>
        <v>0</v>
      </c>
      <c r="E460" s="314"/>
      <c r="F460" s="237">
        <f>SUM(F451:F459)</f>
        <v>0</v>
      </c>
      <c r="G460" s="238">
        <f>SUM(G451:G459)</f>
        <v>0</v>
      </c>
      <c r="H460" s="239">
        <f>SUM(H451:H459)</f>
        <v>0</v>
      </c>
      <c r="I460" s="314"/>
      <c r="J460" s="237">
        <f t="shared" ref="J460:P460" si="69">SUM(J451:J459)</f>
        <v>0</v>
      </c>
      <c r="K460" s="238">
        <f t="shared" si="69"/>
        <v>0</v>
      </c>
      <c r="L460" s="238">
        <f t="shared" si="69"/>
        <v>0</v>
      </c>
      <c r="M460" s="239">
        <f t="shared" si="69"/>
        <v>0</v>
      </c>
      <c r="N460" s="237">
        <f t="shared" si="69"/>
        <v>0</v>
      </c>
      <c r="O460" s="238">
        <f t="shared" si="69"/>
        <v>0</v>
      </c>
      <c r="P460" s="239">
        <f t="shared" si="69"/>
        <v>0</v>
      </c>
      <c r="Q460" s="240">
        <f>SUM(D460:P460)</f>
        <v>0</v>
      </c>
    </row>
    <row r="461" spans="2:18" ht="15.75" thickBot="1" x14ac:dyDescent="0.3">
      <c r="B461" s="308"/>
      <c r="C461" s="309" t="s">
        <v>315</v>
      </c>
      <c r="D461" s="163">
        <f>D$460+D$416</f>
        <v>0</v>
      </c>
      <c r="E461" s="314"/>
      <c r="F461" s="237">
        <f>F$460+F$416</f>
        <v>0</v>
      </c>
      <c r="G461" s="238">
        <f>G$460+G$416</f>
        <v>0</v>
      </c>
      <c r="H461" s="239">
        <f>H$460+H$416</f>
        <v>0</v>
      </c>
      <c r="I461" s="314"/>
      <c r="J461" s="237">
        <f t="shared" ref="J461:P461" si="70">J$460+J$416</f>
        <v>0</v>
      </c>
      <c r="K461" s="238">
        <f t="shared" si="70"/>
        <v>0</v>
      </c>
      <c r="L461" s="238">
        <f t="shared" si="70"/>
        <v>0</v>
      </c>
      <c r="M461" s="239">
        <f t="shared" si="70"/>
        <v>0</v>
      </c>
      <c r="N461" s="237">
        <f t="shared" si="70"/>
        <v>0</v>
      </c>
      <c r="O461" s="238">
        <f t="shared" si="70"/>
        <v>0</v>
      </c>
      <c r="P461" s="239">
        <f t="shared" si="70"/>
        <v>0</v>
      </c>
      <c r="Q461" s="240">
        <f>SUM(D461:P461)</f>
        <v>0</v>
      </c>
    </row>
    <row r="462" spans="2:18" ht="15.75" thickBot="1" x14ac:dyDescent="0.3">
      <c r="B462" s="310"/>
      <c r="C462" s="311" t="s">
        <v>234</v>
      </c>
      <c r="D462" s="242">
        <f>D$448-D$460</f>
        <v>0</v>
      </c>
      <c r="E462" s="324"/>
      <c r="F462" s="243">
        <f>F$448-F$460</f>
        <v>0</v>
      </c>
      <c r="G462" s="244">
        <f>G$448-G$460</f>
        <v>0</v>
      </c>
      <c r="H462" s="245">
        <f>H$448-H$460</f>
        <v>0</v>
      </c>
      <c r="I462" s="324"/>
      <c r="J462" s="243">
        <f t="shared" ref="J462:P462" si="71">J$448-J$460</f>
        <v>0</v>
      </c>
      <c r="K462" s="244">
        <f t="shared" si="71"/>
        <v>0</v>
      </c>
      <c r="L462" s="244">
        <f t="shared" si="71"/>
        <v>0</v>
      </c>
      <c r="M462" s="245">
        <f t="shared" si="71"/>
        <v>0</v>
      </c>
      <c r="N462" s="244">
        <f t="shared" si="71"/>
        <v>0</v>
      </c>
      <c r="O462" s="244">
        <f t="shared" si="71"/>
        <v>0</v>
      </c>
      <c r="P462" s="244">
        <f t="shared" si="71"/>
        <v>0</v>
      </c>
      <c r="Q462" s="93">
        <f>SUM(D462:P462)</f>
        <v>0</v>
      </c>
    </row>
    <row r="463" spans="2:18" ht="15.75" thickBot="1" x14ac:dyDescent="0.3">
      <c r="C463" s="141"/>
      <c r="D463" s="81"/>
      <c r="E463" s="81"/>
      <c r="F463" s="81"/>
      <c r="G463" s="81"/>
      <c r="H463" s="81"/>
      <c r="I463" s="92"/>
      <c r="J463" s="81"/>
      <c r="K463" s="81"/>
      <c r="L463" s="81"/>
      <c r="M463" s="81"/>
      <c r="N463" s="81"/>
      <c r="O463" s="81"/>
      <c r="P463" s="81"/>
      <c r="Q463" s="75"/>
    </row>
    <row r="464" spans="2:18" ht="19.5" thickBot="1" x14ac:dyDescent="0.35">
      <c r="B464" s="113"/>
      <c r="C464" s="120"/>
      <c r="D464" s="119"/>
      <c r="E464" s="233" t="s">
        <v>279</v>
      </c>
      <c r="F464" s="631" t="s">
        <v>328</v>
      </c>
      <c r="G464" s="632"/>
      <c r="H464" s="632"/>
      <c r="I464" s="632"/>
      <c r="J464" s="632"/>
      <c r="K464" s="632"/>
      <c r="L464" s="632"/>
      <c r="M464" s="633"/>
      <c r="N464" s="81"/>
      <c r="O464" s="81"/>
      <c r="P464" s="81"/>
      <c r="Q464" s="75"/>
    </row>
    <row r="465" spans="2:17" ht="18.75" x14ac:dyDescent="0.3">
      <c r="B465" s="112"/>
      <c r="C465" s="120"/>
      <c r="D465" s="116" t="s">
        <v>247</v>
      </c>
      <c r="E465" s="118">
        <v>1</v>
      </c>
      <c r="F465" s="213" t="e">
        <f t="shared" ref="F465:H474" si="72">ROUND(SUMIF($E$7:$E$459,$D465,F$7:F$459)/F$461,3)</f>
        <v>#DIV/0!</v>
      </c>
      <c r="G465" s="228" t="e">
        <f t="shared" si="72"/>
        <v>#DIV/0!</v>
      </c>
      <c r="H465" s="228" t="e">
        <f t="shared" si="72"/>
        <v>#DIV/0!</v>
      </c>
      <c r="I465" s="379"/>
      <c r="J465" s="379"/>
      <c r="K465" s="379"/>
      <c r="L465" s="379"/>
      <c r="M465" s="380"/>
      <c r="N465" s="81"/>
      <c r="O465" s="81"/>
      <c r="P465" s="81"/>
      <c r="Q465" s="75"/>
    </row>
    <row r="466" spans="2:17" ht="18.75" x14ac:dyDescent="0.3">
      <c r="B466" s="112"/>
      <c r="C466" s="119"/>
      <c r="D466" s="116" t="s">
        <v>248</v>
      </c>
      <c r="E466" s="118">
        <v>2</v>
      </c>
      <c r="F466" s="214" t="e">
        <f t="shared" si="72"/>
        <v>#DIV/0!</v>
      </c>
      <c r="G466" s="215" t="e">
        <f t="shared" si="72"/>
        <v>#DIV/0!</v>
      </c>
      <c r="H466" s="215" t="e">
        <f t="shared" si="72"/>
        <v>#DIV/0!</v>
      </c>
      <c r="I466" s="161"/>
      <c r="J466" s="161"/>
      <c r="K466" s="161"/>
      <c r="L466" s="161"/>
      <c r="M466" s="158"/>
      <c r="N466" s="81"/>
      <c r="O466" s="81"/>
      <c r="P466" s="81"/>
      <c r="Q466" s="75"/>
    </row>
    <row r="467" spans="2:17" ht="18.75" x14ac:dyDescent="0.3">
      <c r="B467" s="112"/>
      <c r="C467" s="119"/>
      <c r="D467" s="116" t="s">
        <v>249</v>
      </c>
      <c r="E467" s="118">
        <v>3</v>
      </c>
      <c r="F467" s="214" t="e">
        <f t="shared" si="72"/>
        <v>#DIV/0!</v>
      </c>
      <c r="G467" s="215" t="e">
        <f t="shared" si="72"/>
        <v>#DIV/0!</v>
      </c>
      <c r="H467" s="215" t="e">
        <f t="shared" si="72"/>
        <v>#DIV/0!</v>
      </c>
      <c r="I467" s="161"/>
      <c r="J467" s="161"/>
      <c r="K467" s="161"/>
      <c r="L467" s="161"/>
      <c r="M467" s="158"/>
      <c r="N467" s="81"/>
      <c r="O467" s="81"/>
      <c r="P467" s="81"/>
      <c r="Q467" s="75"/>
    </row>
    <row r="468" spans="2:17" ht="18.75" x14ac:dyDescent="0.3">
      <c r="B468" s="112"/>
      <c r="C468" s="119"/>
      <c r="D468" s="116" t="s">
        <v>250</v>
      </c>
      <c r="E468" s="118">
        <v>4</v>
      </c>
      <c r="F468" s="214" t="e">
        <f t="shared" si="72"/>
        <v>#DIV/0!</v>
      </c>
      <c r="G468" s="215" t="e">
        <f t="shared" si="72"/>
        <v>#DIV/0!</v>
      </c>
      <c r="H468" s="215" t="e">
        <f t="shared" si="72"/>
        <v>#DIV/0!</v>
      </c>
      <c r="I468" s="161"/>
      <c r="J468" s="161"/>
      <c r="K468" s="161"/>
      <c r="L468" s="161"/>
      <c r="M468" s="158"/>
      <c r="N468" s="81"/>
      <c r="O468" s="81"/>
      <c r="P468" s="81"/>
      <c r="Q468" s="75"/>
    </row>
    <row r="469" spans="2:17" ht="18.75" x14ac:dyDescent="0.3">
      <c r="B469" s="112"/>
      <c r="C469" s="119"/>
      <c r="D469" s="116" t="s">
        <v>251</v>
      </c>
      <c r="E469" s="118">
        <v>5</v>
      </c>
      <c r="F469" s="214" t="e">
        <f t="shared" si="72"/>
        <v>#DIV/0!</v>
      </c>
      <c r="G469" s="215" t="e">
        <f t="shared" si="72"/>
        <v>#DIV/0!</v>
      </c>
      <c r="H469" s="215" t="e">
        <f t="shared" si="72"/>
        <v>#DIV/0!</v>
      </c>
      <c r="I469" s="161"/>
      <c r="J469" s="161"/>
      <c r="K469" s="161"/>
      <c r="L469" s="161"/>
      <c r="M469" s="158"/>
      <c r="N469" s="81"/>
      <c r="O469" s="81"/>
      <c r="P469" s="81"/>
      <c r="Q469" s="75"/>
    </row>
    <row r="470" spans="2:17" ht="18.75" x14ac:dyDescent="0.3">
      <c r="B470" s="112"/>
      <c r="C470" s="119"/>
      <c r="D470" s="116" t="s">
        <v>252</v>
      </c>
      <c r="E470" s="118">
        <v>6</v>
      </c>
      <c r="F470" s="214" t="e">
        <f t="shared" si="72"/>
        <v>#DIV/0!</v>
      </c>
      <c r="G470" s="215" t="e">
        <f t="shared" si="72"/>
        <v>#DIV/0!</v>
      </c>
      <c r="H470" s="215" t="e">
        <f t="shared" si="72"/>
        <v>#DIV/0!</v>
      </c>
      <c r="I470" s="161"/>
      <c r="J470" s="161"/>
      <c r="K470" s="161"/>
      <c r="L470" s="161"/>
      <c r="M470" s="158"/>
      <c r="N470" s="81"/>
      <c r="O470" s="81"/>
      <c r="P470" s="81"/>
      <c r="Q470" s="75"/>
    </row>
    <row r="471" spans="2:17" ht="18.75" x14ac:dyDescent="0.3">
      <c r="B471" s="112"/>
      <c r="C471" s="119"/>
      <c r="D471" s="116" t="s">
        <v>253</v>
      </c>
      <c r="E471" s="118">
        <v>7</v>
      </c>
      <c r="F471" s="214" t="e">
        <f t="shared" si="72"/>
        <v>#DIV/0!</v>
      </c>
      <c r="G471" s="215" t="e">
        <f t="shared" si="72"/>
        <v>#DIV/0!</v>
      </c>
      <c r="H471" s="215" t="e">
        <f t="shared" si="72"/>
        <v>#DIV/0!</v>
      </c>
      <c r="I471" s="161"/>
      <c r="J471" s="161"/>
      <c r="K471" s="161"/>
      <c r="L471" s="161"/>
      <c r="M471" s="158"/>
      <c r="N471" s="81"/>
      <c r="O471" s="81"/>
      <c r="P471" s="81"/>
      <c r="Q471" s="75"/>
    </row>
    <row r="472" spans="2:17" ht="18.75" x14ac:dyDescent="0.3">
      <c r="B472" s="112"/>
      <c r="C472" s="119"/>
      <c r="D472" s="116" t="s">
        <v>254</v>
      </c>
      <c r="E472" s="118">
        <v>8</v>
      </c>
      <c r="F472" s="214" t="e">
        <f t="shared" si="72"/>
        <v>#DIV/0!</v>
      </c>
      <c r="G472" s="215" t="e">
        <f t="shared" si="72"/>
        <v>#DIV/0!</v>
      </c>
      <c r="H472" s="215" t="e">
        <f t="shared" si="72"/>
        <v>#DIV/0!</v>
      </c>
      <c r="I472" s="161"/>
      <c r="J472" s="161"/>
      <c r="K472" s="161"/>
      <c r="L472" s="161"/>
      <c r="M472" s="158"/>
      <c r="N472" s="81"/>
      <c r="O472" s="81"/>
      <c r="P472" s="81"/>
      <c r="Q472" s="75"/>
    </row>
    <row r="473" spans="2:17" ht="18.75" x14ac:dyDescent="0.3">
      <c r="B473" s="112"/>
      <c r="C473" s="119"/>
      <c r="D473" s="116" t="s">
        <v>255</v>
      </c>
      <c r="E473" s="118">
        <v>9</v>
      </c>
      <c r="F473" s="214" t="e">
        <f t="shared" si="72"/>
        <v>#DIV/0!</v>
      </c>
      <c r="G473" s="215" t="e">
        <f t="shared" si="72"/>
        <v>#DIV/0!</v>
      </c>
      <c r="H473" s="215" t="e">
        <f t="shared" si="72"/>
        <v>#DIV/0!</v>
      </c>
      <c r="I473" s="161"/>
      <c r="J473" s="161"/>
      <c r="K473" s="161"/>
      <c r="L473" s="161"/>
      <c r="M473" s="158"/>
      <c r="N473" s="81"/>
      <c r="O473" s="81"/>
      <c r="P473" s="81"/>
      <c r="Q473" s="75"/>
    </row>
    <row r="474" spans="2:17" ht="18.75" x14ac:dyDescent="0.3">
      <c r="B474" s="112"/>
      <c r="C474" s="119"/>
      <c r="D474" s="116" t="s">
        <v>256</v>
      </c>
      <c r="E474" s="118">
        <v>10</v>
      </c>
      <c r="F474" s="214" t="e">
        <f t="shared" si="72"/>
        <v>#DIV/0!</v>
      </c>
      <c r="G474" s="215" t="e">
        <f t="shared" si="72"/>
        <v>#DIV/0!</v>
      </c>
      <c r="H474" s="215" t="e">
        <f t="shared" si="72"/>
        <v>#DIV/0!</v>
      </c>
      <c r="I474" s="161"/>
      <c r="J474" s="161"/>
      <c r="K474" s="161"/>
      <c r="L474" s="161"/>
      <c r="M474" s="158"/>
      <c r="N474" s="81"/>
      <c r="O474" s="81"/>
      <c r="P474" s="81"/>
      <c r="Q474" s="75"/>
    </row>
    <row r="475" spans="2:17" ht="15.75" x14ac:dyDescent="0.25">
      <c r="B475" s="113"/>
      <c r="C475" s="114"/>
      <c r="D475" s="114"/>
      <c r="E475" s="117" t="s">
        <v>260</v>
      </c>
      <c r="F475" s="156"/>
      <c r="G475" s="161"/>
      <c r="H475" s="161"/>
      <c r="I475" s="161"/>
      <c r="J475" s="161"/>
      <c r="K475" s="161"/>
      <c r="L475" s="161"/>
      <c r="M475" s="158"/>
      <c r="N475" s="81"/>
      <c r="O475" s="81"/>
      <c r="P475" s="81"/>
      <c r="Q475" s="75"/>
    </row>
    <row r="476" spans="2:17" ht="18.75" x14ac:dyDescent="0.3">
      <c r="B476" s="112"/>
      <c r="C476" s="112"/>
      <c r="D476" s="116" t="s">
        <v>235</v>
      </c>
      <c r="E476" s="118">
        <v>1</v>
      </c>
      <c r="F476" s="156"/>
      <c r="G476" s="161"/>
      <c r="H476" s="161"/>
      <c r="I476" s="161"/>
      <c r="J476" s="215" t="e">
        <f t="shared" ref="J476:M487" si="73">ROUND(SUMIF($I$7:$I$459,$D476,J$7:J$459)/J$461,3)</f>
        <v>#DIV/0!</v>
      </c>
      <c r="K476" s="215" t="e">
        <f t="shared" si="73"/>
        <v>#DIV/0!</v>
      </c>
      <c r="L476" s="215" t="e">
        <f t="shared" si="73"/>
        <v>#DIV/0!</v>
      </c>
      <c r="M476" s="235" t="e">
        <f t="shared" si="73"/>
        <v>#DIV/0!</v>
      </c>
      <c r="N476" s="81"/>
      <c r="O476" s="81"/>
      <c r="P476" s="81"/>
      <c r="Q476" s="75"/>
    </row>
    <row r="477" spans="2:17" ht="18.75" x14ac:dyDescent="0.3">
      <c r="B477" s="112"/>
      <c r="C477" s="112"/>
      <c r="D477" s="116" t="s">
        <v>236</v>
      </c>
      <c r="E477" s="118">
        <v>2</v>
      </c>
      <c r="F477" s="156"/>
      <c r="G477" s="161"/>
      <c r="H477" s="161"/>
      <c r="I477" s="161"/>
      <c r="J477" s="215" t="e">
        <f t="shared" si="73"/>
        <v>#DIV/0!</v>
      </c>
      <c r="K477" s="215" t="e">
        <f t="shared" si="73"/>
        <v>#DIV/0!</v>
      </c>
      <c r="L477" s="215" t="e">
        <f t="shared" si="73"/>
        <v>#DIV/0!</v>
      </c>
      <c r="M477" s="235" t="e">
        <f t="shared" si="73"/>
        <v>#DIV/0!</v>
      </c>
      <c r="N477" s="81"/>
      <c r="O477" s="81"/>
      <c r="P477" s="81"/>
      <c r="Q477" s="75"/>
    </row>
    <row r="478" spans="2:17" ht="18.75" x14ac:dyDescent="0.3">
      <c r="B478" s="112"/>
      <c r="C478" s="112"/>
      <c r="D478" s="116" t="s">
        <v>237</v>
      </c>
      <c r="E478" s="118">
        <v>3</v>
      </c>
      <c r="F478" s="156"/>
      <c r="G478" s="161"/>
      <c r="H478" s="161"/>
      <c r="I478" s="161"/>
      <c r="J478" s="215" t="e">
        <f t="shared" si="73"/>
        <v>#DIV/0!</v>
      </c>
      <c r="K478" s="215" t="e">
        <f t="shared" si="73"/>
        <v>#DIV/0!</v>
      </c>
      <c r="L478" s="215" t="e">
        <f t="shared" si="73"/>
        <v>#DIV/0!</v>
      </c>
      <c r="M478" s="235" t="e">
        <f t="shared" si="73"/>
        <v>#DIV/0!</v>
      </c>
      <c r="N478" s="81"/>
      <c r="O478" s="81"/>
      <c r="P478" s="81"/>
      <c r="Q478" s="75"/>
    </row>
    <row r="479" spans="2:17" ht="18.75" x14ac:dyDescent="0.3">
      <c r="B479" s="112"/>
      <c r="C479" s="112"/>
      <c r="D479" s="116" t="s">
        <v>238</v>
      </c>
      <c r="E479" s="118">
        <v>4</v>
      </c>
      <c r="F479" s="156"/>
      <c r="G479" s="161"/>
      <c r="H479" s="161"/>
      <c r="I479" s="161"/>
      <c r="J479" s="215" t="e">
        <f t="shared" si="73"/>
        <v>#DIV/0!</v>
      </c>
      <c r="K479" s="215" t="e">
        <f t="shared" si="73"/>
        <v>#DIV/0!</v>
      </c>
      <c r="L479" s="215" t="e">
        <f t="shared" si="73"/>
        <v>#DIV/0!</v>
      </c>
      <c r="M479" s="235" t="e">
        <f t="shared" si="73"/>
        <v>#DIV/0!</v>
      </c>
      <c r="N479" s="81"/>
      <c r="O479" s="81"/>
      <c r="P479" s="81"/>
      <c r="Q479" s="75"/>
    </row>
    <row r="480" spans="2:17" ht="18.75" x14ac:dyDescent="0.3">
      <c r="B480" s="112"/>
      <c r="C480" s="112"/>
      <c r="D480" s="116" t="s">
        <v>239</v>
      </c>
      <c r="E480" s="118">
        <v>5</v>
      </c>
      <c r="F480" s="156"/>
      <c r="G480" s="161"/>
      <c r="H480" s="161"/>
      <c r="I480" s="161"/>
      <c r="J480" s="215" t="e">
        <f t="shared" si="73"/>
        <v>#DIV/0!</v>
      </c>
      <c r="K480" s="215" t="e">
        <f t="shared" si="73"/>
        <v>#DIV/0!</v>
      </c>
      <c r="L480" s="215" t="e">
        <f t="shared" si="73"/>
        <v>#DIV/0!</v>
      </c>
      <c r="M480" s="235" t="e">
        <f t="shared" si="73"/>
        <v>#DIV/0!</v>
      </c>
      <c r="N480" s="81"/>
      <c r="O480" s="81"/>
      <c r="P480" s="81"/>
      <c r="Q480" s="75"/>
    </row>
    <row r="481" spans="1:18" ht="18.75" x14ac:dyDescent="0.3">
      <c r="B481" s="112"/>
      <c r="C481" s="112"/>
      <c r="D481" s="116" t="s">
        <v>240</v>
      </c>
      <c r="E481" s="118">
        <v>6</v>
      </c>
      <c r="F481" s="156"/>
      <c r="G481" s="161"/>
      <c r="H481" s="161"/>
      <c r="I481" s="161"/>
      <c r="J481" s="215" t="e">
        <f t="shared" si="73"/>
        <v>#DIV/0!</v>
      </c>
      <c r="K481" s="215" t="e">
        <f t="shared" si="73"/>
        <v>#DIV/0!</v>
      </c>
      <c r="L481" s="215" t="e">
        <f t="shared" si="73"/>
        <v>#DIV/0!</v>
      </c>
      <c r="M481" s="235" t="e">
        <f t="shared" si="73"/>
        <v>#DIV/0!</v>
      </c>
      <c r="N481" s="81"/>
      <c r="O481" s="81"/>
      <c r="P481" s="81"/>
      <c r="Q481" s="75"/>
    </row>
    <row r="482" spans="1:18" ht="18.75" x14ac:dyDescent="0.3">
      <c r="B482" s="112"/>
      <c r="C482" s="112"/>
      <c r="D482" s="116" t="s">
        <v>241</v>
      </c>
      <c r="E482" s="118">
        <v>7</v>
      </c>
      <c r="F482" s="156"/>
      <c r="G482" s="161"/>
      <c r="H482" s="161"/>
      <c r="I482" s="161"/>
      <c r="J482" s="215" t="e">
        <f t="shared" si="73"/>
        <v>#DIV/0!</v>
      </c>
      <c r="K482" s="215" t="e">
        <f t="shared" si="73"/>
        <v>#DIV/0!</v>
      </c>
      <c r="L482" s="215" t="e">
        <f t="shared" si="73"/>
        <v>#DIV/0!</v>
      </c>
      <c r="M482" s="235" t="e">
        <f t="shared" si="73"/>
        <v>#DIV/0!</v>
      </c>
      <c r="N482" s="81"/>
      <c r="O482" s="81"/>
      <c r="P482" s="81"/>
      <c r="Q482" s="75"/>
    </row>
    <row r="483" spans="1:18" ht="18.75" x14ac:dyDescent="0.3">
      <c r="B483" s="112"/>
      <c r="C483" s="112"/>
      <c r="D483" s="116" t="s">
        <v>242</v>
      </c>
      <c r="E483" s="118">
        <v>8</v>
      </c>
      <c r="F483" s="156"/>
      <c r="G483" s="161"/>
      <c r="H483" s="161"/>
      <c r="I483" s="161"/>
      <c r="J483" s="215" t="e">
        <f t="shared" si="73"/>
        <v>#DIV/0!</v>
      </c>
      <c r="K483" s="215" t="e">
        <f t="shared" si="73"/>
        <v>#DIV/0!</v>
      </c>
      <c r="L483" s="215" t="e">
        <f t="shared" si="73"/>
        <v>#DIV/0!</v>
      </c>
      <c r="M483" s="235" t="e">
        <f t="shared" si="73"/>
        <v>#DIV/0!</v>
      </c>
      <c r="N483" s="81"/>
      <c r="O483" s="81"/>
      <c r="P483" s="81"/>
      <c r="Q483" s="75"/>
    </row>
    <row r="484" spans="1:18" ht="18.75" x14ac:dyDescent="0.3">
      <c r="B484" s="112"/>
      <c r="C484" s="112"/>
      <c r="D484" s="116" t="s">
        <v>243</v>
      </c>
      <c r="E484" s="118">
        <v>9</v>
      </c>
      <c r="F484" s="156"/>
      <c r="G484" s="161"/>
      <c r="H484" s="161"/>
      <c r="I484" s="161"/>
      <c r="J484" s="215" t="e">
        <f t="shared" si="73"/>
        <v>#DIV/0!</v>
      </c>
      <c r="K484" s="215" t="e">
        <f t="shared" si="73"/>
        <v>#DIV/0!</v>
      </c>
      <c r="L484" s="215" t="e">
        <f t="shared" si="73"/>
        <v>#DIV/0!</v>
      </c>
      <c r="M484" s="235" t="e">
        <f t="shared" si="73"/>
        <v>#DIV/0!</v>
      </c>
      <c r="N484" s="81"/>
      <c r="O484" s="81"/>
      <c r="P484" s="81"/>
      <c r="Q484" s="75"/>
    </row>
    <row r="485" spans="1:18" ht="18.75" x14ac:dyDescent="0.3">
      <c r="B485" s="112"/>
      <c r="C485" s="112"/>
      <c r="D485" s="116" t="s">
        <v>244</v>
      </c>
      <c r="E485" s="118">
        <v>10</v>
      </c>
      <c r="F485" s="156"/>
      <c r="G485" s="161"/>
      <c r="H485" s="161"/>
      <c r="I485" s="161"/>
      <c r="J485" s="215" t="e">
        <f t="shared" si="73"/>
        <v>#DIV/0!</v>
      </c>
      <c r="K485" s="215" t="e">
        <f t="shared" si="73"/>
        <v>#DIV/0!</v>
      </c>
      <c r="L485" s="215" t="e">
        <f t="shared" si="73"/>
        <v>#DIV/0!</v>
      </c>
      <c r="M485" s="235" t="e">
        <f t="shared" si="73"/>
        <v>#DIV/0!</v>
      </c>
      <c r="N485" s="81"/>
      <c r="O485" s="81"/>
      <c r="P485" s="81"/>
      <c r="Q485" s="75"/>
    </row>
    <row r="486" spans="1:18" ht="18.75" x14ac:dyDescent="0.3">
      <c r="B486" s="112"/>
      <c r="C486" s="112"/>
      <c r="D486" s="116" t="s">
        <v>245</v>
      </c>
      <c r="E486" s="118">
        <v>11</v>
      </c>
      <c r="F486" s="156"/>
      <c r="G486" s="161"/>
      <c r="H486" s="161"/>
      <c r="I486" s="161"/>
      <c r="J486" s="215" t="e">
        <f t="shared" si="73"/>
        <v>#DIV/0!</v>
      </c>
      <c r="K486" s="215" t="e">
        <f t="shared" si="73"/>
        <v>#DIV/0!</v>
      </c>
      <c r="L486" s="215" t="e">
        <f t="shared" si="73"/>
        <v>#DIV/0!</v>
      </c>
      <c r="M486" s="235" t="e">
        <f t="shared" si="73"/>
        <v>#DIV/0!</v>
      </c>
      <c r="N486" s="81"/>
      <c r="O486" s="81"/>
      <c r="P486" s="81"/>
      <c r="Q486" s="75"/>
    </row>
    <row r="487" spans="1:18" ht="19.5" thickBot="1" x14ac:dyDescent="0.35">
      <c r="B487" s="112"/>
      <c r="C487" s="112"/>
      <c r="D487" s="116" t="s">
        <v>246</v>
      </c>
      <c r="E487" s="118">
        <v>12</v>
      </c>
      <c r="F487" s="157"/>
      <c r="G487" s="162"/>
      <c r="H487" s="162"/>
      <c r="I487" s="161"/>
      <c r="J487" s="215" t="e">
        <f t="shared" si="73"/>
        <v>#DIV/0!</v>
      </c>
      <c r="K487" s="215" t="e">
        <f t="shared" si="73"/>
        <v>#DIV/0!</v>
      </c>
      <c r="L487" s="215" t="e">
        <f t="shared" si="73"/>
        <v>#DIV/0!</v>
      </c>
      <c r="M487" s="235" t="e">
        <f t="shared" si="73"/>
        <v>#DIV/0!</v>
      </c>
      <c r="N487" s="81"/>
      <c r="O487" s="81"/>
      <c r="P487" s="81"/>
      <c r="Q487" s="75"/>
    </row>
    <row r="488" spans="1:18" ht="16.5" thickTop="1" thickBot="1" x14ac:dyDescent="0.3">
      <c r="B488" s="141"/>
      <c r="C488" s="78"/>
      <c r="D488" s="81"/>
      <c r="E488" s="115" t="s">
        <v>233</v>
      </c>
      <c r="F488" s="223" t="e">
        <f>SUM(F465:F474)</f>
        <v>#DIV/0!</v>
      </c>
      <c r="G488" s="224" t="e">
        <f>SUM(G465:G474)</f>
        <v>#DIV/0!</v>
      </c>
      <c r="H488" s="225" t="e">
        <f>SUM(H465:H474)</f>
        <v>#DIV/0!</v>
      </c>
      <c r="I488" s="226"/>
      <c r="J488" s="217" t="e">
        <f>SUM(J476:J487)</f>
        <v>#DIV/0!</v>
      </c>
      <c r="K488" s="217" t="e">
        <f t="shared" ref="K488:M488" si="74">SUM(K476:K487)</f>
        <v>#DIV/0!</v>
      </c>
      <c r="L488" s="217" t="e">
        <f t="shared" si="74"/>
        <v>#DIV/0!</v>
      </c>
      <c r="M488" s="234" t="e">
        <f t="shared" si="74"/>
        <v>#DIV/0!</v>
      </c>
      <c r="N488" s="81"/>
      <c r="O488" s="81"/>
      <c r="P488" s="81"/>
      <c r="Q488" s="75"/>
    </row>
    <row r="489" spans="1:18" x14ac:dyDescent="0.25">
      <c r="F489" s="232" t="s">
        <v>312</v>
      </c>
    </row>
    <row r="490" spans="1:18" ht="15.75" thickBot="1" x14ac:dyDescent="0.3">
      <c r="A490" s="76"/>
      <c r="B490" s="76"/>
      <c r="C490" s="76"/>
      <c r="D490" s="76"/>
      <c r="E490" s="76"/>
      <c r="F490" s="76"/>
      <c r="G490" s="76"/>
      <c r="H490" s="76"/>
      <c r="I490" s="76"/>
      <c r="J490" s="76"/>
      <c r="K490" s="76"/>
      <c r="L490" s="76"/>
      <c r="M490" s="76"/>
      <c r="N490" s="76"/>
      <c r="O490" s="76"/>
      <c r="P490" s="76"/>
      <c r="Q490" s="76"/>
      <c r="R490" s="102"/>
    </row>
    <row r="491" spans="1:18" ht="34.5" thickBot="1" x14ac:dyDescent="0.55000000000000004">
      <c r="B491" s="201" t="s">
        <v>329</v>
      </c>
      <c r="C491" s="202"/>
      <c r="D491" s="202"/>
      <c r="E491" s="202"/>
      <c r="F491" s="202"/>
      <c r="G491" s="202"/>
      <c r="H491" s="202"/>
      <c r="I491" s="202"/>
      <c r="J491" s="202"/>
      <c r="K491" s="202"/>
      <c r="L491" s="202"/>
      <c r="M491" s="202"/>
      <c r="N491" s="202"/>
      <c r="O491" s="202"/>
      <c r="P491" s="202"/>
      <c r="Q491" s="203"/>
    </row>
    <row r="492" spans="1:18" ht="56.25" customHeight="1" x14ac:dyDescent="0.25">
      <c r="B492" s="300"/>
      <c r="C492" s="301"/>
      <c r="D492" s="368" t="s">
        <v>181</v>
      </c>
      <c r="E492" s="627" t="s">
        <v>284</v>
      </c>
      <c r="F492" s="595" t="s">
        <v>259</v>
      </c>
      <c r="G492" s="596"/>
      <c r="H492" s="597"/>
      <c r="I492" s="627" t="s">
        <v>283</v>
      </c>
      <c r="J492" s="600" t="s">
        <v>187</v>
      </c>
      <c r="K492" s="601"/>
      <c r="L492" s="601"/>
      <c r="M492" s="602"/>
      <c r="N492" s="603" t="s">
        <v>227</v>
      </c>
      <c r="O492" s="604"/>
      <c r="P492" s="605"/>
      <c r="Q492" s="302"/>
    </row>
    <row r="493" spans="1:18" ht="15" customHeight="1" x14ac:dyDescent="0.25">
      <c r="B493" s="303"/>
      <c r="C493" s="304" t="s">
        <v>297</v>
      </c>
      <c r="D493" s="85">
        <f>D$462</f>
        <v>0</v>
      </c>
      <c r="E493" s="598"/>
      <c r="F493" s="109">
        <f>F$462</f>
        <v>0</v>
      </c>
      <c r="G493" s="110">
        <f>G$462</f>
        <v>0</v>
      </c>
      <c r="H493" s="111">
        <f>H$462</f>
        <v>0</v>
      </c>
      <c r="I493" s="598"/>
      <c r="J493" s="109">
        <f t="shared" ref="J493:P493" si="75">J$462</f>
        <v>0</v>
      </c>
      <c r="K493" s="110">
        <f t="shared" si="75"/>
        <v>0</v>
      </c>
      <c r="L493" s="110">
        <f t="shared" si="75"/>
        <v>0</v>
      </c>
      <c r="M493" s="111">
        <f t="shared" si="75"/>
        <v>0</v>
      </c>
      <c r="N493" s="109">
        <f t="shared" si="75"/>
        <v>0</v>
      </c>
      <c r="O493" s="110">
        <f t="shared" si="75"/>
        <v>0</v>
      </c>
      <c r="P493" s="111">
        <f t="shared" si="75"/>
        <v>0</v>
      </c>
      <c r="Q493" s="305"/>
    </row>
    <row r="494" spans="1:18" ht="15" customHeight="1" x14ac:dyDescent="0.25">
      <c r="B494" s="606" t="s">
        <v>179</v>
      </c>
      <c r="C494" s="79" t="s">
        <v>199</v>
      </c>
      <c r="D494" s="181" t="s">
        <v>182</v>
      </c>
      <c r="E494" s="598"/>
      <c r="F494" s="198" t="s">
        <v>182</v>
      </c>
      <c r="G494" s="199" t="s">
        <v>69</v>
      </c>
      <c r="H494" s="200" t="s">
        <v>183</v>
      </c>
      <c r="I494" s="598"/>
      <c r="J494" s="184" t="s">
        <v>51</v>
      </c>
      <c r="K494" s="178" t="s">
        <v>52</v>
      </c>
      <c r="L494" s="179" t="s">
        <v>185</v>
      </c>
      <c r="M494" s="183" t="s">
        <v>186</v>
      </c>
      <c r="N494" s="184" t="s">
        <v>228</v>
      </c>
      <c r="O494" s="593" t="s">
        <v>229</v>
      </c>
      <c r="P494" s="594"/>
      <c r="Q494" s="305"/>
    </row>
    <row r="495" spans="1:18" ht="15.75" customHeight="1" thickBot="1" x14ac:dyDescent="0.3">
      <c r="B495" s="607"/>
      <c r="C495" s="80" t="s">
        <v>12</v>
      </c>
      <c r="D495" s="182">
        <v>7388</v>
      </c>
      <c r="E495" s="599"/>
      <c r="F495" s="186">
        <v>7420</v>
      </c>
      <c r="G495" s="180">
        <v>3220</v>
      </c>
      <c r="H495" s="185">
        <v>3215</v>
      </c>
      <c r="I495" s="599"/>
      <c r="J495" s="186">
        <v>3210</v>
      </c>
      <c r="K495" s="180">
        <v>3212</v>
      </c>
      <c r="L495" s="180" t="s">
        <v>184</v>
      </c>
      <c r="M495" s="185" t="s">
        <v>184</v>
      </c>
      <c r="N495" s="186">
        <v>7422</v>
      </c>
      <c r="O495" s="180">
        <v>7425</v>
      </c>
      <c r="P495" s="185" t="s">
        <v>289</v>
      </c>
      <c r="Q495" s="307" t="s">
        <v>233</v>
      </c>
      <c r="R495" s="3" t="s">
        <v>189</v>
      </c>
    </row>
    <row r="496" spans="1:18" s="374" customFormat="1" x14ac:dyDescent="0.25">
      <c r="B496" s="610"/>
      <c r="C496" s="611"/>
      <c r="D496" s="150">
        <v>0</v>
      </c>
      <c r="E496" s="125"/>
      <c r="F496" s="169">
        <v>0</v>
      </c>
      <c r="G496" s="153">
        <v>0</v>
      </c>
      <c r="H496" s="170">
        <v>0</v>
      </c>
      <c r="I496" s="123"/>
      <c r="J496" s="169">
        <v>0</v>
      </c>
      <c r="K496" s="153">
        <v>0</v>
      </c>
      <c r="L496" s="153">
        <v>0</v>
      </c>
      <c r="M496" s="153">
        <v>0</v>
      </c>
      <c r="N496" s="153">
        <v>0</v>
      </c>
      <c r="O496" s="153">
        <v>0</v>
      </c>
      <c r="P496" s="153">
        <v>0</v>
      </c>
      <c r="Q496" s="320">
        <f>SUM(D496:P496)</f>
        <v>0</v>
      </c>
      <c r="R496" s="377"/>
    </row>
    <row r="497" spans="2:18" s="374" customFormat="1" x14ac:dyDescent="0.25">
      <c r="B497" s="610"/>
      <c r="C497" s="611"/>
      <c r="D497" s="150">
        <v>0</v>
      </c>
      <c r="E497" s="125"/>
      <c r="F497" s="169">
        <v>0</v>
      </c>
      <c r="G497" s="153">
        <v>0</v>
      </c>
      <c r="H497" s="170">
        <v>0</v>
      </c>
      <c r="I497" s="123"/>
      <c r="J497" s="169">
        <v>0</v>
      </c>
      <c r="K497" s="153">
        <v>0</v>
      </c>
      <c r="L497" s="153">
        <v>0</v>
      </c>
      <c r="M497" s="153">
        <v>0</v>
      </c>
      <c r="N497" s="153">
        <v>0</v>
      </c>
      <c r="O497" s="153">
        <v>0</v>
      </c>
      <c r="P497" s="153">
        <v>0</v>
      </c>
      <c r="Q497" s="320">
        <f>SUM(D497:P497)</f>
        <v>0</v>
      </c>
      <c r="R497" s="377"/>
    </row>
    <row r="498" spans="2:18" s="374" customFormat="1" x14ac:dyDescent="0.25">
      <c r="B498" s="610"/>
      <c r="C498" s="611"/>
      <c r="D498" s="150">
        <v>0</v>
      </c>
      <c r="E498" s="125"/>
      <c r="F498" s="169">
        <v>0</v>
      </c>
      <c r="G498" s="153">
        <v>0</v>
      </c>
      <c r="H498" s="170">
        <v>0</v>
      </c>
      <c r="I498" s="123"/>
      <c r="J498" s="169">
        <v>0</v>
      </c>
      <c r="K498" s="153">
        <v>0</v>
      </c>
      <c r="L498" s="153">
        <v>0</v>
      </c>
      <c r="M498" s="153">
        <v>0</v>
      </c>
      <c r="N498" s="153">
        <v>0</v>
      </c>
      <c r="O498" s="153">
        <v>0</v>
      </c>
      <c r="P498" s="153">
        <v>0</v>
      </c>
      <c r="Q498" s="321">
        <f t="shared" ref="Q498:Q503" si="76">SUM(D498:P498)</f>
        <v>0</v>
      </c>
      <c r="R498" s="377"/>
    </row>
    <row r="499" spans="2:18" s="374" customFormat="1" x14ac:dyDescent="0.25">
      <c r="B499" s="610"/>
      <c r="C499" s="611"/>
      <c r="D499" s="150">
        <v>0</v>
      </c>
      <c r="E499" s="125"/>
      <c r="F499" s="169">
        <v>0</v>
      </c>
      <c r="G499" s="153">
        <v>0</v>
      </c>
      <c r="H499" s="170">
        <v>0</v>
      </c>
      <c r="I499" s="123"/>
      <c r="J499" s="169">
        <v>0</v>
      </c>
      <c r="K499" s="153">
        <v>0</v>
      </c>
      <c r="L499" s="153">
        <v>0</v>
      </c>
      <c r="M499" s="153">
        <v>0</v>
      </c>
      <c r="N499" s="153">
        <v>0</v>
      </c>
      <c r="O499" s="153">
        <v>0</v>
      </c>
      <c r="P499" s="153">
        <v>0</v>
      </c>
      <c r="Q499" s="321">
        <f t="shared" si="76"/>
        <v>0</v>
      </c>
      <c r="R499" s="377"/>
    </row>
    <row r="500" spans="2:18" s="374" customFormat="1" x14ac:dyDescent="0.25">
      <c r="B500" s="610"/>
      <c r="C500" s="611"/>
      <c r="D500" s="150">
        <v>0</v>
      </c>
      <c r="E500" s="125"/>
      <c r="F500" s="169">
        <v>0</v>
      </c>
      <c r="G500" s="153">
        <v>0</v>
      </c>
      <c r="H500" s="170">
        <v>0</v>
      </c>
      <c r="I500" s="123"/>
      <c r="J500" s="169">
        <v>0</v>
      </c>
      <c r="K500" s="153">
        <v>0</v>
      </c>
      <c r="L500" s="153">
        <v>0</v>
      </c>
      <c r="M500" s="153">
        <v>0</v>
      </c>
      <c r="N500" s="153">
        <v>0</v>
      </c>
      <c r="O500" s="153">
        <v>0</v>
      </c>
      <c r="P500" s="153">
        <v>0</v>
      </c>
      <c r="Q500" s="321">
        <f t="shared" si="76"/>
        <v>0</v>
      </c>
      <c r="R500" s="377"/>
    </row>
    <row r="501" spans="2:18" s="374" customFormat="1" x14ac:dyDescent="0.25">
      <c r="B501" s="610"/>
      <c r="C501" s="611"/>
      <c r="D501" s="150">
        <v>0</v>
      </c>
      <c r="E501" s="125"/>
      <c r="F501" s="169">
        <v>0</v>
      </c>
      <c r="G501" s="153">
        <v>0</v>
      </c>
      <c r="H501" s="170">
        <v>0</v>
      </c>
      <c r="I501" s="123"/>
      <c r="J501" s="169">
        <v>0</v>
      </c>
      <c r="K501" s="153">
        <v>0</v>
      </c>
      <c r="L501" s="153">
        <v>0</v>
      </c>
      <c r="M501" s="153">
        <v>0</v>
      </c>
      <c r="N501" s="153">
        <v>0</v>
      </c>
      <c r="O501" s="153">
        <v>0</v>
      </c>
      <c r="P501" s="153">
        <v>0</v>
      </c>
      <c r="Q501" s="321">
        <f t="shared" si="76"/>
        <v>0</v>
      </c>
      <c r="R501" s="377"/>
    </row>
    <row r="502" spans="2:18" s="374" customFormat="1" x14ac:dyDescent="0.25">
      <c r="B502" s="610"/>
      <c r="C502" s="611"/>
      <c r="D502" s="150">
        <v>0</v>
      </c>
      <c r="E502" s="125"/>
      <c r="F502" s="169">
        <v>0</v>
      </c>
      <c r="G502" s="153">
        <v>0</v>
      </c>
      <c r="H502" s="170">
        <v>0</v>
      </c>
      <c r="I502" s="123"/>
      <c r="J502" s="169">
        <v>0</v>
      </c>
      <c r="K502" s="153">
        <v>0</v>
      </c>
      <c r="L502" s="153">
        <v>0</v>
      </c>
      <c r="M502" s="153">
        <v>0</v>
      </c>
      <c r="N502" s="153">
        <v>0</v>
      </c>
      <c r="O502" s="153">
        <v>0</v>
      </c>
      <c r="P502" s="153">
        <v>0</v>
      </c>
      <c r="Q502" s="321">
        <f t="shared" si="76"/>
        <v>0</v>
      </c>
      <c r="R502" s="377"/>
    </row>
    <row r="503" spans="2:18" s="374" customFormat="1" x14ac:dyDescent="0.25">
      <c r="B503" s="608" t="s">
        <v>288</v>
      </c>
      <c r="C503" s="609"/>
      <c r="D503" s="150">
        <v>0</v>
      </c>
      <c r="E503" s="125"/>
      <c r="F503" s="169">
        <v>0</v>
      </c>
      <c r="G503" s="153">
        <v>0</v>
      </c>
      <c r="H503" s="170">
        <v>0</v>
      </c>
      <c r="I503" s="123"/>
      <c r="J503" s="169">
        <v>0</v>
      </c>
      <c r="K503" s="153">
        <v>0</v>
      </c>
      <c r="L503" s="153">
        <v>0</v>
      </c>
      <c r="M503" s="153">
        <v>0</v>
      </c>
      <c r="N503" s="153">
        <v>0</v>
      </c>
      <c r="O503" s="153">
        <v>0</v>
      </c>
      <c r="P503" s="153">
        <v>0</v>
      </c>
      <c r="Q503" s="321">
        <f t="shared" si="76"/>
        <v>0</v>
      </c>
      <c r="R503" s="377"/>
    </row>
    <row r="504" spans="2:18" s="374" customFormat="1" ht="15.75" thickBot="1" x14ac:dyDescent="0.3">
      <c r="B504" s="608"/>
      <c r="C504" s="609"/>
      <c r="D504" s="152">
        <v>0</v>
      </c>
      <c r="E504" s="205"/>
      <c r="F504" s="175">
        <v>0</v>
      </c>
      <c r="G504" s="155">
        <v>0</v>
      </c>
      <c r="H504" s="176">
        <v>0</v>
      </c>
      <c r="I504" s="206"/>
      <c r="J504" s="175">
        <v>0</v>
      </c>
      <c r="K504" s="155">
        <v>0</v>
      </c>
      <c r="L504" s="155">
        <v>0</v>
      </c>
      <c r="M504" s="155">
        <v>0</v>
      </c>
      <c r="N504" s="155">
        <v>0</v>
      </c>
      <c r="O504" s="155">
        <v>0</v>
      </c>
      <c r="P504" s="176">
        <v>0</v>
      </c>
      <c r="Q504" s="322">
        <f>SUM(D504:P504)</f>
        <v>0</v>
      </c>
      <c r="R504" s="377"/>
    </row>
    <row r="505" spans="2:18" ht="16.5" thickTop="1" thickBot="1" x14ac:dyDescent="0.3">
      <c r="B505" s="308"/>
      <c r="C505" s="309" t="s">
        <v>314</v>
      </c>
      <c r="D505" s="163">
        <f>SUM(D496:D504)</f>
        <v>0</v>
      </c>
      <c r="E505" s="314"/>
      <c r="F505" s="237">
        <f>SUM(F496:F504)</f>
        <v>0</v>
      </c>
      <c r="G505" s="238">
        <f>SUM(G496:G504)</f>
        <v>0</v>
      </c>
      <c r="H505" s="239">
        <f>SUM(H496:H504)</f>
        <v>0</v>
      </c>
      <c r="I505" s="314"/>
      <c r="J505" s="237">
        <f t="shared" ref="J505:P505" si="77">SUM(J496:J504)</f>
        <v>0</v>
      </c>
      <c r="K505" s="238">
        <f t="shared" si="77"/>
        <v>0</v>
      </c>
      <c r="L505" s="238">
        <f t="shared" si="77"/>
        <v>0</v>
      </c>
      <c r="M505" s="239">
        <f t="shared" si="77"/>
        <v>0</v>
      </c>
      <c r="N505" s="237">
        <f t="shared" si="77"/>
        <v>0</v>
      </c>
      <c r="O505" s="238">
        <f t="shared" si="77"/>
        <v>0</v>
      </c>
      <c r="P505" s="239">
        <f t="shared" si="77"/>
        <v>0</v>
      </c>
      <c r="Q505" s="240">
        <f>SUM(D505:P505)</f>
        <v>0</v>
      </c>
    </row>
    <row r="506" spans="2:18" ht="15.75" thickBot="1" x14ac:dyDescent="0.3">
      <c r="B506" s="308"/>
      <c r="C506" s="309" t="s">
        <v>315</v>
      </c>
      <c r="D506" s="163">
        <f>D$461+D$505</f>
        <v>0</v>
      </c>
      <c r="E506" s="314"/>
      <c r="F506" s="237">
        <f>F$461+F$505</f>
        <v>0</v>
      </c>
      <c r="G506" s="238">
        <f>G$461+G$505</f>
        <v>0</v>
      </c>
      <c r="H506" s="239">
        <f>H$461+H$505</f>
        <v>0</v>
      </c>
      <c r="I506" s="314"/>
      <c r="J506" s="237">
        <f t="shared" ref="J506:P506" si="78">J$461+J$505</f>
        <v>0</v>
      </c>
      <c r="K506" s="238">
        <f t="shared" si="78"/>
        <v>0</v>
      </c>
      <c r="L506" s="238">
        <f t="shared" si="78"/>
        <v>0</v>
      </c>
      <c r="M506" s="239">
        <f t="shared" si="78"/>
        <v>0</v>
      </c>
      <c r="N506" s="237">
        <f t="shared" si="78"/>
        <v>0</v>
      </c>
      <c r="O506" s="238">
        <f t="shared" si="78"/>
        <v>0</v>
      </c>
      <c r="P506" s="239">
        <f t="shared" si="78"/>
        <v>0</v>
      </c>
      <c r="Q506" s="240">
        <f>SUM(D506:P506)</f>
        <v>0</v>
      </c>
    </row>
    <row r="507" spans="2:18" ht="15.75" thickBot="1" x14ac:dyDescent="0.3">
      <c r="B507" s="310"/>
      <c r="C507" s="311" t="s">
        <v>234</v>
      </c>
      <c r="D507" s="242">
        <f>D$493-D$505</f>
        <v>0</v>
      </c>
      <c r="E507" s="324"/>
      <c r="F507" s="243">
        <f>F$493-F$505</f>
        <v>0</v>
      </c>
      <c r="G507" s="244">
        <f>G$493-G$505</f>
        <v>0</v>
      </c>
      <c r="H507" s="245">
        <f>H$493-H$505</f>
        <v>0</v>
      </c>
      <c r="I507" s="324"/>
      <c r="J507" s="243">
        <f t="shared" ref="J507:P507" si="79">J$493-J$505</f>
        <v>0</v>
      </c>
      <c r="K507" s="244">
        <f t="shared" si="79"/>
        <v>0</v>
      </c>
      <c r="L507" s="244">
        <f t="shared" si="79"/>
        <v>0</v>
      </c>
      <c r="M507" s="245">
        <f t="shared" si="79"/>
        <v>0</v>
      </c>
      <c r="N507" s="244">
        <f t="shared" si="79"/>
        <v>0</v>
      </c>
      <c r="O507" s="244">
        <f t="shared" si="79"/>
        <v>0</v>
      </c>
      <c r="P507" s="244">
        <f t="shared" si="79"/>
        <v>0</v>
      </c>
      <c r="Q507" s="93">
        <f>SUM(D507:P507)</f>
        <v>0</v>
      </c>
    </row>
    <row r="508" spans="2:18" ht="15.75" thickBot="1" x14ac:dyDescent="0.3">
      <c r="C508" s="141"/>
      <c r="D508" s="81"/>
      <c r="E508" s="81"/>
      <c r="F508" s="81"/>
      <c r="G508" s="81"/>
      <c r="H508" s="81"/>
      <c r="I508" s="92"/>
      <c r="J508" s="81"/>
      <c r="K508" s="81"/>
      <c r="L508" s="81"/>
      <c r="M508" s="81"/>
      <c r="N508" s="81"/>
      <c r="O508" s="81"/>
      <c r="P508" s="81"/>
      <c r="Q508" s="75"/>
    </row>
    <row r="509" spans="2:18" ht="19.5" thickBot="1" x14ac:dyDescent="0.35">
      <c r="B509" s="113"/>
      <c r="C509" s="120"/>
      <c r="D509" s="119"/>
      <c r="E509" s="233" t="s">
        <v>279</v>
      </c>
      <c r="F509" s="631" t="s">
        <v>332</v>
      </c>
      <c r="G509" s="632"/>
      <c r="H509" s="632"/>
      <c r="I509" s="632"/>
      <c r="J509" s="632"/>
      <c r="K509" s="632"/>
      <c r="L509" s="632"/>
      <c r="M509" s="633"/>
      <c r="N509" s="81"/>
      <c r="O509" s="81"/>
      <c r="P509" s="81"/>
      <c r="Q509" s="75"/>
    </row>
    <row r="510" spans="2:18" ht="18.75" x14ac:dyDescent="0.3">
      <c r="B510" s="112"/>
      <c r="C510" s="120"/>
      <c r="D510" s="116" t="s">
        <v>247</v>
      </c>
      <c r="E510" s="118">
        <v>1</v>
      </c>
      <c r="F510" s="213" t="e">
        <f t="shared" ref="F510:H519" si="80">ROUND(SUMIF($E$7:$E$504,$D510,F$7:F$504)/F$506,3)</f>
        <v>#DIV/0!</v>
      </c>
      <c r="G510" s="228" t="e">
        <f t="shared" si="80"/>
        <v>#DIV/0!</v>
      </c>
      <c r="H510" s="228" t="e">
        <f t="shared" si="80"/>
        <v>#DIV/0!</v>
      </c>
      <c r="I510" s="379"/>
      <c r="J510" s="379"/>
      <c r="K510" s="379"/>
      <c r="L510" s="379"/>
      <c r="M510" s="380"/>
      <c r="N510" s="81"/>
      <c r="O510" s="81"/>
      <c r="P510" s="81"/>
      <c r="Q510" s="75"/>
    </row>
    <row r="511" spans="2:18" ht="18.75" x14ac:dyDescent="0.3">
      <c r="B511" s="112"/>
      <c r="C511" s="119"/>
      <c r="D511" s="116" t="s">
        <v>248</v>
      </c>
      <c r="E511" s="118">
        <v>2</v>
      </c>
      <c r="F511" s="214" t="e">
        <f t="shared" si="80"/>
        <v>#DIV/0!</v>
      </c>
      <c r="G511" s="215" t="e">
        <f t="shared" si="80"/>
        <v>#DIV/0!</v>
      </c>
      <c r="H511" s="215" t="e">
        <f t="shared" si="80"/>
        <v>#DIV/0!</v>
      </c>
      <c r="I511" s="161"/>
      <c r="J511" s="161"/>
      <c r="K511" s="161"/>
      <c r="L511" s="161"/>
      <c r="M511" s="158"/>
      <c r="N511" s="81"/>
      <c r="O511" s="81"/>
      <c r="P511" s="81"/>
      <c r="Q511" s="75"/>
    </row>
    <row r="512" spans="2:18" ht="18.75" x14ac:dyDescent="0.3">
      <c r="B512" s="112"/>
      <c r="C512" s="119"/>
      <c r="D512" s="116" t="s">
        <v>249</v>
      </c>
      <c r="E512" s="118">
        <v>3</v>
      </c>
      <c r="F512" s="214" t="e">
        <f t="shared" si="80"/>
        <v>#DIV/0!</v>
      </c>
      <c r="G512" s="215" t="e">
        <f t="shared" si="80"/>
        <v>#DIV/0!</v>
      </c>
      <c r="H512" s="215" t="e">
        <f t="shared" si="80"/>
        <v>#DIV/0!</v>
      </c>
      <c r="I512" s="161"/>
      <c r="J512" s="161"/>
      <c r="K512" s="161"/>
      <c r="L512" s="161"/>
      <c r="M512" s="158"/>
      <c r="N512" s="81"/>
      <c r="O512" s="81"/>
      <c r="P512" s="81"/>
      <c r="Q512" s="75"/>
    </row>
    <row r="513" spans="2:17" ht="18.75" x14ac:dyDescent="0.3">
      <c r="B513" s="112"/>
      <c r="C513" s="119"/>
      <c r="D513" s="116" t="s">
        <v>250</v>
      </c>
      <c r="E513" s="118">
        <v>4</v>
      </c>
      <c r="F513" s="214" t="e">
        <f t="shared" si="80"/>
        <v>#DIV/0!</v>
      </c>
      <c r="G513" s="215" t="e">
        <f t="shared" si="80"/>
        <v>#DIV/0!</v>
      </c>
      <c r="H513" s="215" t="e">
        <f t="shared" si="80"/>
        <v>#DIV/0!</v>
      </c>
      <c r="I513" s="161"/>
      <c r="J513" s="161"/>
      <c r="K513" s="161"/>
      <c r="L513" s="161"/>
      <c r="M513" s="158"/>
      <c r="N513" s="81"/>
      <c r="O513" s="81"/>
      <c r="P513" s="81"/>
      <c r="Q513" s="75"/>
    </row>
    <row r="514" spans="2:17" ht="18.75" x14ac:dyDescent="0.3">
      <c r="B514" s="112"/>
      <c r="C514" s="119"/>
      <c r="D514" s="116" t="s">
        <v>251</v>
      </c>
      <c r="E514" s="118">
        <v>5</v>
      </c>
      <c r="F514" s="214" t="e">
        <f t="shared" si="80"/>
        <v>#DIV/0!</v>
      </c>
      <c r="G514" s="215" t="e">
        <f t="shared" si="80"/>
        <v>#DIV/0!</v>
      </c>
      <c r="H514" s="215" t="e">
        <f t="shared" si="80"/>
        <v>#DIV/0!</v>
      </c>
      <c r="I514" s="161"/>
      <c r="J514" s="161"/>
      <c r="K514" s="161"/>
      <c r="L514" s="161"/>
      <c r="M514" s="158"/>
      <c r="N514" s="81"/>
      <c r="O514" s="81"/>
      <c r="P514" s="81"/>
      <c r="Q514" s="75"/>
    </row>
    <row r="515" spans="2:17" ht="18.75" x14ac:dyDescent="0.3">
      <c r="B515" s="112"/>
      <c r="C515" s="119"/>
      <c r="D515" s="116" t="s">
        <v>252</v>
      </c>
      <c r="E515" s="118">
        <v>6</v>
      </c>
      <c r="F515" s="214" t="e">
        <f t="shared" si="80"/>
        <v>#DIV/0!</v>
      </c>
      <c r="G515" s="215" t="e">
        <f t="shared" si="80"/>
        <v>#DIV/0!</v>
      </c>
      <c r="H515" s="215" t="e">
        <f t="shared" si="80"/>
        <v>#DIV/0!</v>
      </c>
      <c r="I515" s="161"/>
      <c r="J515" s="161"/>
      <c r="K515" s="161"/>
      <c r="L515" s="161"/>
      <c r="M515" s="158"/>
      <c r="N515" s="81"/>
      <c r="O515" s="81"/>
      <c r="P515" s="81"/>
      <c r="Q515" s="75"/>
    </row>
    <row r="516" spans="2:17" ht="18.75" x14ac:dyDescent="0.3">
      <c r="B516" s="112"/>
      <c r="C516" s="119"/>
      <c r="D516" s="116" t="s">
        <v>253</v>
      </c>
      <c r="E516" s="118">
        <v>7</v>
      </c>
      <c r="F516" s="214" t="e">
        <f t="shared" si="80"/>
        <v>#DIV/0!</v>
      </c>
      <c r="G516" s="215" t="e">
        <f t="shared" si="80"/>
        <v>#DIV/0!</v>
      </c>
      <c r="H516" s="215" t="e">
        <f t="shared" si="80"/>
        <v>#DIV/0!</v>
      </c>
      <c r="I516" s="161"/>
      <c r="J516" s="161"/>
      <c r="K516" s="161"/>
      <c r="L516" s="161"/>
      <c r="M516" s="158"/>
      <c r="N516" s="81"/>
      <c r="O516" s="81"/>
      <c r="P516" s="81"/>
      <c r="Q516" s="75"/>
    </row>
    <row r="517" spans="2:17" ht="18.75" x14ac:dyDescent="0.3">
      <c r="B517" s="112"/>
      <c r="C517" s="119"/>
      <c r="D517" s="116" t="s">
        <v>254</v>
      </c>
      <c r="E517" s="118">
        <v>8</v>
      </c>
      <c r="F517" s="214" t="e">
        <f t="shared" si="80"/>
        <v>#DIV/0!</v>
      </c>
      <c r="G517" s="215" t="e">
        <f t="shared" si="80"/>
        <v>#DIV/0!</v>
      </c>
      <c r="H517" s="215" t="e">
        <f t="shared" si="80"/>
        <v>#DIV/0!</v>
      </c>
      <c r="I517" s="161"/>
      <c r="J517" s="161"/>
      <c r="K517" s="161"/>
      <c r="L517" s="161"/>
      <c r="M517" s="158"/>
      <c r="N517" s="81"/>
      <c r="O517" s="81"/>
      <c r="P517" s="81"/>
      <c r="Q517" s="75"/>
    </row>
    <row r="518" spans="2:17" ht="18.75" x14ac:dyDescent="0.3">
      <c r="B518" s="112"/>
      <c r="C518" s="119"/>
      <c r="D518" s="116" t="s">
        <v>255</v>
      </c>
      <c r="E518" s="118">
        <v>9</v>
      </c>
      <c r="F518" s="214" t="e">
        <f t="shared" si="80"/>
        <v>#DIV/0!</v>
      </c>
      <c r="G518" s="215" t="e">
        <f t="shared" si="80"/>
        <v>#DIV/0!</v>
      </c>
      <c r="H518" s="215" t="e">
        <f t="shared" si="80"/>
        <v>#DIV/0!</v>
      </c>
      <c r="I518" s="161"/>
      <c r="J518" s="161"/>
      <c r="K518" s="161"/>
      <c r="L518" s="161"/>
      <c r="M518" s="158"/>
      <c r="N518" s="81"/>
      <c r="O518" s="81"/>
      <c r="P518" s="81"/>
      <c r="Q518" s="75"/>
    </row>
    <row r="519" spans="2:17" ht="18.75" x14ac:dyDescent="0.3">
      <c r="B519" s="112"/>
      <c r="C519" s="119"/>
      <c r="D519" s="116" t="s">
        <v>256</v>
      </c>
      <c r="E519" s="118">
        <v>10</v>
      </c>
      <c r="F519" s="214" t="e">
        <f t="shared" si="80"/>
        <v>#DIV/0!</v>
      </c>
      <c r="G519" s="215" t="e">
        <f t="shared" si="80"/>
        <v>#DIV/0!</v>
      </c>
      <c r="H519" s="215" t="e">
        <f t="shared" si="80"/>
        <v>#DIV/0!</v>
      </c>
      <c r="I519" s="161"/>
      <c r="J519" s="161"/>
      <c r="K519" s="161"/>
      <c r="L519" s="161"/>
      <c r="M519" s="158"/>
      <c r="N519" s="81"/>
      <c r="O519" s="81"/>
      <c r="P519" s="81"/>
      <c r="Q519" s="75"/>
    </row>
    <row r="520" spans="2:17" ht="15.75" x14ac:dyDescent="0.25">
      <c r="B520" s="113"/>
      <c r="C520" s="114"/>
      <c r="D520" s="114"/>
      <c r="E520" s="117" t="s">
        <v>260</v>
      </c>
      <c r="F520" s="156"/>
      <c r="G520" s="161"/>
      <c r="H520" s="161"/>
      <c r="I520" s="161"/>
      <c r="J520" s="161"/>
      <c r="K520" s="161"/>
      <c r="L520" s="161"/>
      <c r="M520" s="158"/>
      <c r="N520" s="81"/>
      <c r="O520" s="81"/>
      <c r="P520" s="81"/>
      <c r="Q520" s="75"/>
    </row>
    <row r="521" spans="2:17" ht="18.75" x14ac:dyDescent="0.3">
      <c r="B521" s="112"/>
      <c r="C521" s="112"/>
      <c r="D521" s="116" t="s">
        <v>235</v>
      </c>
      <c r="E521" s="118">
        <v>1</v>
      </c>
      <c r="F521" s="156"/>
      <c r="G521" s="161"/>
      <c r="H521" s="161"/>
      <c r="I521" s="161"/>
      <c r="J521" s="215" t="e">
        <f t="shared" ref="J521:M532" si="81">ROUND(SUMIF($I$7:$I$504,$D521,J$7:J$504)/J$506,3)</f>
        <v>#DIV/0!</v>
      </c>
      <c r="K521" s="215" t="e">
        <f t="shared" si="81"/>
        <v>#DIV/0!</v>
      </c>
      <c r="L521" s="215" t="e">
        <f t="shared" si="81"/>
        <v>#DIV/0!</v>
      </c>
      <c r="M521" s="235" t="e">
        <f t="shared" si="81"/>
        <v>#DIV/0!</v>
      </c>
      <c r="N521" s="81"/>
      <c r="O521" s="81"/>
      <c r="P521" s="81"/>
      <c r="Q521" s="75"/>
    </row>
    <row r="522" spans="2:17" ht="18.75" x14ac:dyDescent="0.3">
      <c r="B522" s="112"/>
      <c r="C522" s="112"/>
      <c r="D522" s="116" t="s">
        <v>236</v>
      </c>
      <c r="E522" s="118">
        <v>2</v>
      </c>
      <c r="F522" s="156"/>
      <c r="G522" s="161"/>
      <c r="H522" s="161"/>
      <c r="I522" s="161"/>
      <c r="J522" s="215" t="e">
        <f t="shared" si="81"/>
        <v>#DIV/0!</v>
      </c>
      <c r="K522" s="215" t="e">
        <f t="shared" si="81"/>
        <v>#DIV/0!</v>
      </c>
      <c r="L522" s="215" t="e">
        <f t="shared" si="81"/>
        <v>#DIV/0!</v>
      </c>
      <c r="M522" s="235" t="e">
        <f t="shared" si="81"/>
        <v>#DIV/0!</v>
      </c>
      <c r="N522" s="81"/>
      <c r="O522" s="81"/>
      <c r="P522" s="81"/>
      <c r="Q522" s="75"/>
    </row>
    <row r="523" spans="2:17" ht="18.75" x14ac:dyDescent="0.3">
      <c r="B523" s="112"/>
      <c r="C523" s="112"/>
      <c r="D523" s="116" t="s">
        <v>237</v>
      </c>
      <c r="E523" s="118">
        <v>3</v>
      </c>
      <c r="F523" s="156"/>
      <c r="G523" s="161"/>
      <c r="H523" s="161"/>
      <c r="I523" s="161"/>
      <c r="J523" s="215" t="e">
        <f t="shared" si="81"/>
        <v>#DIV/0!</v>
      </c>
      <c r="K523" s="215" t="e">
        <f t="shared" si="81"/>
        <v>#DIV/0!</v>
      </c>
      <c r="L523" s="215" t="e">
        <f t="shared" si="81"/>
        <v>#DIV/0!</v>
      </c>
      <c r="M523" s="235" t="e">
        <f t="shared" si="81"/>
        <v>#DIV/0!</v>
      </c>
      <c r="N523" s="81"/>
      <c r="O523" s="81"/>
      <c r="P523" s="81"/>
      <c r="Q523" s="75"/>
    </row>
    <row r="524" spans="2:17" ht="18.75" x14ac:dyDescent="0.3">
      <c r="B524" s="112"/>
      <c r="C524" s="112"/>
      <c r="D524" s="116" t="s">
        <v>238</v>
      </c>
      <c r="E524" s="118">
        <v>4</v>
      </c>
      <c r="F524" s="156"/>
      <c r="G524" s="161"/>
      <c r="H524" s="161"/>
      <c r="I524" s="161"/>
      <c r="J524" s="215" t="e">
        <f t="shared" si="81"/>
        <v>#DIV/0!</v>
      </c>
      <c r="K524" s="215" t="e">
        <f t="shared" si="81"/>
        <v>#DIV/0!</v>
      </c>
      <c r="L524" s="215" t="e">
        <f t="shared" si="81"/>
        <v>#DIV/0!</v>
      </c>
      <c r="M524" s="235" t="e">
        <f t="shared" si="81"/>
        <v>#DIV/0!</v>
      </c>
      <c r="N524" s="81"/>
      <c r="O524" s="81"/>
      <c r="P524" s="81"/>
      <c r="Q524" s="75"/>
    </row>
    <row r="525" spans="2:17" ht="18.75" x14ac:dyDescent="0.3">
      <c r="B525" s="112"/>
      <c r="C525" s="112"/>
      <c r="D525" s="116" t="s">
        <v>239</v>
      </c>
      <c r="E525" s="118">
        <v>5</v>
      </c>
      <c r="F525" s="156"/>
      <c r="G525" s="161"/>
      <c r="H525" s="161"/>
      <c r="I525" s="161"/>
      <c r="J525" s="215" t="e">
        <f t="shared" si="81"/>
        <v>#DIV/0!</v>
      </c>
      <c r="K525" s="215" t="e">
        <f t="shared" si="81"/>
        <v>#DIV/0!</v>
      </c>
      <c r="L525" s="215" t="e">
        <f t="shared" si="81"/>
        <v>#DIV/0!</v>
      </c>
      <c r="M525" s="235" t="e">
        <f t="shared" si="81"/>
        <v>#DIV/0!</v>
      </c>
      <c r="N525" s="81"/>
      <c r="O525" s="81"/>
      <c r="P525" s="81"/>
      <c r="Q525" s="75"/>
    </row>
    <row r="526" spans="2:17" ht="18.75" x14ac:dyDescent="0.3">
      <c r="B526" s="112"/>
      <c r="C526" s="112"/>
      <c r="D526" s="116" t="s">
        <v>240</v>
      </c>
      <c r="E526" s="118">
        <v>6</v>
      </c>
      <c r="F526" s="156"/>
      <c r="G526" s="161"/>
      <c r="H526" s="161"/>
      <c r="I526" s="161"/>
      <c r="J526" s="215" t="e">
        <f t="shared" si="81"/>
        <v>#DIV/0!</v>
      </c>
      <c r="K526" s="215" t="e">
        <f t="shared" si="81"/>
        <v>#DIV/0!</v>
      </c>
      <c r="L526" s="215" t="e">
        <f t="shared" si="81"/>
        <v>#DIV/0!</v>
      </c>
      <c r="M526" s="235" t="e">
        <f t="shared" si="81"/>
        <v>#DIV/0!</v>
      </c>
      <c r="N526" s="81"/>
      <c r="O526" s="81"/>
      <c r="P526" s="81"/>
      <c r="Q526" s="75"/>
    </row>
    <row r="527" spans="2:17" ht="18.75" x14ac:dyDescent="0.3">
      <c r="B527" s="112"/>
      <c r="C527" s="112"/>
      <c r="D527" s="116" t="s">
        <v>241</v>
      </c>
      <c r="E527" s="118">
        <v>7</v>
      </c>
      <c r="F527" s="156"/>
      <c r="G527" s="161"/>
      <c r="H527" s="161"/>
      <c r="I527" s="161"/>
      <c r="J527" s="215" t="e">
        <f t="shared" si="81"/>
        <v>#DIV/0!</v>
      </c>
      <c r="K527" s="215" t="e">
        <f t="shared" si="81"/>
        <v>#DIV/0!</v>
      </c>
      <c r="L527" s="215" t="e">
        <f t="shared" si="81"/>
        <v>#DIV/0!</v>
      </c>
      <c r="M527" s="235" t="e">
        <f t="shared" si="81"/>
        <v>#DIV/0!</v>
      </c>
      <c r="N527" s="81"/>
      <c r="O527" s="81"/>
      <c r="P527" s="81"/>
      <c r="Q527" s="75"/>
    </row>
    <row r="528" spans="2:17" ht="18.75" x14ac:dyDescent="0.3">
      <c r="B528" s="112"/>
      <c r="C528" s="112"/>
      <c r="D528" s="116" t="s">
        <v>242</v>
      </c>
      <c r="E528" s="118">
        <v>8</v>
      </c>
      <c r="F528" s="156"/>
      <c r="G528" s="161"/>
      <c r="H528" s="161"/>
      <c r="I528" s="161"/>
      <c r="J528" s="215" t="e">
        <f t="shared" si="81"/>
        <v>#DIV/0!</v>
      </c>
      <c r="K528" s="215" t="e">
        <f t="shared" si="81"/>
        <v>#DIV/0!</v>
      </c>
      <c r="L528" s="215" t="e">
        <f t="shared" si="81"/>
        <v>#DIV/0!</v>
      </c>
      <c r="M528" s="235" t="e">
        <f t="shared" si="81"/>
        <v>#DIV/0!</v>
      </c>
      <c r="N528" s="81"/>
      <c r="O528" s="81"/>
      <c r="P528" s="81"/>
      <c r="Q528" s="75"/>
    </row>
    <row r="529" spans="1:18" ht="18.75" x14ac:dyDescent="0.3">
      <c r="B529" s="112"/>
      <c r="C529" s="112"/>
      <c r="D529" s="116" t="s">
        <v>243</v>
      </c>
      <c r="E529" s="118">
        <v>9</v>
      </c>
      <c r="F529" s="156"/>
      <c r="G529" s="161"/>
      <c r="H529" s="161"/>
      <c r="I529" s="161"/>
      <c r="J529" s="215" t="e">
        <f t="shared" si="81"/>
        <v>#DIV/0!</v>
      </c>
      <c r="K529" s="215" t="e">
        <f t="shared" si="81"/>
        <v>#DIV/0!</v>
      </c>
      <c r="L529" s="215" t="e">
        <f t="shared" si="81"/>
        <v>#DIV/0!</v>
      </c>
      <c r="M529" s="235" t="e">
        <f t="shared" si="81"/>
        <v>#DIV/0!</v>
      </c>
      <c r="N529" s="81"/>
      <c r="O529" s="81"/>
      <c r="P529" s="81"/>
      <c r="Q529" s="75"/>
    </row>
    <row r="530" spans="1:18" ht="18.75" x14ac:dyDescent="0.3">
      <c r="B530" s="112"/>
      <c r="C530" s="112"/>
      <c r="D530" s="116" t="s">
        <v>244</v>
      </c>
      <c r="E530" s="118">
        <v>10</v>
      </c>
      <c r="F530" s="156"/>
      <c r="G530" s="161"/>
      <c r="H530" s="161"/>
      <c r="I530" s="161"/>
      <c r="J530" s="215" t="e">
        <f t="shared" si="81"/>
        <v>#DIV/0!</v>
      </c>
      <c r="K530" s="215" t="e">
        <f t="shared" si="81"/>
        <v>#DIV/0!</v>
      </c>
      <c r="L530" s="215" t="e">
        <f t="shared" si="81"/>
        <v>#DIV/0!</v>
      </c>
      <c r="M530" s="235" t="e">
        <f t="shared" si="81"/>
        <v>#DIV/0!</v>
      </c>
      <c r="N530" s="81"/>
      <c r="O530" s="81"/>
      <c r="P530" s="81"/>
      <c r="Q530" s="75"/>
    </row>
    <row r="531" spans="1:18" ht="18.75" x14ac:dyDescent="0.3">
      <c r="B531" s="112"/>
      <c r="C531" s="112"/>
      <c r="D531" s="116" t="s">
        <v>245</v>
      </c>
      <c r="E531" s="118">
        <v>11</v>
      </c>
      <c r="F531" s="156"/>
      <c r="G531" s="161"/>
      <c r="H531" s="161"/>
      <c r="I531" s="161"/>
      <c r="J531" s="215" t="e">
        <f t="shared" si="81"/>
        <v>#DIV/0!</v>
      </c>
      <c r="K531" s="215" t="e">
        <f t="shared" si="81"/>
        <v>#DIV/0!</v>
      </c>
      <c r="L531" s="215" t="e">
        <f t="shared" si="81"/>
        <v>#DIV/0!</v>
      </c>
      <c r="M531" s="235" t="e">
        <f t="shared" si="81"/>
        <v>#DIV/0!</v>
      </c>
      <c r="N531" s="81"/>
      <c r="O531" s="81"/>
      <c r="P531" s="81"/>
      <c r="Q531" s="75"/>
    </row>
    <row r="532" spans="1:18" ht="19.5" thickBot="1" x14ac:dyDescent="0.35">
      <c r="B532" s="112"/>
      <c r="C532" s="112"/>
      <c r="D532" s="116" t="s">
        <v>246</v>
      </c>
      <c r="E532" s="118">
        <v>12</v>
      </c>
      <c r="F532" s="157"/>
      <c r="G532" s="162"/>
      <c r="H532" s="162"/>
      <c r="I532" s="161"/>
      <c r="J532" s="215" t="e">
        <f t="shared" si="81"/>
        <v>#DIV/0!</v>
      </c>
      <c r="K532" s="215" t="e">
        <f t="shared" si="81"/>
        <v>#DIV/0!</v>
      </c>
      <c r="L532" s="215" t="e">
        <f t="shared" si="81"/>
        <v>#DIV/0!</v>
      </c>
      <c r="M532" s="235" t="e">
        <f t="shared" si="81"/>
        <v>#DIV/0!</v>
      </c>
      <c r="N532" s="81"/>
      <c r="O532" s="81"/>
      <c r="P532" s="81"/>
      <c r="Q532" s="75"/>
    </row>
    <row r="533" spans="1:18" ht="16.5" thickTop="1" thickBot="1" x14ac:dyDescent="0.3">
      <c r="B533" s="141"/>
      <c r="C533" s="78"/>
      <c r="D533" s="81"/>
      <c r="E533" s="115" t="s">
        <v>233</v>
      </c>
      <c r="F533" s="223" t="e">
        <f>SUM(F510:F519)</f>
        <v>#DIV/0!</v>
      </c>
      <c r="G533" s="224" t="e">
        <f>SUM(G510:G519)</f>
        <v>#DIV/0!</v>
      </c>
      <c r="H533" s="225" t="e">
        <f>SUM(H510:H519)</f>
        <v>#DIV/0!</v>
      </c>
      <c r="I533" s="226"/>
      <c r="J533" s="217" t="e">
        <f>SUM(J521:J532)</f>
        <v>#DIV/0!</v>
      </c>
      <c r="K533" s="217" t="e">
        <f t="shared" ref="K533:M533" si="82">SUM(K521:K532)</f>
        <v>#DIV/0!</v>
      </c>
      <c r="L533" s="217" t="e">
        <f t="shared" si="82"/>
        <v>#DIV/0!</v>
      </c>
      <c r="M533" s="234" t="e">
        <f t="shared" si="82"/>
        <v>#DIV/0!</v>
      </c>
      <c r="N533" s="81"/>
      <c r="O533" s="81"/>
      <c r="P533" s="81"/>
      <c r="Q533" s="75"/>
    </row>
    <row r="534" spans="1:18" x14ac:dyDescent="0.25">
      <c r="F534" s="232" t="s">
        <v>312</v>
      </c>
    </row>
    <row r="535" spans="1:18" ht="15.75" thickBot="1" x14ac:dyDescent="0.3">
      <c r="A535" s="76"/>
      <c r="B535" s="76"/>
      <c r="C535" s="76"/>
      <c r="D535" s="76"/>
      <c r="E535" s="76"/>
      <c r="F535" s="76"/>
      <c r="G535" s="76"/>
      <c r="H535" s="76"/>
      <c r="I535" s="76"/>
      <c r="J535" s="76"/>
      <c r="K535" s="76"/>
      <c r="L535" s="76"/>
      <c r="M535" s="76"/>
      <c r="N535" s="76"/>
      <c r="O535" s="76"/>
      <c r="P535" s="76"/>
      <c r="Q535" s="76"/>
      <c r="R535" s="102"/>
    </row>
    <row r="536" spans="1:18" ht="34.5" thickBot="1" x14ac:dyDescent="0.55000000000000004">
      <c r="B536" s="201" t="s">
        <v>330</v>
      </c>
      <c r="C536" s="202"/>
      <c r="D536" s="202"/>
      <c r="E536" s="202"/>
      <c r="F536" s="202"/>
      <c r="G536" s="202"/>
      <c r="H536" s="202"/>
      <c r="I536" s="202"/>
      <c r="J536" s="202"/>
      <c r="K536" s="202"/>
      <c r="L536" s="202"/>
      <c r="M536" s="202"/>
      <c r="N536" s="202"/>
      <c r="O536" s="202"/>
      <c r="P536" s="202"/>
      <c r="Q536" s="203"/>
    </row>
    <row r="537" spans="1:18" ht="55.5" customHeight="1" x14ac:dyDescent="0.25">
      <c r="B537" s="300"/>
      <c r="C537" s="301"/>
      <c r="D537" s="368" t="s">
        <v>181</v>
      </c>
      <c r="E537" s="627" t="s">
        <v>284</v>
      </c>
      <c r="F537" s="595" t="s">
        <v>259</v>
      </c>
      <c r="G537" s="596"/>
      <c r="H537" s="597"/>
      <c r="I537" s="627" t="s">
        <v>283</v>
      </c>
      <c r="J537" s="600" t="s">
        <v>187</v>
      </c>
      <c r="K537" s="601"/>
      <c r="L537" s="601"/>
      <c r="M537" s="602"/>
      <c r="N537" s="603" t="s">
        <v>227</v>
      </c>
      <c r="O537" s="604"/>
      <c r="P537" s="605"/>
      <c r="Q537" s="302"/>
    </row>
    <row r="538" spans="1:18" ht="15" customHeight="1" x14ac:dyDescent="0.25">
      <c r="B538" s="303"/>
      <c r="C538" s="304" t="s">
        <v>297</v>
      </c>
      <c r="D538" s="85">
        <f>D$507</f>
        <v>0</v>
      </c>
      <c r="E538" s="598"/>
      <c r="F538" s="109">
        <f>F$507</f>
        <v>0</v>
      </c>
      <c r="G538" s="110">
        <f>G$507</f>
        <v>0</v>
      </c>
      <c r="H538" s="111">
        <f>H$507</f>
        <v>0</v>
      </c>
      <c r="I538" s="598"/>
      <c r="J538" s="109">
        <f t="shared" ref="J538:P538" si="83">J$507</f>
        <v>0</v>
      </c>
      <c r="K538" s="110">
        <f t="shared" si="83"/>
        <v>0</v>
      </c>
      <c r="L538" s="110">
        <f t="shared" si="83"/>
        <v>0</v>
      </c>
      <c r="M538" s="111">
        <f t="shared" si="83"/>
        <v>0</v>
      </c>
      <c r="N538" s="109">
        <f t="shared" si="83"/>
        <v>0</v>
      </c>
      <c r="O538" s="110">
        <f t="shared" si="83"/>
        <v>0</v>
      </c>
      <c r="P538" s="111">
        <f t="shared" si="83"/>
        <v>0</v>
      </c>
      <c r="Q538" s="305"/>
    </row>
    <row r="539" spans="1:18" ht="15" customHeight="1" x14ac:dyDescent="0.25">
      <c r="B539" s="606" t="s">
        <v>179</v>
      </c>
      <c r="C539" s="79" t="s">
        <v>199</v>
      </c>
      <c r="D539" s="181" t="s">
        <v>182</v>
      </c>
      <c r="E539" s="598"/>
      <c r="F539" s="198" t="s">
        <v>182</v>
      </c>
      <c r="G539" s="199" t="s">
        <v>69</v>
      </c>
      <c r="H539" s="200" t="s">
        <v>183</v>
      </c>
      <c r="I539" s="598"/>
      <c r="J539" s="184" t="s">
        <v>51</v>
      </c>
      <c r="K539" s="178" t="s">
        <v>52</v>
      </c>
      <c r="L539" s="179" t="s">
        <v>185</v>
      </c>
      <c r="M539" s="183" t="s">
        <v>186</v>
      </c>
      <c r="N539" s="184" t="s">
        <v>228</v>
      </c>
      <c r="O539" s="593" t="s">
        <v>229</v>
      </c>
      <c r="P539" s="594"/>
      <c r="Q539" s="305"/>
    </row>
    <row r="540" spans="1:18" ht="15.75" customHeight="1" thickBot="1" x14ac:dyDescent="0.3">
      <c r="B540" s="607"/>
      <c r="C540" s="80" t="s">
        <v>12</v>
      </c>
      <c r="D540" s="182">
        <v>7388</v>
      </c>
      <c r="E540" s="599"/>
      <c r="F540" s="186">
        <v>7420</v>
      </c>
      <c r="G540" s="180">
        <v>3220</v>
      </c>
      <c r="H540" s="185">
        <v>3215</v>
      </c>
      <c r="I540" s="599"/>
      <c r="J540" s="186">
        <v>3210</v>
      </c>
      <c r="K540" s="180">
        <v>3212</v>
      </c>
      <c r="L540" s="180" t="s">
        <v>184</v>
      </c>
      <c r="M540" s="185" t="s">
        <v>184</v>
      </c>
      <c r="N540" s="186">
        <v>7422</v>
      </c>
      <c r="O540" s="180">
        <v>7425</v>
      </c>
      <c r="P540" s="185" t="s">
        <v>289</v>
      </c>
      <c r="Q540" s="307" t="s">
        <v>233</v>
      </c>
      <c r="R540" s="3" t="s">
        <v>189</v>
      </c>
    </row>
    <row r="541" spans="1:18" s="374" customFormat="1" x14ac:dyDescent="0.25">
      <c r="B541" s="610"/>
      <c r="C541" s="611"/>
      <c r="D541" s="150">
        <v>0</v>
      </c>
      <c r="E541" s="125"/>
      <c r="F541" s="169">
        <v>0</v>
      </c>
      <c r="G541" s="153">
        <v>0</v>
      </c>
      <c r="H541" s="170">
        <v>0</v>
      </c>
      <c r="I541" s="123"/>
      <c r="J541" s="169">
        <v>0</v>
      </c>
      <c r="K541" s="153">
        <v>0</v>
      </c>
      <c r="L541" s="153">
        <v>0</v>
      </c>
      <c r="M541" s="153">
        <v>0</v>
      </c>
      <c r="N541" s="153">
        <v>0</v>
      </c>
      <c r="O541" s="153">
        <v>0</v>
      </c>
      <c r="P541" s="153">
        <v>0</v>
      </c>
      <c r="Q541" s="320">
        <f>SUM(D541:P541)</f>
        <v>0</v>
      </c>
      <c r="R541" s="377"/>
    </row>
    <row r="542" spans="1:18" s="374" customFormat="1" x14ac:dyDescent="0.25">
      <c r="B542" s="610"/>
      <c r="C542" s="611"/>
      <c r="D542" s="150">
        <v>0</v>
      </c>
      <c r="E542" s="125"/>
      <c r="F542" s="169">
        <v>0</v>
      </c>
      <c r="G542" s="153">
        <v>0</v>
      </c>
      <c r="H542" s="170">
        <v>0</v>
      </c>
      <c r="I542" s="123"/>
      <c r="J542" s="169">
        <v>0</v>
      </c>
      <c r="K542" s="153">
        <v>0</v>
      </c>
      <c r="L542" s="153">
        <v>0</v>
      </c>
      <c r="M542" s="153">
        <v>0</v>
      </c>
      <c r="N542" s="153">
        <v>0</v>
      </c>
      <c r="O542" s="153">
        <v>0</v>
      </c>
      <c r="P542" s="153">
        <v>0</v>
      </c>
      <c r="Q542" s="320">
        <f>SUM(D542:P542)</f>
        <v>0</v>
      </c>
      <c r="R542" s="377"/>
    </row>
    <row r="543" spans="1:18" s="374" customFormat="1" x14ac:dyDescent="0.25">
      <c r="B543" s="610"/>
      <c r="C543" s="611"/>
      <c r="D543" s="150">
        <v>0</v>
      </c>
      <c r="E543" s="125"/>
      <c r="F543" s="169">
        <v>0</v>
      </c>
      <c r="G543" s="153">
        <v>0</v>
      </c>
      <c r="H543" s="170">
        <v>0</v>
      </c>
      <c r="I543" s="123"/>
      <c r="J543" s="169">
        <v>0</v>
      </c>
      <c r="K543" s="153">
        <v>0</v>
      </c>
      <c r="L543" s="153">
        <v>0</v>
      </c>
      <c r="M543" s="153">
        <v>0</v>
      </c>
      <c r="N543" s="153">
        <v>0</v>
      </c>
      <c r="O543" s="153">
        <v>0</v>
      </c>
      <c r="P543" s="153">
        <v>0</v>
      </c>
      <c r="Q543" s="321">
        <f t="shared" ref="Q543:Q548" si="84">SUM(D543:P543)</f>
        <v>0</v>
      </c>
      <c r="R543" s="377"/>
    </row>
    <row r="544" spans="1:18" s="374" customFormat="1" x14ac:dyDescent="0.25">
      <c r="B544" s="610"/>
      <c r="C544" s="611"/>
      <c r="D544" s="150">
        <v>0</v>
      </c>
      <c r="E544" s="125"/>
      <c r="F544" s="169">
        <v>0</v>
      </c>
      <c r="G544" s="153">
        <v>0</v>
      </c>
      <c r="H544" s="170">
        <v>0</v>
      </c>
      <c r="I544" s="123"/>
      <c r="J544" s="169">
        <v>0</v>
      </c>
      <c r="K544" s="153">
        <v>0</v>
      </c>
      <c r="L544" s="153">
        <v>0</v>
      </c>
      <c r="M544" s="153">
        <v>0</v>
      </c>
      <c r="N544" s="153">
        <v>0</v>
      </c>
      <c r="O544" s="153">
        <v>0</v>
      </c>
      <c r="P544" s="153">
        <v>0</v>
      </c>
      <c r="Q544" s="321">
        <f t="shared" si="84"/>
        <v>0</v>
      </c>
      <c r="R544" s="377"/>
    </row>
    <row r="545" spans="2:18" s="374" customFormat="1" x14ac:dyDescent="0.25">
      <c r="B545" s="610"/>
      <c r="C545" s="611"/>
      <c r="D545" s="150">
        <v>0</v>
      </c>
      <c r="E545" s="125"/>
      <c r="F545" s="169">
        <v>0</v>
      </c>
      <c r="G545" s="153">
        <v>0</v>
      </c>
      <c r="H545" s="170">
        <v>0</v>
      </c>
      <c r="I545" s="123"/>
      <c r="J545" s="169">
        <v>0</v>
      </c>
      <c r="K545" s="153">
        <v>0</v>
      </c>
      <c r="L545" s="153">
        <v>0</v>
      </c>
      <c r="M545" s="153">
        <v>0</v>
      </c>
      <c r="N545" s="153">
        <v>0</v>
      </c>
      <c r="O545" s="153">
        <v>0</v>
      </c>
      <c r="P545" s="153">
        <v>0</v>
      </c>
      <c r="Q545" s="321">
        <f t="shared" si="84"/>
        <v>0</v>
      </c>
      <c r="R545" s="377"/>
    </row>
    <row r="546" spans="2:18" s="374" customFormat="1" x14ac:dyDescent="0.25">
      <c r="B546" s="610"/>
      <c r="C546" s="611"/>
      <c r="D546" s="150">
        <v>0</v>
      </c>
      <c r="E546" s="125"/>
      <c r="F546" s="169">
        <v>0</v>
      </c>
      <c r="G546" s="153">
        <v>0</v>
      </c>
      <c r="H546" s="170">
        <v>0</v>
      </c>
      <c r="I546" s="123"/>
      <c r="J546" s="169">
        <v>0</v>
      </c>
      <c r="K546" s="153">
        <v>0</v>
      </c>
      <c r="L546" s="153">
        <v>0</v>
      </c>
      <c r="M546" s="153">
        <v>0</v>
      </c>
      <c r="N546" s="153">
        <v>0</v>
      </c>
      <c r="O546" s="153">
        <v>0</v>
      </c>
      <c r="P546" s="153">
        <v>0</v>
      </c>
      <c r="Q546" s="321">
        <f t="shared" si="84"/>
        <v>0</v>
      </c>
      <c r="R546" s="377"/>
    </row>
    <row r="547" spans="2:18" s="374" customFormat="1" x14ac:dyDescent="0.25">
      <c r="B547" s="610"/>
      <c r="C547" s="611"/>
      <c r="D547" s="150">
        <v>0</v>
      </c>
      <c r="E547" s="125"/>
      <c r="F547" s="169">
        <v>0</v>
      </c>
      <c r="G547" s="153">
        <v>0</v>
      </c>
      <c r="H547" s="170">
        <v>0</v>
      </c>
      <c r="I547" s="123"/>
      <c r="J547" s="169">
        <v>0</v>
      </c>
      <c r="K547" s="153">
        <v>0</v>
      </c>
      <c r="L547" s="153">
        <v>0</v>
      </c>
      <c r="M547" s="153">
        <v>0</v>
      </c>
      <c r="N547" s="153">
        <v>0</v>
      </c>
      <c r="O547" s="153">
        <v>0</v>
      </c>
      <c r="P547" s="153">
        <v>0</v>
      </c>
      <c r="Q547" s="321">
        <f t="shared" si="84"/>
        <v>0</v>
      </c>
      <c r="R547" s="377"/>
    </row>
    <row r="548" spans="2:18" s="374" customFormat="1" x14ac:dyDescent="0.25">
      <c r="B548" s="608" t="s">
        <v>288</v>
      </c>
      <c r="C548" s="609"/>
      <c r="D548" s="150">
        <v>0</v>
      </c>
      <c r="E548" s="125"/>
      <c r="F548" s="169">
        <v>0</v>
      </c>
      <c r="G548" s="153">
        <v>0</v>
      </c>
      <c r="H548" s="170">
        <v>0</v>
      </c>
      <c r="I548" s="123"/>
      <c r="J548" s="169">
        <v>0</v>
      </c>
      <c r="K548" s="153">
        <v>0</v>
      </c>
      <c r="L548" s="153">
        <v>0</v>
      </c>
      <c r="M548" s="153">
        <v>0</v>
      </c>
      <c r="N548" s="153">
        <v>0</v>
      </c>
      <c r="O548" s="153">
        <v>0</v>
      </c>
      <c r="P548" s="153">
        <v>0</v>
      </c>
      <c r="Q548" s="321">
        <f t="shared" si="84"/>
        <v>0</v>
      </c>
      <c r="R548" s="377"/>
    </row>
    <row r="549" spans="2:18" s="374" customFormat="1" ht="15.75" thickBot="1" x14ac:dyDescent="0.3">
      <c r="B549" s="608"/>
      <c r="C549" s="609"/>
      <c r="D549" s="152">
        <v>0</v>
      </c>
      <c r="E549" s="205"/>
      <c r="F549" s="175">
        <v>0</v>
      </c>
      <c r="G549" s="155">
        <v>0</v>
      </c>
      <c r="H549" s="176">
        <v>0</v>
      </c>
      <c r="I549" s="206"/>
      <c r="J549" s="175">
        <v>0</v>
      </c>
      <c r="K549" s="155">
        <v>0</v>
      </c>
      <c r="L549" s="155">
        <v>0</v>
      </c>
      <c r="M549" s="155">
        <v>0</v>
      </c>
      <c r="N549" s="155">
        <v>0</v>
      </c>
      <c r="O549" s="155">
        <v>0</v>
      </c>
      <c r="P549" s="176">
        <v>0</v>
      </c>
      <c r="Q549" s="322">
        <f>SUM(D549:P549)</f>
        <v>0</v>
      </c>
      <c r="R549" s="377"/>
    </row>
    <row r="550" spans="2:18" ht="16.5" thickTop="1" thickBot="1" x14ac:dyDescent="0.3">
      <c r="B550" s="308"/>
      <c r="C550" s="309" t="s">
        <v>314</v>
      </c>
      <c r="D550" s="163">
        <f>SUM(D541:D549)</f>
        <v>0</v>
      </c>
      <c r="E550" s="314"/>
      <c r="F550" s="237">
        <f>SUM(F541:F549)</f>
        <v>0</v>
      </c>
      <c r="G550" s="238">
        <f>SUM(G541:G549)</f>
        <v>0</v>
      </c>
      <c r="H550" s="239">
        <f>SUM(H541:H549)</f>
        <v>0</v>
      </c>
      <c r="I550" s="314"/>
      <c r="J550" s="237">
        <f t="shared" ref="J550:O550" si="85">SUM(J541:J549)</f>
        <v>0</v>
      </c>
      <c r="K550" s="238">
        <f t="shared" si="85"/>
        <v>0</v>
      </c>
      <c r="L550" s="238">
        <f t="shared" si="85"/>
        <v>0</v>
      </c>
      <c r="M550" s="239">
        <f t="shared" si="85"/>
        <v>0</v>
      </c>
      <c r="N550" s="237">
        <f t="shared" si="85"/>
        <v>0</v>
      </c>
      <c r="O550" s="238">
        <f t="shared" si="85"/>
        <v>0</v>
      </c>
      <c r="P550" s="239">
        <f>SUM(P541:P549)</f>
        <v>0</v>
      </c>
      <c r="Q550" s="240">
        <f>SUM(D550:P550)</f>
        <v>0</v>
      </c>
    </row>
    <row r="551" spans="2:18" ht="15.75" thickBot="1" x14ac:dyDescent="0.3">
      <c r="B551" s="308"/>
      <c r="C551" s="309" t="s">
        <v>315</v>
      </c>
      <c r="D551" s="163">
        <f>D$506+D$550</f>
        <v>0</v>
      </c>
      <c r="E551" s="314"/>
      <c r="F551" s="237">
        <f>F$506+F$550</f>
        <v>0</v>
      </c>
      <c r="G551" s="238">
        <f>G$506+G$550</f>
        <v>0</v>
      </c>
      <c r="H551" s="239">
        <f>H$506+H$550</f>
        <v>0</v>
      </c>
      <c r="I551" s="314"/>
      <c r="J551" s="237">
        <f t="shared" ref="J551:P551" si="86">J$506+J$550</f>
        <v>0</v>
      </c>
      <c r="K551" s="238">
        <f t="shared" si="86"/>
        <v>0</v>
      </c>
      <c r="L551" s="238">
        <f t="shared" si="86"/>
        <v>0</v>
      </c>
      <c r="M551" s="239">
        <f t="shared" si="86"/>
        <v>0</v>
      </c>
      <c r="N551" s="237">
        <f t="shared" si="86"/>
        <v>0</v>
      </c>
      <c r="O551" s="238">
        <f t="shared" si="86"/>
        <v>0</v>
      </c>
      <c r="P551" s="239">
        <f t="shared" si="86"/>
        <v>0</v>
      </c>
      <c r="Q551" s="240">
        <f>SUM(D551:P551)</f>
        <v>0</v>
      </c>
    </row>
    <row r="552" spans="2:18" ht="15.75" thickBot="1" x14ac:dyDescent="0.3">
      <c r="B552" s="310"/>
      <c r="C552" s="311" t="s">
        <v>234</v>
      </c>
      <c r="D552" s="242">
        <f>D$538-D$550</f>
        <v>0</v>
      </c>
      <c r="E552" s="324"/>
      <c r="F552" s="243">
        <f>F$538-F$550</f>
        <v>0</v>
      </c>
      <c r="G552" s="244">
        <f>G$538-G$550</f>
        <v>0</v>
      </c>
      <c r="H552" s="245">
        <f>H$538-H$550</f>
        <v>0</v>
      </c>
      <c r="I552" s="324"/>
      <c r="J552" s="243">
        <f t="shared" ref="J552:P552" si="87">J$538-J$550</f>
        <v>0</v>
      </c>
      <c r="K552" s="244">
        <f t="shared" si="87"/>
        <v>0</v>
      </c>
      <c r="L552" s="244">
        <f t="shared" si="87"/>
        <v>0</v>
      </c>
      <c r="M552" s="245">
        <f t="shared" si="87"/>
        <v>0</v>
      </c>
      <c r="N552" s="244">
        <f t="shared" si="87"/>
        <v>0</v>
      </c>
      <c r="O552" s="244">
        <f t="shared" si="87"/>
        <v>0</v>
      </c>
      <c r="P552" s="244">
        <f t="shared" si="87"/>
        <v>0</v>
      </c>
      <c r="Q552" s="93">
        <f>SUM(D552:P552)</f>
        <v>0</v>
      </c>
    </row>
    <row r="553" spans="2:18" ht="15.75" thickBot="1" x14ac:dyDescent="0.3">
      <c r="C553" s="141"/>
      <c r="D553" s="81"/>
      <c r="E553" s="81"/>
      <c r="F553" s="81"/>
      <c r="G553" s="81"/>
      <c r="H553" s="81"/>
      <c r="I553" s="92"/>
      <c r="J553" s="81"/>
      <c r="K553" s="81"/>
      <c r="L553" s="81"/>
      <c r="M553" s="81"/>
      <c r="N553" s="81"/>
      <c r="O553" s="81"/>
      <c r="P553" s="81"/>
      <c r="Q553" s="75"/>
    </row>
    <row r="554" spans="2:18" ht="19.5" thickBot="1" x14ac:dyDescent="0.35">
      <c r="B554" s="113"/>
      <c r="C554" s="120"/>
      <c r="D554" s="119"/>
      <c r="E554" s="233" t="s">
        <v>279</v>
      </c>
      <c r="F554" s="631" t="s">
        <v>331</v>
      </c>
      <c r="G554" s="632"/>
      <c r="H554" s="632"/>
      <c r="I554" s="632"/>
      <c r="J554" s="632"/>
      <c r="K554" s="632"/>
      <c r="L554" s="632"/>
      <c r="M554" s="633"/>
      <c r="N554" s="81"/>
      <c r="O554" s="81"/>
      <c r="P554" s="81"/>
      <c r="Q554" s="75"/>
    </row>
    <row r="555" spans="2:18" ht="18.75" x14ac:dyDescent="0.3">
      <c r="B555" s="112"/>
      <c r="C555" s="120"/>
      <c r="D555" s="116" t="s">
        <v>247</v>
      </c>
      <c r="E555" s="118">
        <v>1</v>
      </c>
      <c r="F555" s="213" t="e">
        <f t="shared" ref="F555:H564" si="88">ROUND(SUMIF($E$7:$E$549,$D555,F$7:F$549)/F$551,3)</f>
        <v>#DIV/0!</v>
      </c>
      <c r="G555" s="228" t="e">
        <f t="shared" si="88"/>
        <v>#DIV/0!</v>
      </c>
      <c r="H555" s="228" t="e">
        <f t="shared" si="88"/>
        <v>#DIV/0!</v>
      </c>
      <c r="I555" s="379"/>
      <c r="J555" s="379"/>
      <c r="K555" s="379"/>
      <c r="L555" s="379"/>
      <c r="M555" s="380"/>
      <c r="N555" s="81"/>
      <c r="O555" s="81"/>
      <c r="P555" s="81"/>
      <c r="Q555" s="75"/>
    </row>
    <row r="556" spans="2:18" ht="18.75" x14ac:dyDescent="0.3">
      <c r="B556" s="112"/>
      <c r="C556" s="119"/>
      <c r="D556" s="116" t="s">
        <v>248</v>
      </c>
      <c r="E556" s="118">
        <v>2</v>
      </c>
      <c r="F556" s="214" t="e">
        <f t="shared" si="88"/>
        <v>#DIV/0!</v>
      </c>
      <c r="G556" s="215" t="e">
        <f t="shared" si="88"/>
        <v>#DIV/0!</v>
      </c>
      <c r="H556" s="215" t="e">
        <f t="shared" si="88"/>
        <v>#DIV/0!</v>
      </c>
      <c r="I556" s="161"/>
      <c r="J556" s="161"/>
      <c r="K556" s="161"/>
      <c r="L556" s="161"/>
      <c r="M556" s="158"/>
      <c r="N556" s="81"/>
      <c r="O556" s="81"/>
      <c r="P556" s="81"/>
      <c r="Q556" s="75"/>
    </row>
    <row r="557" spans="2:18" ht="18.75" x14ac:dyDescent="0.3">
      <c r="B557" s="112"/>
      <c r="C557" s="119"/>
      <c r="D557" s="116" t="s">
        <v>249</v>
      </c>
      <c r="E557" s="118">
        <v>3</v>
      </c>
      <c r="F557" s="214" t="e">
        <f t="shared" si="88"/>
        <v>#DIV/0!</v>
      </c>
      <c r="G557" s="215" t="e">
        <f t="shared" si="88"/>
        <v>#DIV/0!</v>
      </c>
      <c r="H557" s="215" t="e">
        <f t="shared" si="88"/>
        <v>#DIV/0!</v>
      </c>
      <c r="I557" s="161"/>
      <c r="J557" s="161"/>
      <c r="K557" s="161"/>
      <c r="L557" s="161"/>
      <c r="M557" s="158"/>
      <c r="N557" s="81"/>
      <c r="O557" s="81"/>
      <c r="P557" s="81"/>
      <c r="Q557" s="75"/>
    </row>
    <row r="558" spans="2:18" ht="18.75" x14ac:dyDescent="0.3">
      <c r="B558" s="112"/>
      <c r="C558" s="119"/>
      <c r="D558" s="116" t="s">
        <v>250</v>
      </c>
      <c r="E558" s="118">
        <v>4</v>
      </c>
      <c r="F558" s="214" t="e">
        <f t="shared" si="88"/>
        <v>#DIV/0!</v>
      </c>
      <c r="G558" s="215" t="e">
        <f t="shared" si="88"/>
        <v>#DIV/0!</v>
      </c>
      <c r="H558" s="215" t="e">
        <f t="shared" si="88"/>
        <v>#DIV/0!</v>
      </c>
      <c r="I558" s="161"/>
      <c r="J558" s="161"/>
      <c r="K558" s="161"/>
      <c r="L558" s="161"/>
      <c r="M558" s="158"/>
      <c r="N558" s="81"/>
      <c r="O558" s="81"/>
      <c r="P558" s="81"/>
      <c r="Q558" s="75"/>
    </row>
    <row r="559" spans="2:18" ht="18.75" x14ac:dyDescent="0.3">
      <c r="B559" s="112"/>
      <c r="C559" s="119"/>
      <c r="D559" s="116" t="s">
        <v>251</v>
      </c>
      <c r="E559" s="118">
        <v>5</v>
      </c>
      <c r="F559" s="214" t="e">
        <f t="shared" si="88"/>
        <v>#DIV/0!</v>
      </c>
      <c r="G559" s="215" t="e">
        <f t="shared" si="88"/>
        <v>#DIV/0!</v>
      </c>
      <c r="H559" s="215" t="e">
        <f t="shared" si="88"/>
        <v>#DIV/0!</v>
      </c>
      <c r="I559" s="161"/>
      <c r="J559" s="161"/>
      <c r="K559" s="161"/>
      <c r="L559" s="161"/>
      <c r="M559" s="158"/>
      <c r="N559" s="81"/>
      <c r="O559" s="81"/>
      <c r="P559" s="81"/>
      <c r="Q559" s="75"/>
    </row>
    <row r="560" spans="2:18" ht="18.75" x14ac:dyDescent="0.3">
      <c r="B560" s="112"/>
      <c r="C560" s="119"/>
      <c r="D560" s="116" t="s">
        <v>252</v>
      </c>
      <c r="E560" s="118">
        <v>6</v>
      </c>
      <c r="F560" s="214" t="e">
        <f t="shared" si="88"/>
        <v>#DIV/0!</v>
      </c>
      <c r="G560" s="215" t="e">
        <f t="shared" si="88"/>
        <v>#DIV/0!</v>
      </c>
      <c r="H560" s="215" t="e">
        <f t="shared" si="88"/>
        <v>#DIV/0!</v>
      </c>
      <c r="I560" s="161"/>
      <c r="J560" s="161"/>
      <c r="K560" s="161"/>
      <c r="L560" s="161"/>
      <c r="M560" s="158"/>
      <c r="N560" s="81"/>
      <c r="O560" s="81"/>
      <c r="P560" s="81"/>
      <c r="Q560" s="75"/>
    </row>
    <row r="561" spans="2:17" ht="18.75" x14ac:dyDescent="0.3">
      <c r="B561" s="112"/>
      <c r="C561" s="119"/>
      <c r="D561" s="116" t="s">
        <v>253</v>
      </c>
      <c r="E561" s="118">
        <v>7</v>
      </c>
      <c r="F561" s="214" t="e">
        <f t="shared" si="88"/>
        <v>#DIV/0!</v>
      </c>
      <c r="G561" s="215" t="e">
        <f t="shared" si="88"/>
        <v>#DIV/0!</v>
      </c>
      <c r="H561" s="215" t="e">
        <f t="shared" si="88"/>
        <v>#DIV/0!</v>
      </c>
      <c r="I561" s="161"/>
      <c r="J561" s="161"/>
      <c r="K561" s="161"/>
      <c r="L561" s="161"/>
      <c r="M561" s="158"/>
      <c r="N561" s="81"/>
      <c r="O561" s="81"/>
      <c r="P561" s="81"/>
      <c r="Q561" s="75"/>
    </row>
    <row r="562" spans="2:17" ht="18.75" x14ac:dyDescent="0.3">
      <c r="B562" s="112"/>
      <c r="C562" s="119"/>
      <c r="D562" s="116" t="s">
        <v>254</v>
      </c>
      <c r="E562" s="118">
        <v>8</v>
      </c>
      <c r="F562" s="214" t="e">
        <f t="shared" si="88"/>
        <v>#DIV/0!</v>
      </c>
      <c r="G562" s="215" t="e">
        <f t="shared" si="88"/>
        <v>#DIV/0!</v>
      </c>
      <c r="H562" s="215" t="e">
        <f t="shared" si="88"/>
        <v>#DIV/0!</v>
      </c>
      <c r="I562" s="161"/>
      <c r="J562" s="161"/>
      <c r="K562" s="161"/>
      <c r="L562" s="161"/>
      <c r="M562" s="158"/>
      <c r="N562" s="81"/>
      <c r="O562" s="81"/>
      <c r="P562" s="81"/>
      <c r="Q562" s="75"/>
    </row>
    <row r="563" spans="2:17" ht="18.75" x14ac:dyDescent="0.3">
      <c r="B563" s="112"/>
      <c r="C563" s="119"/>
      <c r="D563" s="116" t="s">
        <v>255</v>
      </c>
      <c r="E563" s="118">
        <v>9</v>
      </c>
      <c r="F563" s="214" t="e">
        <f t="shared" si="88"/>
        <v>#DIV/0!</v>
      </c>
      <c r="G563" s="215" t="e">
        <f t="shared" si="88"/>
        <v>#DIV/0!</v>
      </c>
      <c r="H563" s="215" t="e">
        <f t="shared" si="88"/>
        <v>#DIV/0!</v>
      </c>
      <c r="I563" s="161"/>
      <c r="J563" s="161"/>
      <c r="K563" s="161"/>
      <c r="L563" s="161"/>
      <c r="M563" s="158"/>
      <c r="N563" s="81"/>
      <c r="O563" s="81"/>
      <c r="P563" s="81"/>
      <c r="Q563" s="75"/>
    </row>
    <row r="564" spans="2:17" ht="18.75" x14ac:dyDescent="0.3">
      <c r="B564" s="112"/>
      <c r="C564" s="119"/>
      <c r="D564" s="116" t="s">
        <v>256</v>
      </c>
      <c r="E564" s="118">
        <v>10</v>
      </c>
      <c r="F564" s="214" t="e">
        <f t="shared" si="88"/>
        <v>#DIV/0!</v>
      </c>
      <c r="G564" s="215" t="e">
        <f t="shared" si="88"/>
        <v>#DIV/0!</v>
      </c>
      <c r="H564" s="215" t="e">
        <f t="shared" si="88"/>
        <v>#DIV/0!</v>
      </c>
      <c r="I564" s="161"/>
      <c r="J564" s="161"/>
      <c r="K564" s="161"/>
      <c r="L564" s="161"/>
      <c r="M564" s="158"/>
      <c r="N564" s="81"/>
      <c r="O564" s="81"/>
      <c r="P564" s="81"/>
      <c r="Q564" s="75"/>
    </row>
    <row r="565" spans="2:17" ht="15.75" x14ac:dyDescent="0.25">
      <c r="B565" s="113"/>
      <c r="C565" s="114"/>
      <c r="D565" s="114"/>
      <c r="E565" s="117" t="s">
        <v>260</v>
      </c>
      <c r="F565" s="156"/>
      <c r="G565" s="161"/>
      <c r="H565" s="161"/>
      <c r="I565" s="161"/>
      <c r="J565" s="161"/>
      <c r="K565" s="161"/>
      <c r="L565" s="161"/>
      <c r="M565" s="158"/>
      <c r="N565" s="81"/>
      <c r="O565" s="81"/>
      <c r="P565" s="81"/>
      <c r="Q565" s="75"/>
    </row>
    <row r="566" spans="2:17" ht="18.75" x14ac:dyDescent="0.3">
      <c r="B566" s="112"/>
      <c r="C566" s="112"/>
      <c r="D566" s="116" t="s">
        <v>235</v>
      </c>
      <c r="E566" s="118">
        <v>1</v>
      </c>
      <c r="F566" s="156"/>
      <c r="G566" s="161"/>
      <c r="H566" s="161"/>
      <c r="I566" s="161"/>
      <c r="J566" s="215" t="e">
        <f t="shared" ref="J566:M577" si="89">ROUND(SUMIF($I$7:$I$549,$D566,J$7:J$549)/J$551,3)</f>
        <v>#DIV/0!</v>
      </c>
      <c r="K566" s="215" t="e">
        <f t="shared" si="89"/>
        <v>#DIV/0!</v>
      </c>
      <c r="L566" s="215" t="e">
        <f t="shared" si="89"/>
        <v>#DIV/0!</v>
      </c>
      <c r="M566" s="235" t="e">
        <f t="shared" si="89"/>
        <v>#DIV/0!</v>
      </c>
      <c r="N566" s="81"/>
      <c r="O566" s="81"/>
      <c r="P566" s="81"/>
      <c r="Q566" s="75"/>
    </row>
    <row r="567" spans="2:17" ht="18.75" x14ac:dyDescent="0.3">
      <c r="B567" s="112"/>
      <c r="C567" s="112"/>
      <c r="D567" s="116" t="s">
        <v>236</v>
      </c>
      <c r="E567" s="118">
        <v>2</v>
      </c>
      <c r="F567" s="156"/>
      <c r="G567" s="161"/>
      <c r="H567" s="161"/>
      <c r="I567" s="161"/>
      <c r="J567" s="215" t="e">
        <f t="shared" si="89"/>
        <v>#DIV/0!</v>
      </c>
      <c r="K567" s="215" t="e">
        <f t="shared" si="89"/>
        <v>#DIV/0!</v>
      </c>
      <c r="L567" s="215" t="e">
        <f t="shared" si="89"/>
        <v>#DIV/0!</v>
      </c>
      <c r="M567" s="235" t="e">
        <f t="shared" si="89"/>
        <v>#DIV/0!</v>
      </c>
      <c r="N567" s="81"/>
      <c r="O567" s="81"/>
      <c r="P567" s="81"/>
      <c r="Q567" s="75"/>
    </row>
    <row r="568" spans="2:17" ht="18.75" x14ac:dyDescent="0.3">
      <c r="B568" s="112"/>
      <c r="C568" s="112"/>
      <c r="D568" s="116" t="s">
        <v>237</v>
      </c>
      <c r="E568" s="118">
        <v>3</v>
      </c>
      <c r="F568" s="156"/>
      <c r="G568" s="161"/>
      <c r="H568" s="161"/>
      <c r="I568" s="161"/>
      <c r="J568" s="215" t="e">
        <f t="shared" si="89"/>
        <v>#DIV/0!</v>
      </c>
      <c r="K568" s="215" t="e">
        <f t="shared" si="89"/>
        <v>#DIV/0!</v>
      </c>
      <c r="L568" s="215" t="e">
        <f t="shared" si="89"/>
        <v>#DIV/0!</v>
      </c>
      <c r="M568" s="235" t="e">
        <f t="shared" si="89"/>
        <v>#DIV/0!</v>
      </c>
      <c r="N568" s="81"/>
      <c r="O568" s="81"/>
      <c r="P568" s="81"/>
      <c r="Q568" s="75"/>
    </row>
    <row r="569" spans="2:17" ht="18.75" x14ac:dyDescent="0.3">
      <c r="B569" s="112"/>
      <c r="C569" s="112"/>
      <c r="D569" s="116" t="s">
        <v>238</v>
      </c>
      <c r="E569" s="118">
        <v>4</v>
      </c>
      <c r="F569" s="156"/>
      <c r="G569" s="161"/>
      <c r="H569" s="161"/>
      <c r="I569" s="161"/>
      <c r="J569" s="215" t="e">
        <f t="shared" si="89"/>
        <v>#DIV/0!</v>
      </c>
      <c r="K569" s="215" t="e">
        <f t="shared" si="89"/>
        <v>#DIV/0!</v>
      </c>
      <c r="L569" s="215" t="e">
        <f t="shared" si="89"/>
        <v>#DIV/0!</v>
      </c>
      <c r="M569" s="235" t="e">
        <f t="shared" si="89"/>
        <v>#DIV/0!</v>
      </c>
      <c r="N569" s="81"/>
      <c r="O569" s="81"/>
      <c r="P569" s="81"/>
      <c r="Q569" s="75"/>
    </row>
    <row r="570" spans="2:17" ht="18.75" x14ac:dyDescent="0.3">
      <c r="B570" s="112"/>
      <c r="C570" s="112"/>
      <c r="D570" s="116" t="s">
        <v>239</v>
      </c>
      <c r="E570" s="118">
        <v>5</v>
      </c>
      <c r="F570" s="156"/>
      <c r="G570" s="161"/>
      <c r="H570" s="161"/>
      <c r="I570" s="161"/>
      <c r="J570" s="215" t="e">
        <f t="shared" si="89"/>
        <v>#DIV/0!</v>
      </c>
      <c r="K570" s="215" t="e">
        <f t="shared" si="89"/>
        <v>#DIV/0!</v>
      </c>
      <c r="L570" s="215" t="e">
        <f t="shared" si="89"/>
        <v>#DIV/0!</v>
      </c>
      <c r="M570" s="235" t="e">
        <f t="shared" si="89"/>
        <v>#DIV/0!</v>
      </c>
      <c r="N570" s="81"/>
      <c r="O570" s="81"/>
      <c r="P570" s="81"/>
      <c r="Q570" s="75"/>
    </row>
    <row r="571" spans="2:17" ht="18.75" x14ac:dyDescent="0.3">
      <c r="B571" s="112"/>
      <c r="C571" s="112"/>
      <c r="D571" s="116" t="s">
        <v>240</v>
      </c>
      <c r="E571" s="118">
        <v>6</v>
      </c>
      <c r="F571" s="156"/>
      <c r="G571" s="161"/>
      <c r="H571" s="161"/>
      <c r="I571" s="161"/>
      <c r="J571" s="215" t="e">
        <f t="shared" si="89"/>
        <v>#DIV/0!</v>
      </c>
      <c r="K571" s="215" t="e">
        <f t="shared" si="89"/>
        <v>#DIV/0!</v>
      </c>
      <c r="L571" s="215" t="e">
        <f t="shared" si="89"/>
        <v>#DIV/0!</v>
      </c>
      <c r="M571" s="235" t="e">
        <f t="shared" si="89"/>
        <v>#DIV/0!</v>
      </c>
      <c r="N571" s="81"/>
      <c r="O571" s="81"/>
      <c r="P571" s="81"/>
      <c r="Q571" s="75"/>
    </row>
    <row r="572" spans="2:17" ht="18.75" x14ac:dyDescent="0.3">
      <c r="B572" s="112"/>
      <c r="C572" s="112"/>
      <c r="D572" s="116" t="s">
        <v>241</v>
      </c>
      <c r="E572" s="118">
        <v>7</v>
      </c>
      <c r="F572" s="156"/>
      <c r="G572" s="161"/>
      <c r="H572" s="161"/>
      <c r="I572" s="161"/>
      <c r="J572" s="215" t="e">
        <f t="shared" si="89"/>
        <v>#DIV/0!</v>
      </c>
      <c r="K572" s="215" t="e">
        <f t="shared" si="89"/>
        <v>#DIV/0!</v>
      </c>
      <c r="L572" s="215" t="e">
        <f t="shared" si="89"/>
        <v>#DIV/0!</v>
      </c>
      <c r="M572" s="235" t="e">
        <f t="shared" si="89"/>
        <v>#DIV/0!</v>
      </c>
      <c r="N572" s="81"/>
      <c r="O572" s="81"/>
      <c r="P572" s="81"/>
      <c r="Q572" s="75"/>
    </row>
    <row r="573" spans="2:17" ht="18.75" x14ac:dyDescent="0.3">
      <c r="B573" s="112"/>
      <c r="C573" s="112"/>
      <c r="D573" s="116" t="s">
        <v>242</v>
      </c>
      <c r="E573" s="118">
        <v>8</v>
      </c>
      <c r="F573" s="156"/>
      <c r="G573" s="161"/>
      <c r="H573" s="161"/>
      <c r="I573" s="161"/>
      <c r="J573" s="215" t="e">
        <f t="shared" si="89"/>
        <v>#DIV/0!</v>
      </c>
      <c r="K573" s="215" t="e">
        <f t="shared" si="89"/>
        <v>#DIV/0!</v>
      </c>
      <c r="L573" s="215" t="e">
        <f t="shared" si="89"/>
        <v>#DIV/0!</v>
      </c>
      <c r="M573" s="235" t="e">
        <f t="shared" si="89"/>
        <v>#DIV/0!</v>
      </c>
      <c r="N573" s="81"/>
      <c r="O573" s="81"/>
      <c r="P573" s="81"/>
      <c r="Q573" s="75"/>
    </row>
    <row r="574" spans="2:17" ht="18.75" x14ac:dyDescent="0.3">
      <c r="B574" s="112"/>
      <c r="C574" s="112"/>
      <c r="D574" s="116" t="s">
        <v>243</v>
      </c>
      <c r="E574" s="118">
        <v>9</v>
      </c>
      <c r="F574" s="156"/>
      <c r="G574" s="161"/>
      <c r="H574" s="161"/>
      <c r="I574" s="161"/>
      <c r="J574" s="215" t="e">
        <f t="shared" si="89"/>
        <v>#DIV/0!</v>
      </c>
      <c r="K574" s="215" t="e">
        <f t="shared" si="89"/>
        <v>#DIV/0!</v>
      </c>
      <c r="L574" s="215" t="e">
        <f t="shared" si="89"/>
        <v>#DIV/0!</v>
      </c>
      <c r="M574" s="235" t="e">
        <f t="shared" si="89"/>
        <v>#DIV/0!</v>
      </c>
      <c r="N574" s="81"/>
      <c r="O574" s="81"/>
      <c r="P574" s="81"/>
      <c r="Q574" s="75"/>
    </row>
    <row r="575" spans="2:17" ht="18.75" x14ac:dyDescent="0.3">
      <c r="B575" s="112"/>
      <c r="C575" s="112"/>
      <c r="D575" s="116" t="s">
        <v>244</v>
      </c>
      <c r="E575" s="118">
        <v>10</v>
      </c>
      <c r="F575" s="156"/>
      <c r="G575" s="161"/>
      <c r="H575" s="161"/>
      <c r="I575" s="161"/>
      <c r="J575" s="215" t="e">
        <f t="shared" si="89"/>
        <v>#DIV/0!</v>
      </c>
      <c r="K575" s="215" t="e">
        <f t="shared" si="89"/>
        <v>#DIV/0!</v>
      </c>
      <c r="L575" s="215" t="e">
        <f t="shared" si="89"/>
        <v>#DIV/0!</v>
      </c>
      <c r="M575" s="235" t="e">
        <f t="shared" si="89"/>
        <v>#DIV/0!</v>
      </c>
      <c r="N575" s="81"/>
      <c r="O575" s="81"/>
      <c r="P575" s="81"/>
      <c r="Q575" s="75"/>
    </row>
    <row r="576" spans="2:17" ht="18.75" x14ac:dyDescent="0.3">
      <c r="B576" s="112"/>
      <c r="C576" s="112"/>
      <c r="D576" s="116" t="s">
        <v>245</v>
      </c>
      <c r="E576" s="118">
        <v>11</v>
      </c>
      <c r="F576" s="156"/>
      <c r="G576" s="161"/>
      <c r="H576" s="161"/>
      <c r="I576" s="161"/>
      <c r="J576" s="215" t="e">
        <f t="shared" si="89"/>
        <v>#DIV/0!</v>
      </c>
      <c r="K576" s="215" t="e">
        <f t="shared" si="89"/>
        <v>#DIV/0!</v>
      </c>
      <c r="L576" s="215" t="e">
        <f t="shared" si="89"/>
        <v>#DIV/0!</v>
      </c>
      <c r="M576" s="235" t="e">
        <f t="shared" si="89"/>
        <v>#DIV/0!</v>
      </c>
      <c r="N576" s="81"/>
      <c r="O576" s="81"/>
      <c r="P576" s="81"/>
      <c r="Q576" s="75"/>
    </row>
    <row r="577" spans="1:18" ht="19.5" thickBot="1" x14ac:dyDescent="0.35">
      <c r="B577" s="112"/>
      <c r="C577" s="112"/>
      <c r="D577" s="116" t="s">
        <v>246</v>
      </c>
      <c r="E577" s="118">
        <v>12</v>
      </c>
      <c r="F577" s="157"/>
      <c r="G577" s="162"/>
      <c r="H577" s="162"/>
      <c r="I577" s="161"/>
      <c r="J577" s="215" t="e">
        <f t="shared" si="89"/>
        <v>#DIV/0!</v>
      </c>
      <c r="K577" s="215" t="e">
        <f t="shared" si="89"/>
        <v>#DIV/0!</v>
      </c>
      <c r="L577" s="215" t="e">
        <f t="shared" si="89"/>
        <v>#DIV/0!</v>
      </c>
      <c r="M577" s="235" t="e">
        <f t="shared" si="89"/>
        <v>#DIV/0!</v>
      </c>
      <c r="N577" s="81"/>
      <c r="O577" s="81"/>
      <c r="P577" s="81"/>
      <c r="Q577" s="75"/>
    </row>
    <row r="578" spans="1:18" ht="16.5" thickTop="1" thickBot="1" x14ac:dyDescent="0.3">
      <c r="B578" s="141"/>
      <c r="C578" s="78"/>
      <c r="D578" s="81"/>
      <c r="E578" s="115" t="s">
        <v>233</v>
      </c>
      <c r="F578" s="223" t="e">
        <f>SUM(F555:F564)</f>
        <v>#DIV/0!</v>
      </c>
      <c r="G578" s="224" t="e">
        <f>SUM(G555:G564)</f>
        <v>#DIV/0!</v>
      </c>
      <c r="H578" s="225" t="e">
        <f>SUM(H555:H564)</f>
        <v>#DIV/0!</v>
      </c>
      <c r="I578" s="226"/>
      <c r="J578" s="217" t="e">
        <f>SUM(J566:J577)</f>
        <v>#DIV/0!</v>
      </c>
      <c r="K578" s="217" t="e">
        <f t="shared" ref="K578:M578" si="90">SUM(K566:K577)</f>
        <v>#DIV/0!</v>
      </c>
      <c r="L578" s="217" t="e">
        <f t="shared" si="90"/>
        <v>#DIV/0!</v>
      </c>
      <c r="M578" s="234" t="e">
        <f t="shared" si="90"/>
        <v>#DIV/0!</v>
      </c>
      <c r="N578" s="81"/>
      <c r="O578" s="81"/>
      <c r="P578" s="81"/>
      <c r="Q578" s="75"/>
    </row>
    <row r="579" spans="1:18" x14ac:dyDescent="0.25">
      <c r="F579" s="232" t="s">
        <v>312</v>
      </c>
    </row>
    <row r="581" spans="1:18" s="13" customFormat="1" ht="10.5" customHeight="1" thickBot="1" x14ac:dyDescent="0.3">
      <c r="A581" s="76"/>
      <c r="B581" s="82"/>
      <c r="C581" s="83"/>
      <c r="D581" s="83"/>
      <c r="E581" s="83"/>
      <c r="F581" s="83"/>
      <c r="G581" s="84"/>
      <c r="H581" s="84"/>
      <c r="I581" s="84"/>
      <c r="J581" s="84"/>
      <c r="K581" s="84"/>
      <c r="L581" s="84"/>
      <c r="M581" s="84"/>
      <c r="N581" s="76"/>
      <c r="O581" s="76"/>
      <c r="P581" s="76"/>
      <c r="Q581" s="76"/>
      <c r="R581" s="102"/>
    </row>
    <row r="582" spans="1:18" ht="34.5" thickBot="1" x14ac:dyDescent="0.55000000000000004">
      <c r="B582" s="248" t="s">
        <v>333</v>
      </c>
      <c r="C582" s="249"/>
      <c r="D582" s="249"/>
      <c r="E582" s="249"/>
      <c r="F582" s="249"/>
      <c r="G582" s="249"/>
      <c r="H582" s="249"/>
      <c r="I582" s="249"/>
      <c r="J582" s="249"/>
      <c r="K582" s="249"/>
      <c r="L582" s="249"/>
      <c r="M582" s="249"/>
      <c r="N582" s="249"/>
      <c r="O582" s="249"/>
      <c r="P582" s="249"/>
      <c r="Q582" s="250"/>
    </row>
    <row r="583" spans="1:18" ht="50.25" customHeight="1" x14ac:dyDescent="0.25">
      <c r="B583" s="317"/>
      <c r="C583" s="318"/>
      <c r="D583" s="368" t="s">
        <v>181</v>
      </c>
      <c r="E583" s="598" t="s">
        <v>284</v>
      </c>
      <c r="F583" s="595" t="s">
        <v>259</v>
      </c>
      <c r="G583" s="596"/>
      <c r="H583" s="597"/>
      <c r="I583" s="598" t="s">
        <v>283</v>
      </c>
      <c r="J583" s="600" t="s">
        <v>187</v>
      </c>
      <c r="K583" s="601"/>
      <c r="L583" s="601"/>
      <c r="M583" s="602"/>
      <c r="N583" s="603" t="s">
        <v>227</v>
      </c>
      <c r="O583" s="604"/>
      <c r="P583" s="605"/>
      <c r="Q583" s="305"/>
    </row>
    <row r="584" spans="1:18" ht="15" customHeight="1" x14ac:dyDescent="0.25">
      <c r="B584" s="303"/>
      <c r="C584" s="304" t="s">
        <v>297</v>
      </c>
      <c r="D584" s="85">
        <f>D$552</f>
        <v>0</v>
      </c>
      <c r="E584" s="598"/>
      <c r="F584" s="109">
        <f>F$552</f>
        <v>0</v>
      </c>
      <c r="G584" s="110">
        <f>G$552</f>
        <v>0</v>
      </c>
      <c r="H584" s="111">
        <f>H$552</f>
        <v>0</v>
      </c>
      <c r="I584" s="598"/>
      <c r="J584" s="109">
        <f t="shared" ref="J584:P584" si="91">J$552</f>
        <v>0</v>
      </c>
      <c r="K584" s="110">
        <f t="shared" si="91"/>
        <v>0</v>
      </c>
      <c r="L584" s="110">
        <f t="shared" si="91"/>
        <v>0</v>
      </c>
      <c r="M584" s="111">
        <f t="shared" si="91"/>
        <v>0</v>
      </c>
      <c r="N584" s="109">
        <f t="shared" si="91"/>
        <v>0</v>
      </c>
      <c r="O584" s="110">
        <f t="shared" si="91"/>
        <v>0</v>
      </c>
      <c r="P584" s="111">
        <f t="shared" si="91"/>
        <v>0</v>
      </c>
      <c r="Q584" s="305"/>
    </row>
    <row r="585" spans="1:18" ht="15" customHeight="1" x14ac:dyDescent="0.25">
      <c r="B585" s="606" t="s">
        <v>179</v>
      </c>
      <c r="C585" s="79" t="s">
        <v>199</v>
      </c>
      <c r="D585" s="181" t="s">
        <v>182</v>
      </c>
      <c r="E585" s="598"/>
      <c r="F585" s="198" t="s">
        <v>182</v>
      </c>
      <c r="G585" s="199" t="s">
        <v>69</v>
      </c>
      <c r="H585" s="200" t="s">
        <v>183</v>
      </c>
      <c r="I585" s="598"/>
      <c r="J585" s="184" t="s">
        <v>51</v>
      </c>
      <c r="K585" s="178" t="s">
        <v>52</v>
      </c>
      <c r="L585" s="179" t="s">
        <v>185</v>
      </c>
      <c r="M585" s="183" t="s">
        <v>186</v>
      </c>
      <c r="N585" s="184" t="s">
        <v>228</v>
      </c>
      <c r="O585" s="593" t="s">
        <v>229</v>
      </c>
      <c r="P585" s="594"/>
      <c r="Q585" s="305"/>
    </row>
    <row r="586" spans="1:18" ht="15.75" customHeight="1" thickBot="1" x14ac:dyDescent="0.3">
      <c r="B586" s="607"/>
      <c r="C586" s="80" t="s">
        <v>12</v>
      </c>
      <c r="D586" s="182">
        <v>7388</v>
      </c>
      <c r="E586" s="599"/>
      <c r="F586" s="186">
        <v>7420</v>
      </c>
      <c r="G586" s="180">
        <v>3220</v>
      </c>
      <c r="H586" s="185">
        <v>3215</v>
      </c>
      <c r="I586" s="599"/>
      <c r="J586" s="186">
        <v>3210</v>
      </c>
      <c r="K586" s="180">
        <v>3212</v>
      </c>
      <c r="L586" s="180" t="s">
        <v>184</v>
      </c>
      <c r="M586" s="185" t="s">
        <v>184</v>
      </c>
      <c r="N586" s="186">
        <v>7422</v>
      </c>
      <c r="O586" s="180">
        <v>7425</v>
      </c>
      <c r="P586" s="185" t="s">
        <v>289</v>
      </c>
      <c r="Q586" s="307" t="s">
        <v>233</v>
      </c>
      <c r="R586" s="3" t="s">
        <v>189</v>
      </c>
    </row>
    <row r="587" spans="1:18" s="374" customFormat="1" x14ac:dyDescent="0.25">
      <c r="B587" s="610"/>
      <c r="C587" s="611"/>
      <c r="D587" s="150">
        <v>0</v>
      </c>
      <c r="E587" s="125"/>
      <c r="F587" s="169">
        <v>0</v>
      </c>
      <c r="G587" s="153">
        <v>0</v>
      </c>
      <c r="H587" s="170">
        <v>0</v>
      </c>
      <c r="I587" s="123"/>
      <c r="J587" s="169">
        <v>0</v>
      </c>
      <c r="K587" s="153">
        <v>0</v>
      </c>
      <c r="L587" s="153">
        <v>0</v>
      </c>
      <c r="M587" s="153">
        <v>0</v>
      </c>
      <c r="N587" s="153">
        <v>0</v>
      </c>
      <c r="O587" s="153">
        <v>0</v>
      </c>
      <c r="P587" s="153">
        <v>0</v>
      </c>
      <c r="Q587" s="320">
        <f>SUM(D587:P587)</f>
        <v>0</v>
      </c>
      <c r="R587" s="377"/>
    </row>
    <row r="588" spans="1:18" s="374" customFormat="1" x14ac:dyDescent="0.25">
      <c r="B588" s="610"/>
      <c r="C588" s="611"/>
      <c r="D588" s="150">
        <v>0</v>
      </c>
      <c r="E588" s="125"/>
      <c r="F588" s="169">
        <v>0</v>
      </c>
      <c r="G588" s="153">
        <v>0</v>
      </c>
      <c r="H588" s="170">
        <v>0</v>
      </c>
      <c r="I588" s="123"/>
      <c r="J588" s="169">
        <v>0</v>
      </c>
      <c r="K588" s="153">
        <v>0</v>
      </c>
      <c r="L588" s="153">
        <v>0</v>
      </c>
      <c r="M588" s="153">
        <v>0</v>
      </c>
      <c r="N588" s="153">
        <v>0</v>
      </c>
      <c r="O588" s="153">
        <v>0</v>
      </c>
      <c r="P588" s="153">
        <v>0</v>
      </c>
      <c r="Q588" s="320">
        <f>SUM(D588:P588)</f>
        <v>0</v>
      </c>
      <c r="R588" s="377"/>
    </row>
    <row r="589" spans="1:18" s="374" customFormat="1" x14ac:dyDescent="0.25">
      <c r="B589" s="610"/>
      <c r="C589" s="611"/>
      <c r="D589" s="150">
        <v>0</v>
      </c>
      <c r="E589" s="125"/>
      <c r="F589" s="169">
        <v>0</v>
      </c>
      <c r="G589" s="153">
        <v>0</v>
      </c>
      <c r="H589" s="170">
        <v>0</v>
      </c>
      <c r="I589" s="123"/>
      <c r="J589" s="169">
        <v>0</v>
      </c>
      <c r="K589" s="153">
        <v>0</v>
      </c>
      <c r="L589" s="153">
        <v>0</v>
      </c>
      <c r="M589" s="153">
        <v>0</v>
      </c>
      <c r="N589" s="153">
        <v>0</v>
      </c>
      <c r="O589" s="153">
        <v>0</v>
      </c>
      <c r="P589" s="153">
        <v>0</v>
      </c>
      <c r="Q589" s="321">
        <f t="shared" ref="Q589:Q594" si="92">SUM(D589:P589)</f>
        <v>0</v>
      </c>
      <c r="R589" s="377"/>
    </row>
    <row r="590" spans="1:18" s="374" customFormat="1" x14ac:dyDescent="0.25">
      <c r="B590" s="610"/>
      <c r="C590" s="611"/>
      <c r="D590" s="150">
        <v>0</v>
      </c>
      <c r="E590" s="125"/>
      <c r="F590" s="169">
        <v>0</v>
      </c>
      <c r="G590" s="153">
        <v>0</v>
      </c>
      <c r="H590" s="170">
        <v>0</v>
      </c>
      <c r="I590" s="123"/>
      <c r="J590" s="169">
        <v>0</v>
      </c>
      <c r="K590" s="153">
        <v>0</v>
      </c>
      <c r="L590" s="153">
        <v>0</v>
      </c>
      <c r="M590" s="153">
        <v>0</v>
      </c>
      <c r="N590" s="153">
        <v>0</v>
      </c>
      <c r="O590" s="153">
        <v>0</v>
      </c>
      <c r="P590" s="153">
        <v>0</v>
      </c>
      <c r="Q590" s="321">
        <f t="shared" si="92"/>
        <v>0</v>
      </c>
      <c r="R590" s="377"/>
    </row>
    <row r="591" spans="1:18" s="374" customFormat="1" x14ac:dyDescent="0.25">
      <c r="B591" s="610"/>
      <c r="C591" s="611"/>
      <c r="D591" s="150">
        <v>0</v>
      </c>
      <c r="E591" s="125"/>
      <c r="F591" s="169">
        <v>0</v>
      </c>
      <c r="G591" s="153">
        <v>0</v>
      </c>
      <c r="H591" s="170">
        <v>0</v>
      </c>
      <c r="I591" s="123"/>
      <c r="J591" s="169">
        <v>0</v>
      </c>
      <c r="K591" s="153">
        <v>0</v>
      </c>
      <c r="L591" s="153">
        <v>0</v>
      </c>
      <c r="M591" s="153">
        <v>0</v>
      </c>
      <c r="N591" s="153">
        <v>0</v>
      </c>
      <c r="O591" s="153">
        <v>0</v>
      </c>
      <c r="P591" s="153"/>
      <c r="Q591" s="321">
        <f t="shared" si="92"/>
        <v>0</v>
      </c>
      <c r="R591" s="377"/>
    </row>
    <row r="592" spans="1:18" s="374" customFormat="1" x14ac:dyDescent="0.25">
      <c r="B592" s="610"/>
      <c r="C592" s="611"/>
      <c r="D592" s="150">
        <v>0</v>
      </c>
      <c r="E592" s="125"/>
      <c r="F592" s="169">
        <v>0</v>
      </c>
      <c r="G592" s="153">
        <v>0</v>
      </c>
      <c r="H592" s="170">
        <v>0</v>
      </c>
      <c r="I592" s="123"/>
      <c r="J592" s="169">
        <v>0</v>
      </c>
      <c r="K592" s="153">
        <v>0</v>
      </c>
      <c r="L592" s="153">
        <v>0</v>
      </c>
      <c r="M592" s="153">
        <v>0</v>
      </c>
      <c r="N592" s="153">
        <v>0</v>
      </c>
      <c r="O592" s="153">
        <v>0</v>
      </c>
      <c r="P592" s="153">
        <v>0</v>
      </c>
      <c r="Q592" s="321">
        <f t="shared" si="92"/>
        <v>0</v>
      </c>
      <c r="R592" s="377"/>
    </row>
    <row r="593" spans="2:18" s="374" customFormat="1" x14ac:dyDescent="0.25">
      <c r="B593" s="610"/>
      <c r="C593" s="611"/>
      <c r="D593" s="150">
        <v>0</v>
      </c>
      <c r="E593" s="125"/>
      <c r="F593" s="169">
        <v>0</v>
      </c>
      <c r="G593" s="153">
        <v>0</v>
      </c>
      <c r="H593" s="170">
        <v>0</v>
      </c>
      <c r="I593" s="123"/>
      <c r="J593" s="169">
        <v>0</v>
      </c>
      <c r="K593" s="153">
        <v>0</v>
      </c>
      <c r="L593" s="153">
        <v>0</v>
      </c>
      <c r="M593" s="153">
        <v>0</v>
      </c>
      <c r="N593" s="153">
        <v>0</v>
      </c>
      <c r="O593" s="153">
        <v>0</v>
      </c>
      <c r="P593" s="153">
        <v>0</v>
      </c>
      <c r="Q593" s="321">
        <f t="shared" si="92"/>
        <v>0</v>
      </c>
      <c r="R593" s="377"/>
    </row>
    <row r="594" spans="2:18" s="374" customFormat="1" x14ac:dyDescent="0.25">
      <c r="B594" s="608" t="s">
        <v>288</v>
      </c>
      <c r="C594" s="609"/>
      <c r="D594" s="150">
        <v>0</v>
      </c>
      <c r="E594" s="125"/>
      <c r="F594" s="169">
        <v>0</v>
      </c>
      <c r="G594" s="153">
        <v>0</v>
      </c>
      <c r="H594" s="170">
        <v>0</v>
      </c>
      <c r="I594" s="123"/>
      <c r="J594" s="169">
        <v>0</v>
      </c>
      <c r="K594" s="153">
        <v>0</v>
      </c>
      <c r="L594" s="153">
        <v>0</v>
      </c>
      <c r="M594" s="153">
        <v>0</v>
      </c>
      <c r="N594" s="153">
        <v>0</v>
      </c>
      <c r="O594" s="153">
        <v>0</v>
      </c>
      <c r="P594" s="153">
        <v>0</v>
      </c>
      <c r="Q594" s="321">
        <f t="shared" si="92"/>
        <v>0</v>
      </c>
      <c r="R594" s="377"/>
    </row>
    <row r="595" spans="2:18" s="374" customFormat="1" ht="15.75" thickBot="1" x14ac:dyDescent="0.3">
      <c r="B595" s="608"/>
      <c r="C595" s="609"/>
      <c r="D595" s="152">
        <v>0</v>
      </c>
      <c r="E595" s="205"/>
      <c r="F595" s="175">
        <v>0</v>
      </c>
      <c r="G595" s="155">
        <v>0</v>
      </c>
      <c r="H595" s="176">
        <v>0</v>
      </c>
      <c r="I595" s="206"/>
      <c r="J595" s="175">
        <v>0</v>
      </c>
      <c r="K595" s="155">
        <v>0</v>
      </c>
      <c r="L595" s="155">
        <v>0</v>
      </c>
      <c r="M595" s="155">
        <v>0</v>
      </c>
      <c r="N595" s="155">
        <v>0</v>
      </c>
      <c r="O595" s="155">
        <v>0</v>
      </c>
      <c r="P595" s="176">
        <v>0</v>
      </c>
      <c r="Q595" s="322">
        <f>SUM(D595:P595)</f>
        <v>0</v>
      </c>
      <c r="R595" s="377"/>
    </row>
    <row r="596" spans="2:18" ht="16.5" thickTop="1" thickBot="1" x14ac:dyDescent="0.3">
      <c r="B596" s="308"/>
      <c r="C596" s="309" t="s">
        <v>314</v>
      </c>
      <c r="D596" s="163">
        <f>SUM(D587:D595)</f>
        <v>0</v>
      </c>
      <c r="E596" s="314"/>
      <c r="F596" s="237">
        <f>SUM(F587:F595)</f>
        <v>0</v>
      </c>
      <c r="G596" s="238">
        <f>SUM(G587:G595)</f>
        <v>0</v>
      </c>
      <c r="H596" s="239">
        <f>SUM(H587:H595)</f>
        <v>0</v>
      </c>
      <c r="I596" s="314"/>
      <c r="J596" s="237">
        <f t="shared" ref="J596:P596" si="93">SUM(J587:J595)</f>
        <v>0</v>
      </c>
      <c r="K596" s="238">
        <f t="shared" si="93"/>
        <v>0</v>
      </c>
      <c r="L596" s="238">
        <f>SUM(L587:L595)</f>
        <v>0</v>
      </c>
      <c r="M596" s="239">
        <f t="shared" si="93"/>
        <v>0</v>
      </c>
      <c r="N596" s="237">
        <f t="shared" si="93"/>
        <v>0</v>
      </c>
      <c r="O596" s="238">
        <f t="shared" si="93"/>
        <v>0</v>
      </c>
      <c r="P596" s="239">
        <f t="shared" si="93"/>
        <v>0</v>
      </c>
      <c r="Q596" s="240">
        <f>SUM(D596:P596)</f>
        <v>0</v>
      </c>
    </row>
    <row r="597" spans="2:18" ht="15.75" thickBot="1" x14ac:dyDescent="0.3">
      <c r="B597" s="308"/>
      <c r="C597" s="309" t="s">
        <v>315</v>
      </c>
      <c r="D597" s="163">
        <f>D$551+D$596</f>
        <v>0</v>
      </c>
      <c r="E597" s="314"/>
      <c r="F597" s="237">
        <f>F$551+F$596</f>
        <v>0</v>
      </c>
      <c r="G597" s="238">
        <f>G$551+G$596</f>
        <v>0</v>
      </c>
      <c r="H597" s="239">
        <f>H$551+H$596</f>
        <v>0</v>
      </c>
      <c r="I597" s="314"/>
      <c r="J597" s="237">
        <f t="shared" ref="J597:P597" si="94">J$551+J$596</f>
        <v>0</v>
      </c>
      <c r="K597" s="238">
        <f t="shared" si="94"/>
        <v>0</v>
      </c>
      <c r="L597" s="238">
        <f t="shared" si="94"/>
        <v>0</v>
      </c>
      <c r="M597" s="239">
        <f t="shared" si="94"/>
        <v>0</v>
      </c>
      <c r="N597" s="237">
        <f t="shared" si="94"/>
        <v>0</v>
      </c>
      <c r="O597" s="238">
        <f t="shared" si="94"/>
        <v>0</v>
      </c>
      <c r="P597" s="239">
        <f t="shared" si="94"/>
        <v>0</v>
      </c>
      <c r="Q597" s="240">
        <f>SUM(D597:P597)</f>
        <v>0</v>
      </c>
    </row>
    <row r="598" spans="2:18" ht="15.75" thickBot="1" x14ac:dyDescent="0.3">
      <c r="B598" s="310"/>
      <c r="C598" s="311" t="s">
        <v>234</v>
      </c>
      <c r="D598" s="242">
        <f>D$584-D$596</f>
        <v>0</v>
      </c>
      <c r="E598" s="324"/>
      <c r="F598" s="243">
        <f>F$584-F$596</f>
        <v>0</v>
      </c>
      <c r="G598" s="244">
        <f>G$584-G$596</f>
        <v>0</v>
      </c>
      <c r="H598" s="245">
        <f>H$584-H$596</f>
        <v>0</v>
      </c>
      <c r="I598" s="324"/>
      <c r="J598" s="243">
        <f t="shared" ref="J598:P598" si="95">J$584-J$596</f>
        <v>0</v>
      </c>
      <c r="K598" s="244">
        <f t="shared" si="95"/>
        <v>0</v>
      </c>
      <c r="L598" s="244">
        <f t="shared" si="95"/>
        <v>0</v>
      </c>
      <c r="M598" s="245">
        <f t="shared" si="95"/>
        <v>0</v>
      </c>
      <c r="N598" s="244">
        <f t="shared" si="95"/>
        <v>0</v>
      </c>
      <c r="O598" s="244">
        <f t="shared" si="95"/>
        <v>0</v>
      </c>
      <c r="P598" s="244">
        <f t="shared" si="95"/>
        <v>0</v>
      </c>
      <c r="Q598" s="93">
        <f>SUM(D598:P598)</f>
        <v>0</v>
      </c>
    </row>
    <row r="599" spans="2:18" ht="15.75" thickBot="1" x14ac:dyDescent="0.3">
      <c r="C599" s="141"/>
      <c r="D599" s="81"/>
      <c r="E599" s="81"/>
      <c r="F599" s="81"/>
      <c r="G599" s="81"/>
      <c r="H599" s="81"/>
      <c r="I599" s="92"/>
      <c r="J599" s="81"/>
      <c r="K599" s="81"/>
      <c r="L599" s="81"/>
      <c r="M599" s="81"/>
      <c r="N599" s="81"/>
      <c r="O599" s="81"/>
      <c r="P599" s="81"/>
      <c r="Q599" s="75"/>
    </row>
    <row r="600" spans="2:18" ht="19.5" thickBot="1" x14ac:dyDescent="0.35">
      <c r="B600" s="113"/>
      <c r="C600" s="120"/>
      <c r="D600" s="119"/>
      <c r="E600" s="233" t="s">
        <v>279</v>
      </c>
      <c r="F600" s="631" t="s">
        <v>334</v>
      </c>
      <c r="G600" s="632"/>
      <c r="H600" s="632"/>
      <c r="I600" s="632"/>
      <c r="J600" s="632"/>
      <c r="K600" s="632"/>
      <c r="L600" s="632"/>
      <c r="M600" s="633"/>
      <c r="N600" s="81"/>
      <c r="O600" s="81"/>
      <c r="P600" s="81"/>
      <c r="Q600" s="75"/>
    </row>
    <row r="601" spans="2:18" ht="18.75" x14ac:dyDescent="0.3">
      <c r="B601" s="112"/>
      <c r="C601" s="120"/>
      <c r="D601" s="116" t="s">
        <v>247</v>
      </c>
      <c r="E601" s="118">
        <v>1</v>
      </c>
      <c r="F601" s="213" t="e">
        <f t="shared" ref="F601:H610" si="96">ROUND(SUMIF($E$7:$E$595,$D601,F$7:F$595)/F$597,3)</f>
        <v>#DIV/0!</v>
      </c>
      <c r="G601" s="228" t="e">
        <f t="shared" si="96"/>
        <v>#DIV/0!</v>
      </c>
      <c r="H601" s="228" t="e">
        <f t="shared" si="96"/>
        <v>#DIV/0!</v>
      </c>
      <c r="I601" s="379"/>
      <c r="J601" s="379"/>
      <c r="K601" s="379"/>
      <c r="L601" s="379"/>
      <c r="M601" s="380"/>
      <c r="N601" s="81"/>
      <c r="O601" s="81"/>
      <c r="P601" s="81"/>
      <c r="Q601" s="75"/>
    </row>
    <row r="602" spans="2:18" ht="18.75" x14ac:dyDescent="0.3">
      <c r="B602" s="112"/>
      <c r="C602" s="119"/>
      <c r="D602" s="116" t="s">
        <v>248</v>
      </c>
      <c r="E602" s="118">
        <v>2</v>
      </c>
      <c r="F602" s="214" t="e">
        <f t="shared" si="96"/>
        <v>#DIV/0!</v>
      </c>
      <c r="G602" s="215" t="e">
        <f t="shared" si="96"/>
        <v>#DIV/0!</v>
      </c>
      <c r="H602" s="215" t="e">
        <f t="shared" si="96"/>
        <v>#DIV/0!</v>
      </c>
      <c r="I602" s="161"/>
      <c r="J602" s="161"/>
      <c r="K602" s="161"/>
      <c r="L602" s="161"/>
      <c r="M602" s="158"/>
      <c r="N602" s="81"/>
      <c r="O602" s="81"/>
      <c r="P602" s="81"/>
      <c r="Q602" s="75"/>
    </row>
    <row r="603" spans="2:18" ht="18.75" x14ac:dyDescent="0.3">
      <c r="B603" s="112"/>
      <c r="C603" s="119"/>
      <c r="D603" s="116" t="s">
        <v>249</v>
      </c>
      <c r="E603" s="118">
        <v>3</v>
      </c>
      <c r="F603" s="214" t="e">
        <f t="shared" si="96"/>
        <v>#DIV/0!</v>
      </c>
      <c r="G603" s="215" t="e">
        <f t="shared" si="96"/>
        <v>#DIV/0!</v>
      </c>
      <c r="H603" s="215" t="e">
        <f t="shared" si="96"/>
        <v>#DIV/0!</v>
      </c>
      <c r="I603" s="161"/>
      <c r="J603" s="161"/>
      <c r="K603" s="161"/>
      <c r="L603" s="161"/>
      <c r="M603" s="158"/>
      <c r="N603" s="81"/>
      <c r="O603" s="81"/>
      <c r="P603" s="81"/>
      <c r="Q603" s="75"/>
    </row>
    <row r="604" spans="2:18" ht="18.75" x14ac:dyDescent="0.3">
      <c r="B604" s="112"/>
      <c r="C604" s="119"/>
      <c r="D604" s="116" t="s">
        <v>250</v>
      </c>
      <c r="E604" s="118">
        <v>4</v>
      </c>
      <c r="F604" s="214" t="e">
        <f t="shared" si="96"/>
        <v>#DIV/0!</v>
      </c>
      <c r="G604" s="215" t="e">
        <f t="shared" si="96"/>
        <v>#DIV/0!</v>
      </c>
      <c r="H604" s="215" t="e">
        <f t="shared" si="96"/>
        <v>#DIV/0!</v>
      </c>
      <c r="I604" s="161"/>
      <c r="J604" s="161"/>
      <c r="K604" s="161"/>
      <c r="L604" s="161"/>
      <c r="M604" s="158"/>
      <c r="N604" s="81"/>
      <c r="O604" s="81"/>
      <c r="P604" s="81"/>
      <c r="Q604" s="75"/>
    </row>
    <row r="605" spans="2:18" ht="18.75" x14ac:dyDescent="0.3">
      <c r="B605" s="112"/>
      <c r="C605" s="119"/>
      <c r="D605" s="116" t="s">
        <v>251</v>
      </c>
      <c r="E605" s="118">
        <v>5</v>
      </c>
      <c r="F605" s="214" t="e">
        <f t="shared" si="96"/>
        <v>#DIV/0!</v>
      </c>
      <c r="G605" s="215" t="e">
        <f t="shared" si="96"/>
        <v>#DIV/0!</v>
      </c>
      <c r="H605" s="215" t="e">
        <f t="shared" si="96"/>
        <v>#DIV/0!</v>
      </c>
      <c r="I605" s="161"/>
      <c r="J605" s="161"/>
      <c r="K605" s="161"/>
      <c r="L605" s="161"/>
      <c r="M605" s="158"/>
      <c r="N605" s="81"/>
      <c r="O605" s="81"/>
      <c r="P605" s="81"/>
      <c r="Q605" s="75"/>
    </row>
    <row r="606" spans="2:18" ht="18.75" x14ac:dyDescent="0.3">
      <c r="B606" s="112"/>
      <c r="C606" s="119"/>
      <c r="D606" s="116" t="s">
        <v>252</v>
      </c>
      <c r="E606" s="118">
        <v>6</v>
      </c>
      <c r="F606" s="214" t="e">
        <f t="shared" si="96"/>
        <v>#DIV/0!</v>
      </c>
      <c r="G606" s="215" t="e">
        <f t="shared" si="96"/>
        <v>#DIV/0!</v>
      </c>
      <c r="H606" s="215" t="e">
        <f t="shared" si="96"/>
        <v>#DIV/0!</v>
      </c>
      <c r="I606" s="161"/>
      <c r="J606" s="161"/>
      <c r="K606" s="161"/>
      <c r="L606" s="161"/>
      <c r="M606" s="158"/>
      <c r="N606" s="81"/>
      <c r="O606" s="81"/>
      <c r="P606" s="81"/>
      <c r="Q606" s="75"/>
    </row>
    <row r="607" spans="2:18" ht="18.75" x14ac:dyDescent="0.3">
      <c r="B607" s="112"/>
      <c r="C607" s="119"/>
      <c r="D607" s="116" t="s">
        <v>253</v>
      </c>
      <c r="E607" s="118">
        <v>7</v>
      </c>
      <c r="F607" s="214" t="e">
        <f t="shared" si="96"/>
        <v>#DIV/0!</v>
      </c>
      <c r="G607" s="215" t="e">
        <f t="shared" si="96"/>
        <v>#DIV/0!</v>
      </c>
      <c r="H607" s="215" t="e">
        <f t="shared" si="96"/>
        <v>#DIV/0!</v>
      </c>
      <c r="I607" s="161"/>
      <c r="J607" s="161"/>
      <c r="K607" s="161"/>
      <c r="L607" s="161"/>
      <c r="M607" s="158"/>
      <c r="N607" s="81"/>
      <c r="O607" s="81"/>
      <c r="P607" s="81"/>
      <c r="Q607" s="75"/>
    </row>
    <row r="608" spans="2:18" ht="18.75" x14ac:dyDescent="0.3">
      <c r="B608" s="112"/>
      <c r="C608" s="119"/>
      <c r="D608" s="116" t="s">
        <v>254</v>
      </c>
      <c r="E608" s="118">
        <v>8</v>
      </c>
      <c r="F608" s="214" t="e">
        <f t="shared" si="96"/>
        <v>#DIV/0!</v>
      </c>
      <c r="G608" s="215" t="e">
        <f t="shared" si="96"/>
        <v>#DIV/0!</v>
      </c>
      <c r="H608" s="215" t="e">
        <f t="shared" si="96"/>
        <v>#DIV/0!</v>
      </c>
      <c r="I608" s="161"/>
      <c r="J608" s="161"/>
      <c r="K608" s="161"/>
      <c r="L608" s="161"/>
      <c r="M608" s="158"/>
      <c r="N608" s="81"/>
      <c r="O608" s="81"/>
      <c r="P608" s="81"/>
      <c r="Q608" s="75"/>
    </row>
    <row r="609" spans="2:17" ht="18.75" x14ac:dyDescent="0.3">
      <c r="B609" s="112"/>
      <c r="C609" s="119"/>
      <c r="D609" s="116" t="s">
        <v>255</v>
      </c>
      <c r="E609" s="118">
        <v>9</v>
      </c>
      <c r="F609" s="214" t="e">
        <f t="shared" si="96"/>
        <v>#DIV/0!</v>
      </c>
      <c r="G609" s="215" t="e">
        <f t="shared" si="96"/>
        <v>#DIV/0!</v>
      </c>
      <c r="H609" s="215" t="e">
        <f t="shared" si="96"/>
        <v>#DIV/0!</v>
      </c>
      <c r="I609" s="161"/>
      <c r="J609" s="161"/>
      <c r="K609" s="161"/>
      <c r="L609" s="161"/>
      <c r="M609" s="158"/>
      <c r="N609" s="81"/>
      <c r="O609" s="81"/>
      <c r="P609" s="81"/>
      <c r="Q609" s="75"/>
    </row>
    <row r="610" spans="2:17" ht="18.75" x14ac:dyDescent="0.3">
      <c r="B610" s="112"/>
      <c r="C610" s="119"/>
      <c r="D610" s="116" t="s">
        <v>256</v>
      </c>
      <c r="E610" s="118">
        <v>10</v>
      </c>
      <c r="F610" s="214" t="e">
        <f t="shared" si="96"/>
        <v>#DIV/0!</v>
      </c>
      <c r="G610" s="215" t="e">
        <f t="shared" si="96"/>
        <v>#DIV/0!</v>
      </c>
      <c r="H610" s="215" t="e">
        <f t="shared" si="96"/>
        <v>#DIV/0!</v>
      </c>
      <c r="I610" s="161"/>
      <c r="J610" s="161"/>
      <c r="K610" s="161"/>
      <c r="L610" s="161"/>
      <c r="M610" s="158"/>
      <c r="N610" s="81"/>
      <c r="O610" s="81"/>
      <c r="P610" s="81"/>
      <c r="Q610" s="75"/>
    </row>
    <row r="611" spans="2:17" ht="15.75" x14ac:dyDescent="0.25">
      <c r="B611" s="113"/>
      <c r="C611" s="114"/>
      <c r="D611" s="114"/>
      <c r="E611" s="117" t="s">
        <v>260</v>
      </c>
      <c r="F611" s="156"/>
      <c r="G611" s="161"/>
      <c r="H611" s="161"/>
      <c r="I611" s="161"/>
      <c r="J611" s="161"/>
      <c r="K611" s="161"/>
      <c r="L611" s="161"/>
      <c r="M611" s="158"/>
      <c r="N611" s="81"/>
      <c r="O611" s="81"/>
      <c r="P611" s="81"/>
      <c r="Q611" s="75"/>
    </row>
    <row r="612" spans="2:17" ht="18.75" x14ac:dyDescent="0.3">
      <c r="B612" s="112"/>
      <c r="C612" s="112"/>
      <c r="D612" s="116" t="s">
        <v>235</v>
      </c>
      <c r="E612" s="118">
        <v>1</v>
      </c>
      <c r="F612" s="156"/>
      <c r="G612" s="161"/>
      <c r="H612" s="161"/>
      <c r="I612" s="161"/>
      <c r="J612" s="215" t="e">
        <f t="shared" ref="J612:M623" si="97">ROUND(SUMIF($I$7:$I$595,$D612,J$7:J$595)/J$597,3)</f>
        <v>#DIV/0!</v>
      </c>
      <c r="K612" s="215" t="e">
        <f t="shared" si="97"/>
        <v>#DIV/0!</v>
      </c>
      <c r="L612" s="215" t="e">
        <f t="shared" si="97"/>
        <v>#DIV/0!</v>
      </c>
      <c r="M612" s="235" t="e">
        <f t="shared" si="97"/>
        <v>#DIV/0!</v>
      </c>
      <c r="N612" s="81"/>
      <c r="O612" s="81"/>
      <c r="P612" s="81"/>
      <c r="Q612" s="75"/>
    </row>
    <row r="613" spans="2:17" ht="18.75" x14ac:dyDescent="0.3">
      <c r="B613" s="112"/>
      <c r="C613" s="112"/>
      <c r="D613" s="116" t="s">
        <v>236</v>
      </c>
      <c r="E613" s="118">
        <v>2</v>
      </c>
      <c r="F613" s="156"/>
      <c r="G613" s="161"/>
      <c r="H613" s="161"/>
      <c r="I613" s="161"/>
      <c r="J613" s="215" t="e">
        <f t="shared" si="97"/>
        <v>#DIV/0!</v>
      </c>
      <c r="K613" s="215" t="e">
        <f t="shared" si="97"/>
        <v>#DIV/0!</v>
      </c>
      <c r="L613" s="215" t="e">
        <f t="shared" si="97"/>
        <v>#DIV/0!</v>
      </c>
      <c r="M613" s="235" t="e">
        <f t="shared" si="97"/>
        <v>#DIV/0!</v>
      </c>
      <c r="N613" s="81"/>
      <c r="O613" s="81"/>
      <c r="P613" s="81"/>
      <c r="Q613" s="75"/>
    </row>
    <row r="614" spans="2:17" ht="18.75" x14ac:dyDescent="0.3">
      <c r="B614" s="112"/>
      <c r="C614" s="112"/>
      <c r="D614" s="116" t="s">
        <v>237</v>
      </c>
      <c r="E614" s="118">
        <v>3</v>
      </c>
      <c r="F614" s="156"/>
      <c r="G614" s="161"/>
      <c r="H614" s="161"/>
      <c r="I614" s="161"/>
      <c r="J614" s="215" t="e">
        <f t="shared" si="97"/>
        <v>#DIV/0!</v>
      </c>
      <c r="K614" s="215" t="e">
        <f t="shared" si="97"/>
        <v>#DIV/0!</v>
      </c>
      <c r="L614" s="215" t="e">
        <f t="shared" si="97"/>
        <v>#DIV/0!</v>
      </c>
      <c r="M614" s="235" t="e">
        <f t="shared" si="97"/>
        <v>#DIV/0!</v>
      </c>
      <c r="N614" s="81"/>
      <c r="O614" s="81"/>
      <c r="P614" s="81"/>
      <c r="Q614" s="75"/>
    </row>
    <row r="615" spans="2:17" ht="18.75" x14ac:dyDescent="0.3">
      <c r="B615" s="112"/>
      <c r="C615" s="112"/>
      <c r="D615" s="116" t="s">
        <v>238</v>
      </c>
      <c r="E615" s="118">
        <v>4</v>
      </c>
      <c r="F615" s="156"/>
      <c r="G615" s="161"/>
      <c r="H615" s="161"/>
      <c r="I615" s="161"/>
      <c r="J615" s="215" t="e">
        <f t="shared" si="97"/>
        <v>#DIV/0!</v>
      </c>
      <c r="K615" s="215" t="e">
        <f t="shared" si="97"/>
        <v>#DIV/0!</v>
      </c>
      <c r="L615" s="215" t="e">
        <f t="shared" si="97"/>
        <v>#DIV/0!</v>
      </c>
      <c r="M615" s="235" t="e">
        <f t="shared" si="97"/>
        <v>#DIV/0!</v>
      </c>
      <c r="N615" s="81"/>
      <c r="O615" s="81"/>
      <c r="P615" s="81"/>
      <c r="Q615" s="75"/>
    </row>
    <row r="616" spans="2:17" ht="18.75" x14ac:dyDescent="0.3">
      <c r="B616" s="112"/>
      <c r="C616" s="112"/>
      <c r="D616" s="116" t="s">
        <v>239</v>
      </c>
      <c r="E616" s="118">
        <v>5</v>
      </c>
      <c r="F616" s="156"/>
      <c r="G616" s="161"/>
      <c r="H616" s="161"/>
      <c r="I616" s="161"/>
      <c r="J616" s="215" t="e">
        <f t="shared" si="97"/>
        <v>#DIV/0!</v>
      </c>
      <c r="K616" s="215" t="e">
        <f t="shared" si="97"/>
        <v>#DIV/0!</v>
      </c>
      <c r="L616" s="215" t="e">
        <f t="shared" si="97"/>
        <v>#DIV/0!</v>
      </c>
      <c r="M616" s="235" t="e">
        <f t="shared" si="97"/>
        <v>#DIV/0!</v>
      </c>
      <c r="N616" s="81"/>
      <c r="O616" s="81"/>
      <c r="P616" s="81"/>
      <c r="Q616" s="75"/>
    </row>
    <row r="617" spans="2:17" ht="18.75" x14ac:dyDescent="0.3">
      <c r="B617" s="112"/>
      <c r="C617" s="112"/>
      <c r="D617" s="116" t="s">
        <v>240</v>
      </c>
      <c r="E617" s="118">
        <v>6</v>
      </c>
      <c r="F617" s="156"/>
      <c r="G617" s="161"/>
      <c r="H617" s="161"/>
      <c r="I617" s="161"/>
      <c r="J617" s="215" t="e">
        <f t="shared" si="97"/>
        <v>#DIV/0!</v>
      </c>
      <c r="K617" s="215" t="e">
        <f t="shared" si="97"/>
        <v>#DIV/0!</v>
      </c>
      <c r="L617" s="215" t="e">
        <f t="shared" si="97"/>
        <v>#DIV/0!</v>
      </c>
      <c r="M617" s="235" t="e">
        <f t="shared" si="97"/>
        <v>#DIV/0!</v>
      </c>
      <c r="N617" s="81"/>
      <c r="O617" s="81"/>
      <c r="P617" s="81"/>
      <c r="Q617" s="75"/>
    </row>
    <row r="618" spans="2:17" ht="18.75" x14ac:dyDescent="0.3">
      <c r="B618" s="112"/>
      <c r="C618" s="112"/>
      <c r="D618" s="116" t="s">
        <v>241</v>
      </c>
      <c r="E618" s="118">
        <v>7</v>
      </c>
      <c r="F618" s="156"/>
      <c r="G618" s="161"/>
      <c r="H618" s="161"/>
      <c r="I618" s="161"/>
      <c r="J618" s="215" t="e">
        <f t="shared" si="97"/>
        <v>#DIV/0!</v>
      </c>
      <c r="K618" s="215" t="e">
        <f t="shared" si="97"/>
        <v>#DIV/0!</v>
      </c>
      <c r="L618" s="215" t="e">
        <f t="shared" si="97"/>
        <v>#DIV/0!</v>
      </c>
      <c r="M618" s="235" t="e">
        <f t="shared" si="97"/>
        <v>#DIV/0!</v>
      </c>
      <c r="N618" s="81"/>
      <c r="O618" s="81"/>
      <c r="P618" s="81"/>
      <c r="Q618" s="75"/>
    </row>
    <row r="619" spans="2:17" ht="18.75" x14ac:dyDescent="0.3">
      <c r="B619" s="112"/>
      <c r="C619" s="112"/>
      <c r="D619" s="116" t="s">
        <v>242</v>
      </c>
      <c r="E619" s="118">
        <v>8</v>
      </c>
      <c r="F619" s="156"/>
      <c r="G619" s="161"/>
      <c r="H619" s="161"/>
      <c r="I619" s="161"/>
      <c r="J619" s="215" t="e">
        <f t="shared" si="97"/>
        <v>#DIV/0!</v>
      </c>
      <c r="K619" s="215" t="e">
        <f t="shared" si="97"/>
        <v>#DIV/0!</v>
      </c>
      <c r="L619" s="215" t="e">
        <f t="shared" si="97"/>
        <v>#DIV/0!</v>
      </c>
      <c r="M619" s="235" t="e">
        <f t="shared" si="97"/>
        <v>#DIV/0!</v>
      </c>
      <c r="N619" s="81"/>
      <c r="O619" s="81"/>
      <c r="P619" s="81"/>
      <c r="Q619" s="75"/>
    </row>
    <row r="620" spans="2:17" ht="18.75" x14ac:dyDescent="0.3">
      <c r="B620" s="112"/>
      <c r="C620" s="112"/>
      <c r="D620" s="116" t="s">
        <v>243</v>
      </c>
      <c r="E620" s="118">
        <v>9</v>
      </c>
      <c r="F620" s="156"/>
      <c r="G620" s="161"/>
      <c r="H620" s="161"/>
      <c r="I620" s="161"/>
      <c r="J620" s="215" t="e">
        <f t="shared" si="97"/>
        <v>#DIV/0!</v>
      </c>
      <c r="K620" s="215" t="e">
        <f t="shared" si="97"/>
        <v>#DIV/0!</v>
      </c>
      <c r="L620" s="215" t="e">
        <f t="shared" si="97"/>
        <v>#DIV/0!</v>
      </c>
      <c r="M620" s="235" t="e">
        <f t="shared" si="97"/>
        <v>#DIV/0!</v>
      </c>
      <c r="N620" s="81"/>
      <c r="O620" s="81"/>
      <c r="P620" s="81"/>
      <c r="Q620" s="75"/>
    </row>
    <row r="621" spans="2:17" ht="18.75" x14ac:dyDescent="0.3">
      <c r="B621" s="112"/>
      <c r="C621" s="112"/>
      <c r="D621" s="116" t="s">
        <v>244</v>
      </c>
      <c r="E621" s="118">
        <v>10</v>
      </c>
      <c r="F621" s="156"/>
      <c r="G621" s="161"/>
      <c r="H621" s="161"/>
      <c r="I621" s="161"/>
      <c r="J621" s="215" t="e">
        <f t="shared" si="97"/>
        <v>#DIV/0!</v>
      </c>
      <c r="K621" s="215" t="e">
        <f t="shared" si="97"/>
        <v>#DIV/0!</v>
      </c>
      <c r="L621" s="215" t="e">
        <f t="shared" si="97"/>
        <v>#DIV/0!</v>
      </c>
      <c r="M621" s="235" t="e">
        <f t="shared" si="97"/>
        <v>#DIV/0!</v>
      </c>
      <c r="N621" s="81"/>
      <c r="O621" s="81"/>
      <c r="P621" s="81"/>
      <c r="Q621" s="75"/>
    </row>
    <row r="622" spans="2:17" ht="18.75" x14ac:dyDescent="0.3">
      <c r="B622" s="112"/>
      <c r="C622" s="112"/>
      <c r="D622" s="116" t="s">
        <v>245</v>
      </c>
      <c r="E622" s="118">
        <v>11</v>
      </c>
      <c r="F622" s="156"/>
      <c r="G622" s="161"/>
      <c r="H622" s="161"/>
      <c r="I622" s="161"/>
      <c r="J622" s="215" t="e">
        <f t="shared" si="97"/>
        <v>#DIV/0!</v>
      </c>
      <c r="K622" s="215" t="e">
        <f t="shared" si="97"/>
        <v>#DIV/0!</v>
      </c>
      <c r="L622" s="215" t="e">
        <f t="shared" si="97"/>
        <v>#DIV/0!</v>
      </c>
      <c r="M622" s="235" t="e">
        <f t="shared" si="97"/>
        <v>#DIV/0!</v>
      </c>
      <c r="N622" s="81"/>
      <c r="O622" s="81"/>
      <c r="P622" s="81"/>
      <c r="Q622" s="75"/>
    </row>
    <row r="623" spans="2:17" ht="19.5" thickBot="1" x14ac:dyDescent="0.35">
      <c r="B623" s="112"/>
      <c r="C623" s="112"/>
      <c r="D623" s="116" t="s">
        <v>246</v>
      </c>
      <c r="E623" s="118">
        <v>12</v>
      </c>
      <c r="F623" s="157"/>
      <c r="G623" s="162"/>
      <c r="H623" s="162"/>
      <c r="I623" s="161"/>
      <c r="J623" s="215" t="e">
        <f t="shared" si="97"/>
        <v>#DIV/0!</v>
      </c>
      <c r="K623" s="215" t="e">
        <f t="shared" si="97"/>
        <v>#DIV/0!</v>
      </c>
      <c r="L623" s="215" t="e">
        <f t="shared" si="97"/>
        <v>#DIV/0!</v>
      </c>
      <c r="M623" s="235" t="e">
        <f t="shared" si="97"/>
        <v>#DIV/0!</v>
      </c>
      <c r="N623" s="81"/>
      <c r="O623" s="81"/>
      <c r="P623" s="81"/>
      <c r="Q623" s="75"/>
    </row>
    <row r="624" spans="2:17" ht="16.5" thickTop="1" thickBot="1" x14ac:dyDescent="0.3">
      <c r="B624" s="141"/>
      <c r="C624" s="78"/>
      <c r="D624" s="81"/>
      <c r="E624" s="115" t="s">
        <v>233</v>
      </c>
      <c r="F624" s="223" t="e">
        <f>SUM(F601:F610)</f>
        <v>#DIV/0!</v>
      </c>
      <c r="G624" s="224" t="e">
        <f>SUM(G601:G610)</f>
        <v>#DIV/0!</v>
      </c>
      <c r="H624" s="225" t="e">
        <f>SUM(H601:H610)</f>
        <v>#DIV/0!</v>
      </c>
      <c r="I624" s="226"/>
      <c r="J624" s="217" t="e">
        <f>SUM(J612:J623)</f>
        <v>#DIV/0!</v>
      </c>
      <c r="K624" s="217" t="e">
        <f t="shared" ref="K624:M624" si="98">SUM(K612:K623)</f>
        <v>#DIV/0!</v>
      </c>
      <c r="L624" s="217" t="e">
        <f t="shared" si="98"/>
        <v>#DIV/0!</v>
      </c>
      <c r="M624" s="234" t="e">
        <f t="shared" si="98"/>
        <v>#DIV/0!</v>
      </c>
      <c r="N624" s="81"/>
      <c r="O624" s="81"/>
      <c r="P624" s="81"/>
      <c r="Q624" s="75"/>
    </row>
    <row r="625" spans="1:18" ht="12.75" customHeight="1" x14ac:dyDescent="0.25">
      <c r="F625" s="232" t="s">
        <v>312</v>
      </c>
    </row>
    <row r="626" spans="1:18" ht="15.75" thickBot="1" x14ac:dyDescent="0.3">
      <c r="A626" s="76"/>
      <c r="B626" s="76"/>
      <c r="C626" s="76"/>
      <c r="D626" s="76"/>
      <c r="E626" s="76"/>
      <c r="F626" s="76"/>
      <c r="G626" s="76"/>
      <c r="H626" s="76"/>
      <c r="I626" s="76"/>
      <c r="J626" s="76"/>
      <c r="K626" s="76"/>
      <c r="L626" s="76"/>
      <c r="M626" s="76"/>
      <c r="N626" s="76"/>
      <c r="O626" s="76"/>
      <c r="P626" s="76"/>
      <c r="Q626" s="76"/>
      <c r="R626" s="102"/>
    </row>
    <row r="627" spans="1:18" ht="34.5" thickBot="1" x14ac:dyDescent="0.55000000000000004">
      <c r="B627" s="201" t="s">
        <v>335</v>
      </c>
      <c r="C627" s="202"/>
      <c r="D627" s="202"/>
      <c r="E627" s="202"/>
      <c r="F627" s="202"/>
      <c r="G627" s="202"/>
      <c r="H627" s="202"/>
      <c r="I627" s="202"/>
      <c r="J627" s="202"/>
      <c r="K627" s="202"/>
      <c r="L627" s="202"/>
      <c r="M627" s="202"/>
      <c r="N627" s="202"/>
      <c r="O627" s="202"/>
      <c r="P627" s="202"/>
      <c r="Q627" s="203"/>
    </row>
    <row r="628" spans="1:18" ht="50.25" customHeight="1" x14ac:dyDescent="0.25">
      <c r="B628" s="300"/>
      <c r="C628" s="301"/>
      <c r="D628" s="368" t="s">
        <v>181</v>
      </c>
      <c r="E628" s="627" t="s">
        <v>284</v>
      </c>
      <c r="F628" s="595" t="s">
        <v>259</v>
      </c>
      <c r="G628" s="596"/>
      <c r="H628" s="597"/>
      <c r="I628" s="627" t="s">
        <v>283</v>
      </c>
      <c r="J628" s="600" t="s">
        <v>187</v>
      </c>
      <c r="K628" s="601"/>
      <c r="L628" s="601"/>
      <c r="M628" s="602"/>
      <c r="N628" s="603" t="s">
        <v>227</v>
      </c>
      <c r="O628" s="604"/>
      <c r="P628" s="605"/>
      <c r="Q628" s="302"/>
    </row>
    <row r="629" spans="1:18" ht="15" customHeight="1" x14ac:dyDescent="0.25">
      <c r="B629" s="303"/>
      <c r="C629" s="304" t="s">
        <v>297</v>
      </c>
      <c r="D629" s="85">
        <f>D$598</f>
        <v>0</v>
      </c>
      <c r="E629" s="598"/>
      <c r="F629" s="109">
        <f>F$598</f>
        <v>0</v>
      </c>
      <c r="G629" s="110">
        <f>G$598</f>
        <v>0</v>
      </c>
      <c r="H629" s="111">
        <f>H$598</f>
        <v>0</v>
      </c>
      <c r="I629" s="598"/>
      <c r="J629" s="109">
        <f t="shared" ref="J629:P629" si="99">J$598</f>
        <v>0</v>
      </c>
      <c r="K629" s="110">
        <f t="shared" si="99"/>
        <v>0</v>
      </c>
      <c r="L629" s="110">
        <f t="shared" si="99"/>
        <v>0</v>
      </c>
      <c r="M629" s="111">
        <f t="shared" si="99"/>
        <v>0</v>
      </c>
      <c r="N629" s="109">
        <f t="shared" si="99"/>
        <v>0</v>
      </c>
      <c r="O629" s="110">
        <f t="shared" si="99"/>
        <v>0</v>
      </c>
      <c r="P629" s="111">
        <f t="shared" si="99"/>
        <v>0</v>
      </c>
      <c r="Q629" s="305"/>
    </row>
    <row r="630" spans="1:18" ht="15" customHeight="1" x14ac:dyDescent="0.25">
      <c r="B630" s="606" t="s">
        <v>179</v>
      </c>
      <c r="C630" s="79" t="s">
        <v>199</v>
      </c>
      <c r="D630" s="181" t="s">
        <v>182</v>
      </c>
      <c r="E630" s="598"/>
      <c r="F630" s="198" t="s">
        <v>182</v>
      </c>
      <c r="G630" s="199" t="s">
        <v>69</v>
      </c>
      <c r="H630" s="200" t="s">
        <v>183</v>
      </c>
      <c r="I630" s="598"/>
      <c r="J630" s="184" t="s">
        <v>51</v>
      </c>
      <c r="K630" s="178" t="s">
        <v>52</v>
      </c>
      <c r="L630" s="179" t="s">
        <v>185</v>
      </c>
      <c r="M630" s="183" t="s">
        <v>186</v>
      </c>
      <c r="N630" s="184" t="s">
        <v>228</v>
      </c>
      <c r="O630" s="593" t="s">
        <v>229</v>
      </c>
      <c r="P630" s="594"/>
      <c r="Q630" s="305"/>
    </row>
    <row r="631" spans="1:18" ht="21.75" customHeight="1" thickBot="1" x14ac:dyDescent="0.3">
      <c r="B631" s="607"/>
      <c r="C631" s="80" t="s">
        <v>12</v>
      </c>
      <c r="D631" s="182">
        <v>7388</v>
      </c>
      <c r="E631" s="599"/>
      <c r="F631" s="186">
        <v>7420</v>
      </c>
      <c r="G631" s="180">
        <v>3220</v>
      </c>
      <c r="H631" s="185">
        <v>3215</v>
      </c>
      <c r="I631" s="599"/>
      <c r="J631" s="186">
        <v>3210</v>
      </c>
      <c r="K631" s="180">
        <v>3212</v>
      </c>
      <c r="L631" s="180" t="s">
        <v>184</v>
      </c>
      <c r="M631" s="185" t="s">
        <v>184</v>
      </c>
      <c r="N631" s="186">
        <v>7422</v>
      </c>
      <c r="O631" s="180">
        <v>7425</v>
      </c>
      <c r="P631" s="185" t="s">
        <v>289</v>
      </c>
      <c r="Q631" s="307" t="s">
        <v>233</v>
      </c>
      <c r="R631" s="3" t="s">
        <v>189</v>
      </c>
    </row>
    <row r="632" spans="1:18" s="374" customFormat="1" x14ac:dyDescent="0.25">
      <c r="B632" s="610"/>
      <c r="C632" s="611"/>
      <c r="D632" s="150">
        <v>0</v>
      </c>
      <c r="E632" s="125"/>
      <c r="F632" s="169">
        <v>0</v>
      </c>
      <c r="G632" s="153">
        <v>0</v>
      </c>
      <c r="H632" s="170">
        <v>0</v>
      </c>
      <c r="I632" s="123"/>
      <c r="J632" s="169">
        <v>0</v>
      </c>
      <c r="K632" s="153">
        <v>0</v>
      </c>
      <c r="L632" s="153">
        <v>0</v>
      </c>
      <c r="M632" s="153">
        <v>0</v>
      </c>
      <c r="N632" s="153">
        <v>0</v>
      </c>
      <c r="O632" s="153">
        <v>0</v>
      </c>
      <c r="P632" s="153">
        <v>0</v>
      </c>
      <c r="Q632" s="320">
        <f>SUM(D632:P632)</f>
        <v>0</v>
      </c>
      <c r="R632" s="377"/>
    </row>
    <row r="633" spans="1:18" s="374" customFormat="1" x14ac:dyDescent="0.25">
      <c r="B633" s="610"/>
      <c r="C633" s="611"/>
      <c r="D633" s="150">
        <v>0</v>
      </c>
      <c r="E633" s="125"/>
      <c r="F633" s="169">
        <v>0</v>
      </c>
      <c r="G633" s="153">
        <v>0</v>
      </c>
      <c r="H633" s="170">
        <v>0</v>
      </c>
      <c r="I633" s="123"/>
      <c r="J633" s="169">
        <v>0</v>
      </c>
      <c r="K633" s="153">
        <v>0</v>
      </c>
      <c r="L633" s="153">
        <v>0</v>
      </c>
      <c r="M633" s="153">
        <v>0</v>
      </c>
      <c r="N633" s="153">
        <v>0</v>
      </c>
      <c r="O633" s="153">
        <v>0</v>
      </c>
      <c r="P633" s="153">
        <v>0</v>
      </c>
      <c r="Q633" s="320">
        <f>SUM(D633:P633)</f>
        <v>0</v>
      </c>
      <c r="R633" s="377"/>
    </row>
    <row r="634" spans="1:18" s="374" customFormat="1" x14ac:dyDescent="0.25">
      <c r="B634" s="610"/>
      <c r="C634" s="611"/>
      <c r="D634" s="150">
        <v>0</v>
      </c>
      <c r="E634" s="125"/>
      <c r="F634" s="169">
        <v>0</v>
      </c>
      <c r="G634" s="153">
        <v>0</v>
      </c>
      <c r="H634" s="170">
        <v>0</v>
      </c>
      <c r="I634" s="123"/>
      <c r="J634" s="169">
        <v>0</v>
      </c>
      <c r="K634" s="153">
        <v>0</v>
      </c>
      <c r="L634" s="153">
        <v>0</v>
      </c>
      <c r="M634" s="153">
        <v>0</v>
      </c>
      <c r="N634" s="153">
        <v>0</v>
      </c>
      <c r="O634" s="153">
        <v>0</v>
      </c>
      <c r="P634" s="153">
        <v>0</v>
      </c>
      <c r="Q634" s="321">
        <f t="shared" ref="Q634:Q639" si="100">SUM(D634:P634)</f>
        <v>0</v>
      </c>
      <c r="R634" s="377"/>
    </row>
    <row r="635" spans="1:18" s="374" customFormat="1" x14ac:dyDescent="0.25">
      <c r="B635" s="610"/>
      <c r="C635" s="611"/>
      <c r="D635" s="150">
        <v>0</v>
      </c>
      <c r="E635" s="125"/>
      <c r="F635" s="169">
        <v>0</v>
      </c>
      <c r="G635" s="153">
        <v>0</v>
      </c>
      <c r="H635" s="170">
        <v>0</v>
      </c>
      <c r="I635" s="123"/>
      <c r="J635" s="169">
        <v>0</v>
      </c>
      <c r="K635" s="153">
        <v>0</v>
      </c>
      <c r="L635" s="153">
        <v>0</v>
      </c>
      <c r="M635" s="153">
        <v>0</v>
      </c>
      <c r="N635" s="153">
        <v>0</v>
      </c>
      <c r="O635" s="153">
        <v>0</v>
      </c>
      <c r="P635" s="153">
        <v>0</v>
      </c>
      <c r="Q635" s="321">
        <f t="shared" si="100"/>
        <v>0</v>
      </c>
      <c r="R635" s="377"/>
    </row>
    <row r="636" spans="1:18" s="374" customFormat="1" x14ac:dyDescent="0.25">
      <c r="B636" s="610"/>
      <c r="C636" s="611"/>
      <c r="D636" s="150">
        <v>0</v>
      </c>
      <c r="E636" s="125"/>
      <c r="F636" s="169">
        <v>0</v>
      </c>
      <c r="G636" s="153">
        <v>0</v>
      </c>
      <c r="H636" s="170">
        <v>0</v>
      </c>
      <c r="I636" s="123"/>
      <c r="J636" s="169">
        <v>0</v>
      </c>
      <c r="K636" s="153">
        <v>0</v>
      </c>
      <c r="L636" s="153">
        <v>0</v>
      </c>
      <c r="M636" s="153">
        <v>0</v>
      </c>
      <c r="N636" s="153">
        <v>0</v>
      </c>
      <c r="O636" s="153">
        <v>0</v>
      </c>
      <c r="P636" s="153">
        <v>0</v>
      </c>
      <c r="Q636" s="321">
        <f t="shared" si="100"/>
        <v>0</v>
      </c>
      <c r="R636" s="377"/>
    </row>
    <row r="637" spans="1:18" s="374" customFormat="1" x14ac:dyDescent="0.25">
      <c r="B637" s="610"/>
      <c r="C637" s="611"/>
      <c r="D637" s="150">
        <v>0</v>
      </c>
      <c r="E637" s="125"/>
      <c r="F637" s="169">
        <v>0</v>
      </c>
      <c r="G637" s="153">
        <v>0</v>
      </c>
      <c r="H637" s="170">
        <v>0</v>
      </c>
      <c r="I637" s="123"/>
      <c r="J637" s="169">
        <v>0</v>
      </c>
      <c r="K637" s="153">
        <v>0</v>
      </c>
      <c r="L637" s="153">
        <v>0</v>
      </c>
      <c r="M637" s="153">
        <v>0</v>
      </c>
      <c r="N637" s="153">
        <v>0</v>
      </c>
      <c r="O637" s="153">
        <v>0</v>
      </c>
      <c r="P637" s="153">
        <v>0</v>
      </c>
      <c r="Q637" s="321">
        <f t="shared" si="100"/>
        <v>0</v>
      </c>
      <c r="R637" s="377"/>
    </row>
    <row r="638" spans="1:18" s="374" customFormat="1" x14ac:dyDescent="0.25">
      <c r="B638" s="610"/>
      <c r="C638" s="611"/>
      <c r="D638" s="150">
        <v>0</v>
      </c>
      <c r="E638" s="125"/>
      <c r="F638" s="169">
        <v>0</v>
      </c>
      <c r="G638" s="153">
        <v>0</v>
      </c>
      <c r="H638" s="170">
        <v>0</v>
      </c>
      <c r="I638" s="123"/>
      <c r="J638" s="169">
        <v>0</v>
      </c>
      <c r="K638" s="153">
        <v>0</v>
      </c>
      <c r="L638" s="153">
        <v>0</v>
      </c>
      <c r="M638" s="153">
        <v>0</v>
      </c>
      <c r="N638" s="153">
        <v>0</v>
      </c>
      <c r="O638" s="153">
        <v>0</v>
      </c>
      <c r="P638" s="153">
        <v>0</v>
      </c>
      <c r="Q638" s="321">
        <f t="shared" si="100"/>
        <v>0</v>
      </c>
      <c r="R638" s="377"/>
    </row>
    <row r="639" spans="1:18" s="374" customFormat="1" x14ac:dyDescent="0.25">
      <c r="B639" s="608" t="s">
        <v>288</v>
      </c>
      <c r="C639" s="609"/>
      <c r="D639" s="150">
        <v>0</v>
      </c>
      <c r="E639" s="125"/>
      <c r="F639" s="169">
        <v>0</v>
      </c>
      <c r="G639" s="153">
        <v>0</v>
      </c>
      <c r="H639" s="170">
        <v>0</v>
      </c>
      <c r="I639" s="123"/>
      <c r="J639" s="169">
        <v>0</v>
      </c>
      <c r="K639" s="153">
        <v>0</v>
      </c>
      <c r="L639" s="153">
        <v>0</v>
      </c>
      <c r="M639" s="153">
        <v>0</v>
      </c>
      <c r="N639" s="153">
        <v>0</v>
      </c>
      <c r="O639" s="153">
        <v>0</v>
      </c>
      <c r="P639" s="153">
        <v>0</v>
      </c>
      <c r="Q639" s="321">
        <f t="shared" si="100"/>
        <v>0</v>
      </c>
      <c r="R639" s="377"/>
    </row>
    <row r="640" spans="1:18" s="374" customFormat="1" ht="15.75" thickBot="1" x14ac:dyDescent="0.3">
      <c r="B640" s="608"/>
      <c r="C640" s="609"/>
      <c r="D640" s="152">
        <v>0</v>
      </c>
      <c r="E640" s="205"/>
      <c r="F640" s="175">
        <v>0</v>
      </c>
      <c r="G640" s="155">
        <v>0</v>
      </c>
      <c r="H640" s="176">
        <v>0</v>
      </c>
      <c r="I640" s="206"/>
      <c r="J640" s="175">
        <v>0</v>
      </c>
      <c r="K640" s="155">
        <v>0</v>
      </c>
      <c r="L640" s="155">
        <v>0</v>
      </c>
      <c r="M640" s="155">
        <v>0</v>
      </c>
      <c r="N640" s="155">
        <v>0</v>
      </c>
      <c r="O640" s="155">
        <v>0</v>
      </c>
      <c r="P640" s="176">
        <v>0</v>
      </c>
      <c r="Q640" s="322">
        <f>SUM(D640:P640)</f>
        <v>0</v>
      </c>
      <c r="R640" s="377"/>
    </row>
    <row r="641" spans="2:17" ht="16.5" thickTop="1" thickBot="1" x14ac:dyDescent="0.3">
      <c r="B641" s="308"/>
      <c r="C641" s="309" t="s">
        <v>314</v>
      </c>
      <c r="D641" s="163">
        <f>SUM(D632:D640)</f>
        <v>0</v>
      </c>
      <c r="E641" s="314"/>
      <c r="F641" s="237">
        <f>SUM(F632:F640)</f>
        <v>0</v>
      </c>
      <c r="G641" s="238">
        <f>SUM(G632:G640)</f>
        <v>0</v>
      </c>
      <c r="H641" s="239">
        <f>SUM(H632:H640)</f>
        <v>0</v>
      </c>
      <c r="I641" s="314"/>
      <c r="J641" s="237">
        <f t="shared" ref="J641:P641" si="101">SUM(J632:J640)</f>
        <v>0</v>
      </c>
      <c r="K641" s="238">
        <f t="shared" si="101"/>
        <v>0</v>
      </c>
      <c r="L641" s="238">
        <f t="shared" si="101"/>
        <v>0</v>
      </c>
      <c r="M641" s="239">
        <f t="shared" si="101"/>
        <v>0</v>
      </c>
      <c r="N641" s="237">
        <f t="shared" si="101"/>
        <v>0</v>
      </c>
      <c r="O641" s="238">
        <f t="shared" si="101"/>
        <v>0</v>
      </c>
      <c r="P641" s="239">
        <f t="shared" si="101"/>
        <v>0</v>
      </c>
      <c r="Q641" s="240">
        <f>SUM(D641:P641)</f>
        <v>0</v>
      </c>
    </row>
    <row r="642" spans="2:17" ht="15.75" thickBot="1" x14ac:dyDescent="0.3">
      <c r="B642" s="308"/>
      <c r="C642" s="309" t="s">
        <v>315</v>
      </c>
      <c r="D642" s="163">
        <f>$D$641+D$597</f>
        <v>0</v>
      </c>
      <c r="E642" s="314"/>
      <c r="F642" s="237">
        <f>F$641+F$597</f>
        <v>0</v>
      </c>
      <c r="G642" s="238">
        <f>G$641+G$597</f>
        <v>0</v>
      </c>
      <c r="H642" s="239">
        <f>H$641+H$597</f>
        <v>0</v>
      </c>
      <c r="I642" s="314"/>
      <c r="J642" s="237">
        <f t="shared" ref="J642:P642" si="102">J$641+J$597</f>
        <v>0</v>
      </c>
      <c r="K642" s="238">
        <f t="shared" si="102"/>
        <v>0</v>
      </c>
      <c r="L642" s="238">
        <f t="shared" si="102"/>
        <v>0</v>
      </c>
      <c r="M642" s="239">
        <f t="shared" si="102"/>
        <v>0</v>
      </c>
      <c r="N642" s="237">
        <f t="shared" si="102"/>
        <v>0</v>
      </c>
      <c r="O642" s="238">
        <f t="shared" si="102"/>
        <v>0</v>
      </c>
      <c r="P642" s="239">
        <f t="shared" si="102"/>
        <v>0</v>
      </c>
      <c r="Q642" s="240">
        <f>SUM(D642:P642)</f>
        <v>0</v>
      </c>
    </row>
    <row r="643" spans="2:17" ht="15.75" thickBot="1" x14ac:dyDescent="0.3">
      <c r="B643" s="310"/>
      <c r="C643" s="311" t="s">
        <v>234</v>
      </c>
      <c r="D643" s="242">
        <f>D$629-D$641</f>
        <v>0</v>
      </c>
      <c r="E643" s="324"/>
      <c r="F643" s="243">
        <f>F$629-F$641</f>
        <v>0</v>
      </c>
      <c r="G643" s="244">
        <f>G$629-G$641</f>
        <v>0</v>
      </c>
      <c r="H643" s="245">
        <f>H$629-H$641</f>
        <v>0</v>
      </c>
      <c r="I643" s="324"/>
      <c r="J643" s="243">
        <f t="shared" ref="J643:P643" si="103">J$629-J$641</f>
        <v>0</v>
      </c>
      <c r="K643" s="244">
        <f t="shared" si="103"/>
        <v>0</v>
      </c>
      <c r="L643" s="244">
        <f t="shared" si="103"/>
        <v>0</v>
      </c>
      <c r="M643" s="245">
        <f t="shared" si="103"/>
        <v>0</v>
      </c>
      <c r="N643" s="244">
        <f t="shared" si="103"/>
        <v>0</v>
      </c>
      <c r="O643" s="244">
        <f t="shared" si="103"/>
        <v>0</v>
      </c>
      <c r="P643" s="244">
        <f t="shared" si="103"/>
        <v>0</v>
      </c>
      <c r="Q643" s="93">
        <f>SUM(D643:P643)</f>
        <v>0</v>
      </c>
    </row>
    <row r="644" spans="2:17" ht="15.75" thickBot="1" x14ac:dyDescent="0.3">
      <c r="C644" s="141"/>
      <c r="D644" s="81"/>
      <c r="E644" s="81"/>
      <c r="F644" s="81"/>
      <c r="G644" s="81"/>
      <c r="H644" s="81"/>
      <c r="I644" s="92"/>
      <c r="J644" s="81"/>
      <c r="K644" s="81"/>
      <c r="L644" s="81"/>
      <c r="M644" s="81"/>
      <c r="N644" s="81"/>
      <c r="O644" s="81"/>
      <c r="P644" s="81"/>
      <c r="Q644" s="75"/>
    </row>
    <row r="645" spans="2:17" ht="19.5" thickBot="1" x14ac:dyDescent="0.35">
      <c r="B645" s="113"/>
      <c r="C645" s="120"/>
      <c r="D645" s="119"/>
      <c r="E645" s="233" t="s">
        <v>279</v>
      </c>
      <c r="F645" s="631" t="s">
        <v>336</v>
      </c>
      <c r="G645" s="632"/>
      <c r="H645" s="632"/>
      <c r="I645" s="632"/>
      <c r="J645" s="632"/>
      <c r="K645" s="632"/>
      <c r="L645" s="632"/>
      <c r="M645" s="633"/>
      <c r="N645" s="81"/>
      <c r="O645" s="81"/>
      <c r="P645" s="81"/>
      <c r="Q645" s="75"/>
    </row>
    <row r="646" spans="2:17" ht="18.75" x14ac:dyDescent="0.3">
      <c r="B646" s="112"/>
      <c r="C646" s="120"/>
      <c r="D646" s="116" t="s">
        <v>247</v>
      </c>
      <c r="E646" s="118">
        <v>1</v>
      </c>
      <c r="F646" s="213" t="e">
        <f t="shared" ref="F646:H655" si="104">ROUND(SUMIF($E$7:$E$640,$D646,F$7:F$640)/F$642,3)</f>
        <v>#DIV/0!</v>
      </c>
      <c r="G646" s="228" t="e">
        <f t="shared" si="104"/>
        <v>#DIV/0!</v>
      </c>
      <c r="H646" s="228" t="e">
        <f t="shared" si="104"/>
        <v>#DIV/0!</v>
      </c>
      <c r="I646" s="379"/>
      <c r="J646" s="379"/>
      <c r="K646" s="379"/>
      <c r="L646" s="379"/>
      <c r="M646" s="380"/>
      <c r="N646" s="81"/>
      <c r="O646" s="81"/>
      <c r="P646" s="81"/>
      <c r="Q646" s="75"/>
    </row>
    <row r="647" spans="2:17" ht="18.75" x14ac:dyDescent="0.3">
      <c r="B647" s="112"/>
      <c r="C647" s="119"/>
      <c r="D647" s="116" t="s">
        <v>248</v>
      </c>
      <c r="E647" s="118">
        <v>2</v>
      </c>
      <c r="F647" s="214" t="e">
        <f t="shared" si="104"/>
        <v>#DIV/0!</v>
      </c>
      <c r="G647" s="215" t="e">
        <f t="shared" si="104"/>
        <v>#DIV/0!</v>
      </c>
      <c r="H647" s="215" t="e">
        <f t="shared" si="104"/>
        <v>#DIV/0!</v>
      </c>
      <c r="I647" s="161"/>
      <c r="J647" s="161"/>
      <c r="K647" s="161"/>
      <c r="L647" s="161"/>
      <c r="M647" s="158"/>
      <c r="N647" s="81"/>
      <c r="O647" s="81"/>
      <c r="P647" s="81"/>
      <c r="Q647" s="75"/>
    </row>
    <row r="648" spans="2:17" ht="18.75" x14ac:dyDescent="0.3">
      <c r="B648" s="112"/>
      <c r="C648" s="119"/>
      <c r="D648" s="116" t="s">
        <v>249</v>
      </c>
      <c r="E648" s="118">
        <v>3</v>
      </c>
      <c r="F648" s="214" t="e">
        <f t="shared" si="104"/>
        <v>#DIV/0!</v>
      </c>
      <c r="G648" s="215" t="e">
        <f t="shared" si="104"/>
        <v>#DIV/0!</v>
      </c>
      <c r="H648" s="215" t="e">
        <f t="shared" si="104"/>
        <v>#DIV/0!</v>
      </c>
      <c r="I648" s="161"/>
      <c r="J648" s="161"/>
      <c r="K648" s="161"/>
      <c r="L648" s="161"/>
      <c r="M648" s="158"/>
      <c r="N648" s="81"/>
      <c r="O648" s="81"/>
      <c r="P648" s="81"/>
      <c r="Q648" s="75"/>
    </row>
    <row r="649" spans="2:17" ht="18.75" x14ac:dyDescent="0.3">
      <c r="B649" s="112"/>
      <c r="C649" s="119"/>
      <c r="D649" s="116" t="s">
        <v>250</v>
      </c>
      <c r="E649" s="118">
        <v>4</v>
      </c>
      <c r="F649" s="214" t="e">
        <f t="shared" si="104"/>
        <v>#DIV/0!</v>
      </c>
      <c r="G649" s="215" t="e">
        <f t="shared" si="104"/>
        <v>#DIV/0!</v>
      </c>
      <c r="H649" s="215" t="e">
        <f t="shared" si="104"/>
        <v>#DIV/0!</v>
      </c>
      <c r="I649" s="161"/>
      <c r="J649" s="161"/>
      <c r="K649" s="161"/>
      <c r="L649" s="161"/>
      <c r="M649" s="158"/>
      <c r="N649" s="81"/>
      <c r="O649" s="81"/>
      <c r="P649" s="81"/>
      <c r="Q649" s="75"/>
    </row>
    <row r="650" spans="2:17" ht="18.75" x14ac:dyDescent="0.3">
      <c r="B650" s="112"/>
      <c r="C650" s="119"/>
      <c r="D650" s="116" t="s">
        <v>251</v>
      </c>
      <c r="E650" s="118">
        <v>5</v>
      </c>
      <c r="F650" s="214" t="e">
        <f t="shared" si="104"/>
        <v>#DIV/0!</v>
      </c>
      <c r="G650" s="215" t="e">
        <f t="shared" si="104"/>
        <v>#DIV/0!</v>
      </c>
      <c r="H650" s="215" t="e">
        <f t="shared" si="104"/>
        <v>#DIV/0!</v>
      </c>
      <c r="I650" s="161"/>
      <c r="J650" s="161"/>
      <c r="K650" s="161"/>
      <c r="L650" s="161"/>
      <c r="M650" s="158"/>
      <c r="N650" s="81"/>
      <c r="O650" s="81"/>
      <c r="P650" s="81"/>
      <c r="Q650" s="75"/>
    </row>
    <row r="651" spans="2:17" ht="18.75" x14ac:dyDescent="0.3">
      <c r="B651" s="112"/>
      <c r="C651" s="119"/>
      <c r="D651" s="116" t="s">
        <v>252</v>
      </c>
      <c r="E651" s="118">
        <v>6</v>
      </c>
      <c r="F651" s="214" t="e">
        <f t="shared" si="104"/>
        <v>#DIV/0!</v>
      </c>
      <c r="G651" s="215" t="e">
        <f t="shared" si="104"/>
        <v>#DIV/0!</v>
      </c>
      <c r="H651" s="215" t="e">
        <f t="shared" si="104"/>
        <v>#DIV/0!</v>
      </c>
      <c r="I651" s="161"/>
      <c r="J651" s="161"/>
      <c r="K651" s="161"/>
      <c r="L651" s="161"/>
      <c r="M651" s="158"/>
      <c r="N651" s="81"/>
      <c r="O651" s="81"/>
      <c r="P651" s="81"/>
      <c r="Q651" s="75"/>
    </row>
    <row r="652" spans="2:17" ht="18.75" x14ac:dyDescent="0.3">
      <c r="B652" s="112"/>
      <c r="C652" s="119"/>
      <c r="D652" s="116" t="s">
        <v>253</v>
      </c>
      <c r="E652" s="118">
        <v>7</v>
      </c>
      <c r="F652" s="214" t="e">
        <f t="shared" si="104"/>
        <v>#DIV/0!</v>
      </c>
      <c r="G652" s="215" t="e">
        <f t="shared" si="104"/>
        <v>#DIV/0!</v>
      </c>
      <c r="H652" s="215" t="e">
        <f t="shared" si="104"/>
        <v>#DIV/0!</v>
      </c>
      <c r="I652" s="161"/>
      <c r="J652" s="161"/>
      <c r="K652" s="161"/>
      <c r="L652" s="161"/>
      <c r="M652" s="158"/>
      <c r="N652" s="81"/>
      <c r="O652" s="81"/>
      <c r="P652" s="81"/>
      <c r="Q652" s="75"/>
    </row>
    <row r="653" spans="2:17" ht="18.75" x14ac:dyDescent="0.3">
      <c r="B653" s="112"/>
      <c r="C653" s="119"/>
      <c r="D653" s="116" t="s">
        <v>254</v>
      </c>
      <c r="E653" s="118">
        <v>8</v>
      </c>
      <c r="F653" s="214" t="e">
        <f t="shared" si="104"/>
        <v>#DIV/0!</v>
      </c>
      <c r="G653" s="215" t="e">
        <f t="shared" si="104"/>
        <v>#DIV/0!</v>
      </c>
      <c r="H653" s="215" t="e">
        <f t="shared" si="104"/>
        <v>#DIV/0!</v>
      </c>
      <c r="I653" s="161"/>
      <c r="J653" s="161"/>
      <c r="K653" s="161"/>
      <c r="L653" s="161"/>
      <c r="M653" s="158"/>
      <c r="N653" s="81"/>
      <c r="O653" s="81"/>
      <c r="P653" s="81"/>
      <c r="Q653" s="75"/>
    </row>
    <row r="654" spans="2:17" ht="18.75" x14ac:dyDescent="0.3">
      <c r="B654" s="112"/>
      <c r="C654" s="119"/>
      <c r="D654" s="116" t="s">
        <v>255</v>
      </c>
      <c r="E654" s="118">
        <v>9</v>
      </c>
      <c r="F654" s="214" t="e">
        <f t="shared" si="104"/>
        <v>#DIV/0!</v>
      </c>
      <c r="G654" s="215" t="e">
        <f t="shared" si="104"/>
        <v>#DIV/0!</v>
      </c>
      <c r="H654" s="215" t="e">
        <f t="shared" si="104"/>
        <v>#DIV/0!</v>
      </c>
      <c r="I654" s="161"/>
      <c r="J654" s="161"/>
      <c r="K654" s="161"/>
      <c r="L654" s="161"/>
      <c r="M654" s="158"/>
      <c r="N654" s="81"/>
      <c r="O654" s="81"/>
      <c r="P654" s="81"/>
      <c r="Q654" s="75"/>
    </row>
    <row r="655" spans="2:17" ht="18.75" x14ac:dyDescent="0.3">
      <c r="B655" s="112"/>
      <c r="C655" s="119"/>
      <c r="D655" s="116" t="s">
        <v>256</v>
      </c>
      <c r="E655" s="118">
        <v>10</v>
      </c>
      <c r="F655" s="214" t="e">
        <f t="shared" si="104"/>
        <v>#DIV/0!</v>
      </c>
      <c r="G655" s="215" t="e">
        <f t="shared" si="104"/>
        <v>#DIV/0!</v>
      </c>
      <c r="H655" s="215" t="e">
        <f t="shared" si="104"/>
        <v>#DIV/0!</v>
      </c>
      <c r="I655" s="161"/>
      <c r="J655" s="161"/>
      <c r="K655" s="161"/>
      <c r="L655" s="161"/>
      <c r="M655" s="158"/>
      <c r="N655" s="81"/>
      <c r="O655" s="81"/>
      <c r="P655" s="81"/>
      <c r="Q655" s="75"/>
    </row>
    <row r="656" spans="2:17" ht="15.75" x14ac:dyDescent="0.25">
      <c r="B656" s="113"/>
      <c r="C656" s="114"/>
      <c r="D656" s="114"/>
      <c r="E656" s="117" t="s">
        <v>260</v>
      </c>
      <c r="F656" s="156"/>
      <c r="G656" s="161"/>
      <c r="H656" s="161"/>
      <c r="I656" s="161"/>
      <c r="J656" s="161"/>
      <c r="K656" s="161"/>
      <c r="L656" s="161"/>
      <c r="M656" s="158"/>
      <c r="N656" s="81"/>
      <c r="O656" s="81"/>
      <c r="P656" s="81"/>
      <c r="Q656" s="75"/>
    </row>
    <row r="657" spans="1:18" ht="18.75" x14ac:dyDescent="0.3">
      <c r="B657" s="112"/>
      <c r="C657" s="112"/>
      <c r="D657" s="116" t="s">
        <v>235</v>
      </c>
      <c r="E657" s="118">
        <v>1</v>
      </c>
      <c r="F657" s="156"/>
      <c r="G657" s="161"/>
      <c r="H657" s="161"/>
      <c r="I657" s="161"/>
      <c r="J657" s="215" t="e">
        <f t="shared" ref="J657:M668" si="105">ROUND(SUMIF($I$7:$I$640,$D657,J$7:J$640)/J$642,3)</f>
        <v>#DIV/0!</v>
      </c>
      <c r="K657" s="215" t="e">
        <f t="shared" si="105"/>
        <v>#DIV/0!</v>
      </c>
      <c r="L657" s="215" t="e">
        <f t="shared" si="105"/>
        <v>#DIV/0!</v>
      </c>
      <c r="M657" s="235" t="e">
        <f t="shared" si="105"/>
        <v>#DIV/0!</v>
      </c>
      <c r="N657" s="81"/>
      <c r="O657" s="81"/>
      <c r="P657" s="81"/>
      <c r="Q657" s="75"/>
    </row>
    <row r="658" spans="1:18" ht="18.75" x14ac:dyDescent="0.3">
      <c r="B658" s="112"/>
      <c r="C658" s="112"/>
      <c r="D658" s="116" t="s">
        <v>236</v>
      </c>
      <c r="E658" s="118">
        <v>2</v>
      </c>
      <c r="F658" s="156"/>
      <c r="G658" s="161"/>
      <c r="H658" s="161"/>
      <c r="I658" s="161"/>
      <c r="J658" s="215" t="e">
        <f t="shared" si="105"/>
        <v>#DIV/0!</v>
      </c>
      <c r="K658" s="215" t="e">
        <f t="shared" si="105"/>
        <v>#DIV/0!</v>
      </c>
      <c r="L658" s="215" t="e">
        <f t="shared" si="105"/>
        <v>#DIV/0!</v>
      </c>
      <c r="M658" s="235" t="e">
        <f t="shared" si="105"/>
        <v>#DIV/0!</v>
      </c>
      <c r="N658" s="81"/>
      <c r="O658" s="81"/>
      <c r="P658" s="81"/>
      <c r="Q658" s="75"/>
    </row>
    <row r="659" spans="1:18" ht="18.75" x14ac:dyDescent="0.3">
      <c r="B659" s="112"/>
      <c r="C659" s="112"/>
      <c r="D659" s="116" t="s">
        <v>237</v>
      </c>
      <c r="E659" s="118">
        <v>3</v>
      </c>
      <c r="F659" s="156"/>
      <c r="G659" s="161"/>
      <c r="H659" s="161"/>
      <c r="I659" s="161"/>
      <c r="J659" s="215" t="e">
        <f t="shared" si="105"/>
        <v>#DIV/0!</v>
      </c>
      <c r="K659" s="215" t="e">
        <f t="shared" si="105"/>
        <v>#DIV/0!</v>
      </c>
      <c r="L659" s="215" t="e">
        <f t="shared" si="105"/>
        <v>#DIV/0!</v>
      </c>
      <c r="M659" s="235" t="e">
        <f t="shared" si="105"/>
        <v>#DIV/0!</v>
      </c>
      <c r="N659" s="81"/>
      <c r="O659" s="81"/>
      <c r="P659" s="81"/>
      <c r="Q659" s="75"/>
    </row>
    <row r="660" spans="1:18" ht="18.75" x14ac:dyDescent="0.3">
      <c r="B660" s="112"/>
      <c r="C660" s="112"/>
      <c r="D660" s="116" t="s">
        <v>238</v>
      </c>
      <c r="E660" s="118">
        <v>4</v>
      </c>
      <c r="F660" s="156"/>
      <c r="G660" s="161"/>
      <c r="H660" s="161"/>
      <c r="I660" s="161"/>
      <c r="J660" s="215" t="e">
        <f t="shared" si="105"/>
        <v>#DIV/0!</v>
      </c>
      <c r="K660" s="215" t="e">
        <f t="shared" si="105"/>
        <v>#DIV/0!</v>
      </c>
      <c r="L660" s="215" t="e">
        <f t="shared" si="105"/>
        <v>#DIV/0!</v>
      </c>
      <c r="M660" s="235" t="e">
        <f t="shared" si="105"/>
        <v>#DIV/0!</v>
      </c>
      <c r="N660" s="81"/>
      <c r="O660" s="81"/>
      <c r="P660" s="81"/>
      <c r="Q660" s="75"/>
    </row>
    <row r="661" spans="1:18" ht="18.75" x14ac:dyDescent="0.3">
      <c r="B661" s="112"/>
      <c r="C661" s="112"/>
      <c r="D661" s="116" t="s">
        <v>239</v>
      </c>
      <c r="E661" s="118">
        <v>5</v>
      </c>
      <c r="F661" s="156"/>
      <c r="G661" s="161"/>
      <c r="H661" s="161"/>
      <c r="I661" s="161"/>
      <c r="J661" s="215" t="e">
        <f t="shared" si="105"/>
        <v>#DIV/0!</v>
      </c>
      <c r="K661" s="215" t="e">
        <f t="shared" si="105"/>
        <v>#DIV/0!</v>
      </c>
      <c r="L661" s="215" t="e">
        <f t="shared" si="105"/>
        <v>#DIV/0!</v>
      </c>
      <c r="M661" s="235" t="e">
        <f t="shared" si="105"/>
        <v>#DIV/0!</v>
      </c>
      <c r="N661" s="81"/>
      <c r="O661" s="81"/>
      <c r="P661" s="81"/>
      <c r="Q661" s="75"/>
    </row>
    <row r="662" spans="1:18" ht="18.75" x14ac:dyDescent="0.3">
      <c r="B662" s="112"/>
      <c r="C662" s="112"/>
      <c r="D662" s="116" t="s">
        <v>240</v>
      </c>
      <c r="E662" s="118">
        <v>6</v>
      </c>
      <c r="F662" s="156"/>
      <c r="G662" s="161"/>
      <c r="H662" s="161"/>
      <c r="I662" s="161"/>
      <c r="J662" s="215" t="e">
        <f t="shared" si="105"/>
        <v>#DIV/0!</v>
      </c>
      <c r="K662" s="215" t="e">
        <f t="shared" si="105"/>
        <v>#DIV/0!</v>
      </c>
      <c r="L662" s="215" t="e">
        <f t="shared" si="105"/>
        <v>#DIV/0!</v>
      </c>
      <c r="M662" s="235" t="e">
        <f t="shared" si="105"/>
        <v>#DIV/0!</v>
      </c>
      <c r="N662" s="81"/>
      <c r="O662" s="81"/>
      <c r="P662" s="81"/>
      <c r="Q662" s="75"/>
    </row>
    <row r="663" spans="1:18" ht="18.75" x14ac:dyDescent="0.3">
      <c r="B663" s="112"/>
      <c r="C663" s="112"/>
      <c r="D663" s="116" t="s">
        <v>241</v>
      </c>
      <c r="E663" s="118">
        <v>7</v>
      </c>
      <c r="F663" s="156"/>
      <c r="G663" s="161"/>
      <c r="H663" s="161"/>
      <c r="I663" s="161"/>
      <c r="J663" s="215" t="e">
        <f t="shared" si="105"/>
        <v>#DIV/0!</v>
      </c>
      <c r="K663" s="215" t="e">
        <f t="shared" si="105"/>
        <v>#DIV/0!</v>
      </c>
      <c r="L663" s="215" t="e">
        <f t="shared" si="105"/>
        <v>#DIV/0!</v>
      </c>
      <c r="M663" s="235" t="e">
        <f t="shared" si="105"/>
        <v>#DIV/0!</v>
      </c>
      <c r="N663" s="81"/>
      <c r="O663" s="81"/>
      <c r="P663" s="81"/>
      <c r="Q663" s="75"/>
    </row>
    <row r="664" spans="1:18" ht="18.75" x14ac:dyDescent="0.3">
      <c r="B664" s="112"/>
      <c r="C664" s="112"/>
      <c r="D664" s="116" t="s">
        <v>242</v>
      </c>
      <c r="E664" s="118">
        <v>8</v>
      </c>
      <c r="F664" s="156"/>
      <c r="G664" s="161"/>
      <c r="H664" s="161"/>
      <c r="I664" s="161"/>
      <c r="J664" s="215" t="e">
        <f t="shared" si="105"/>
        <v>#DIV/0!</v>
      </c>
      <c r="K664" s="215" t="e">
        <f t="shared" si="105"/>
        <v>#DIV/0!</v>
      </c>
      <c r="L664" s="215" t="e">
        <f t="shared" si="105"/>
        <v>#DIV/0!</v>
      </c>
      <c r="M664" s="235" t="e">
        <f t="shared" si="105"/>
        <v>#DIV/0!</v>
      </c>
      <c r="N664" s="81"/>
      <c r="O664" s="81"/>
      <c r="P664" s="81"/>
      <c r="Q664" s="75"/>
    </row>
    <row r="665" spans="1:18" ht="18.75" x14ac:dyDescent="0.3">
      <c r="B665" s="112"/>
      <c r="C665" s="112"/>
      <c r="D665" s="116" t="s">
        <v>243</v>
      </c>
      <c r="E665" s="118">
        <v>9</v>
      </c>
      <c r="F665" s="156"/>
      <c r="G665" s="161"/>
      <c r="H665" s="161"/>
      <c r="I665" s="161"/>
      <c r="J665" s="215" t="e">
        <f t="shared" si="105"/>
        <v>#DIV/0!</v>
      </c>
      <c r="K665" s="215" t="e">
        <f t="shared" si="105"/>
        <v>#DIV/0!</v>
      </c>
      <c r="L665" s="215" t="e">
        <f t="shared" si="105"/>
        <v>#DIV/0!</v>
      </c>
      <c r="M665" s="235" t="e">
        <f t="shared" si="105"/>
        <v>#DIV/0!</v>
      </c>
      <c r="N665" s="81"/>
      <c r="O665" s="81"/>
      <c r="P665" s="81"/>
      <c r="Q665" s="75"/>
    </row>
    <row r="666" spans="1:18" ht="18.75" x14ac:dyDescent="0.3">
      <c r="B666" s="112"/>
      <c r="C666" s="112"/>
      <c r="D666" s="116" t="s">
        <v>244</v>
      </c>
      <c r="E666" s="118">
        <v>10</v>
      </c>
      <c r="F666" s="156"/>
      <c r="G666" s="161"/>
      <c r="H666" s="161"/>
      <c r="I666" s="161"/>
      <c r="J666" s="215" t="e">
        <f t="shared" si="105"/>
        <v>#DIV/0!</v>
      </c>
      <c r="K666" s="215" t="e">
        <f t="shared" si="105"/>
        <v>#DIV/0!</v>
      </c>
      <c r="L666" s="215" t="e">
        <f t="shared" si="105"/>
        <v>#DIV/0!</v>
      </c>
      <c r="M666" s="235" t="e">
        <f t="shared" si="105"/>
        <v>#DIV/0!</v>
      </c>
      <c r="N666" s="81"/>
      <c r="O666" s="81"/>
      <c r="P666" s="81"/>
      <c r="Q666" s="75"/>
    </row>
    <row r="667" spans="1:18" ht="18.75" x14ac:dyDescent="0.3">
      <c r="B667" s="112"/>
      <c r="C667" s="112"/>
      <c r="D667" s="116" t="s">
        <v>245</v>
      </c>
      <c r="E667" s="118">
        <v>11</v>
      </c>
      <c r="F667" s="156"/>
      <c r="G667" s="161"/>
      <c r="H667" s="161"/>
      <c r="I667" s="161"/>
      <c r="J667" s="215" t="e">
        <f t="shared" si="105"/>
        <v>#DIV/0!</v>
      </c>
      <c r="K667" s="215" t="e">
        <f t="shared" si="105"/>
        <v>#DIV/0!</v>
      </c>
      <c r="L667" s="215" t="e">
        <f t="shared" si="105"/>
        <v>#DIV/0!</v>
      </c>
      <c r="M667" s="235" t="e">
        <f t="shared" si="105"/>
        <v>#DIV/0!</v>
      </c>
      <c r="N667" s="81"/>
      <c r="O667" s="81"/>
      <c r="P667" s="81"/>
      <c r="Q667" s="75"/>
    </row>
    <row r="668" spans="1:18" ht="19.5" thickBot="1" x14ac:dyDescent="0.35">
      <c r="B668" s="112"/>
      <c r="C668" s="112"/>
      <c r="D668" s="116" t="s">
        <v>246</v>
      </c>
      <c r="E668" s="118">
        <v>12</v>
      </c>
      <c r="F668" s="157"/>
      <c r="G668" s="162"/>
      <c r="H668" s="162"/>
      <c r="I668" s="161"/>
      <c r="J668" s="215" t="e">
        <f t="shared" si="105"/>
        <v>#DIV/0!</v>
      </c>
      <c r="K668" s="215" t="e">
        <f t="shared" si="105"/>
        <v>#DIV/0!</v>
      </c>
      <c r="L668" s="215" t="e">
        <f t="shared" si="105"/>
        <v>#DIV/0!</v>
      </c>
      <c r="M668" s="235" t="e">
        <f t="shared" si="105"/>
        <v>#DIV/0!</v>
      </c>
      <c r="N668" s="81"/>
      <c r="O668" s="81"/>
      <c r="P668" s="81"/>
      <c r="Q668" s="75"/>
    </row>
    <row r="669" spans="1:18" ht="16.5" thickTop="1" thickBot="1" x14ac:dyDescent="0.3">
      <c r="B669" s="141"/>
      <c r="C669" s="78"/>
      <c r="D669" s="81"/>
      <c r="E669" s="115" t="s">
        <v>233</v>
      </c>
      <c r="F669" s="223" t="e">
        <f>SUM(F646:F655)</f>
        <v>#DIV/0!</v>
      </c>
      <c r="G669" s="224" t="e">
        <f>SUM(G646:G655)</f>
        <v>#DIV/0!</v>
      </c>
      <c r="H669" s="225" t="e">
        <f>SUM(H646:H655)</f>
        <v>#DIV/0!</v>
      </c>
      <c r="I669" s="226"/>
      <c r="J669" s="217" t="e">
        <f>SUM(J657:J668)</f>
        <v>#DIV/0!</v>
      </c>
      <c r="K669" s="217" t="e">
        <f t="shared" ref="K669:M669" si="106">SUM(K657:K668)</f>
        <v>#DIV/0!</v>
      </c>
      <c r="L669" s="217" t="e">
        <f t="shared" si="106"/>
        <v>#DIV/0!</v>
      </c>
      <c r="M669" s="234" t="e">
        <f t="shared" si="106"/>
        <v>#DIV/0!</v>
      </c>
      <c r="N669" s="81"/>
      <c r="O669" s="81"/>
      <c r="P669" s="81"/>
      <c r="Q669" s="75"/>
    </row>
    <row r="670" spans="1:18" x14ac:dyDescent="0.25">
      <c r="F670" s="232" t="s">
        <v>312</v>
      </c>
    </row>
    <row r="671" spans="1:18" ht="15.75" thickBot="1" x14ac:dyDescent="0.3">
      <c r="A671" s="76"/>
      <c r="B671" s="76"/>
      <c r="C671" s="76"/>
      <c r="D671" s="76"/>
      <c r="E671" s="76"/>
      <c r="F671" s="76"/>
      <c r="G671" s="76"/>
      <c r="H671" s="76"/>
      <c r="I671" s="76"/>
      <c r="J671" s="76"/>
      <c r="K671" s="76"/>
      <c r="L671" s="76"/>
      <c r="M671" s="76"/>
      <c r="N671" s="76"/>
      <c r="O671" s="76"/>
      <c r="P671" s="76"/>
      <c r="Q671" s="76"/>
      <c r="R671" s="102"/>
    </row>
    <row r="672" spans="1:18" ht="34.5" thickBot="1" x14ac:dyDescent="0.55000000000000004">
      <c r="B672" s="201" t="s">
        <v>337</v>
      </c>
      <c r="C672" s="202"/>
      <c r="D672" s="202"/>
      <c r="E672" s="202"/>
      <c r="F672" s="202"/>
      <c r="G672" s="202"/>
      <c r="H672" s="202"/>
      <c r="I672" s="202"/>
      <c r="J672" s="202"/>
      <c r="K672" s="202"/>
      <c r="L672" s="202"/>
      <c r="M672" s="202"/>
      <c r="N672" s="202"/>
      <c r="O672" s="202"/>
      <c r="P672" s="202"/>
      <c r="Q672" s="203"/>
    </row>
    <row r="673" spans="2:18" ht="61.5" customHeight="1" x14ac:dyDescent="0.25">
      <c r="B673" s="300"/>
      <c r="C673" s="301"/>
      <c r="D673" s="368" t="s">
        <v>181</v>
      </c>
      <c r="E673" s="627" t="s">
        <v>284</v>
      </c>
      <c r="F673" s="595" t="s">
        <v>259</v>
      </c>
      <c r="G673" s="596"/>
      <c r="H673" s="597"/>
      <c r="I673" s="627" t="s">
        <v>283</v>
      </c>
      <c r="J673" s="600" t="s">
        <v>187</v>
      </c>
      <c r="K673" s="601"/>
      <c r="L673" s="601"/>
      <c r="M673" s="602"/>
      <c r="N673" s="603" t="s">
        <v>227</v>
      </c>
      <c r="O673" s="604"/>
      <c r="P673" s="605"/>
      <c r="Q673" s="302"/>
    </row>
    <row r="674" spans="2:18" ht="15" customHeight="1" x14ac:dyDescent="0.25">
      <c r="B674" s="303"/>
      <c r="C674" s="304" t="s">
        <v>297</v>
      </c>
      <c r="D674" s="85">
        <f>D$643</f>
        <v>0</v>
      </c>
      <c r="E674" s="598"/>
      <c r="F674" s="109">
        <f>F$643</f>
        <v>0</v>
      </c>
      <c r="G674" s="110">
        <f>G$643</f>
        <v>0</v>
      </c>
      <c r="H674" s="111">
        <f>H$643</f>
        <v>0</v>
      </c>
      <c r="I674" s="598"/>
      <c r="J674" s="109">
        <f t="shared" ref="J674:P674" si="107">J$643</f>
        <v>0</v>
      </c>
      <c r="K674" s="110">
        <f t="shared" si="107"/>
        <v>0</v>
      </c>
      <c r="L674" s="110">
        <f t="shared" si="107"/>
        <v>0</v>
      </c>
      <c r="M674" s="111">
        <f t="shared" si="107"/>
        <v>0</v>
      </c>
      <c r="N674" s="109">
        <f t="shared" si="107"/>
        <v>0</v>
      </c>
      <c r="O674" s="110">
        <f t="shared" si="107"/>
        <v>0</v>
      </c>
      <c r="P674" s="111">
        <f t="shared" si="107"/>
        <v>0</v>
      </c>
      <c r="Q674" s="305"/>
    </row>
    <row r="675" spans="2:18" ht="15" customHeight="1" x14ac:dyDescent="0.25">
      <c r="B675" s="606" t="s">
        <v>179</v>
      </c>
      <c r="C675" s="79" t="s">
        <v>199</v>
      </c>
      <c r="D675" s="181" t="s">
        <v>182</v>
      </c>
      <c r="E675" s="598"/>
      <c r="F675" s="198" t="s">
        <v>182</v>
      </c>
      <c r="G675" s="199" t="s">
        <v>69</v>
      </c>
      <c r="H675" s="200" t="s">
        <v>183</v>
      </c>
      <c r="I675" s="598"/>
      <c r="J675" s="184" t="s">
        <v>51</v>
      </c>
      <c r="K675" s="178" t="s">
        <v>52</v>
      </c>
      <c r="L675" s="179" t="s">
        <v>185</v>
      </c>
      <c r="M675" s="183" t="s">
        <v>186</v>
      </c>
      <c r="N675" s="184" t="s">
        <v>228</v>
      </c>
      <c r="O675" s="593" t="s">
        <v>229</v>
      </c>
      <c r="P675" s="594"/>
      <c r="Q675" s="305"/>
    </row>
    <row r="676" spans="2:18" ht="15.75" customHeight="1" thickBot="1" x14ac:dyDescent="0.3">
      <c r="B676" s="607"/>
      <c r="C676" s="80" t="s">
        <v>12</v>
      </c>
      <c r="D676" s="182">
        <v>7388</v>
      </c>
      <c r="E676" s="599"/>
      <c r="F676" s="186">
        <v>7420</v>
      </c>
      <c r="G676" s="180">
        <v>3220</v>
      </c>
      <c r="H676" s="185">
        <v>3215</v>
      </c>
      <c r="I676" s="599"/>
      <c r="J676" s="186">
        <v>3210</v>
      </c>
      <c r="K676" s="180">
        <v>3212</v>
      </c>
      <c r="L676" s="180" t="s">
        <v>184</v>
      </c>
      <c r="M676" s="185" t="s">
        <v>184</v>
      </c>
      <c r="N676" s="186">
        <v>7422</v>
      </c>
      <c r="O676" s="180">
        <v>7425</v>
      </c>
      <c r="P676" s="185" t="s">
        <v>289</v>
      </c>
      <c r="Q676" s="307" t="s">
        <v>233</v>
      </c>
      <c r="R676" s="3" t="s">
        <v>189</v>
      </c>
    </row>
    <row r="677" spans="2:18" s="374" customFormat="1" x14ac:dyDescent="0.25">
      <c r="B677" s="610"/>
      <c r="C677" s="611"/>
      <c r="D677" s="150">
        <v>0</v>
      </c>
      <c r="E677" s="125"/>
      <c r="F677" s="169">
        <v>0</v>
      </c>
      <c r="G677" s="153">
        <v>0</v>
      </c>
      <c r="H677" s="170">
        <v>0</v>
      </c>
      <c r="I677" s="123"/>
      <c r="J677" s="169">
        <v>0</v>
      </c>
      <c r="K677" s="153">
        <v>0</v>
      </c>
      <c r="L677" s="153">
        <v>0</v>
      </c>
      <c r="M677" s="153">
        <v>0</v>
      </c>
      <c r="N677" s="153">
        <v>0</v>
      </c>
      <c r="O677" s="153">
        <v>0</v>
      </c>
      <c r="P677" s="153">
        <v>0</v>
      </c>
      <c r="Q677" s="320">
        <f>SUM(D677:P677)</f>
        <v>0</v>
      </c>
      <c r="R677" s="377"/>
    </row>
    <row r="678" spans="2:18" s="374" customFormat="1" x14ac:dyDescent="0.25">
      <c r="B678" s="610"/>
      <c r="C678" s="611"/>
      <c r="D678" s="150">
        <v>0</v>
      </c>
      <c r="E678" s="125"/>
      <c r="F678" s="169">
        <v>0</v>
      </c>
      <c r="G678" s="153">
        <v>0</v>
      </c>
      <c r="H678" s="170">
        <v>0</v>
      </c>
      <c r="I678" s="123"/>
      <c r="J678" s="169">
        <v>0</v>
      </c>
      <c r="K678" s="153">
        <v>0</v>
      </c>
      <c r="L678" s="153">
        <v>0</v>
      </c>
      <c r="M678" s="153">
        <v>0</v>
      </c>
      <c r="N678" s="153">
        <v>0</v>
      </c>
      <c r="O678" s="153">
        <v>0</v>
      </c>
      <c r="P678" s="153">
        <v>0</v>
      </c>
      <c r="Q678" s="320">
        <f>SUM(D678:P678)</f>
        <v>0</v>
      </c>
      <c r="R678" s="377"/>
    </row>
    <row r="679" spans="2:18" s="374" customFormat="1" x14ac:dyDescent="0.25">
      <c r="B679" s="610"/>
      <c r="C679" s="611"/>
      <c r="D679" s="150">
        <v>0</v>
      </c>
      <c r="E679" s="125"/>
      <c r="F679" s="169">
        <v>0</v>
      </c>
      <c r="G679" s="153">
        <v>0</v>
      </c>
      <c r="H679" s="170">
        <v>0</v>
      </c>
      <c r="I679" s="123"/>
      <c r="J679" s="169">
        <v>0</v>
      </c>
      <c r="K679" s="153">
        <v>0</v>
      </c>
      <c r="L679" s="153">
        <v>0</v>
      </c>
      <c r="M679" s="153">
        <v>0</v>
      </c>
      <c r="N679" s="153">
        <v>0</v>
      </c>
      <c r="O679" s="153">
        <v>0</v>
      </c>
      <c r="P679" s="153">
        <v>0</v>
      </c>
      <c r="Q679" s="321">
        <f t="shared" ref="Q679:Q684" si="108">SUM(D679:P679)</f>
        <v>0</v>
      </c>
      <c r="R679" s="377"/>
    </row>
    <row r="680" spans="2:18" s="374" customFormat="1" x14ac:dyDescent="0.25">
      <c r="B680" s="610"/>
      <c r="C680" s="611"/>
      <c r="D680" s="150">
        <v>0</v>
      </c>
      <c r="E680" s="125"/>
      <c r="F680" s="169">
        <v>0</v>
      </c>
      <c r="G680" s="153">
        <v>0</v>
      </c>
      <c r="H680" s="170">
        <v>0</v>
      </c>
      <c r="I680" s="123"/>
      <c r="J680" s="169">
        <v>0</v>
      </c>
      <c r="K680" s="153">
        <v>0</v>
      </c>
      <c r="L680" s="153">
        <v>0</v>
      </c>
      <c r="M680" s="153">
        <v>0</v>
      </c>
      <c r="N680" s="153">
        <v>0</v>
      </c>
      <c r="O680" s="153">
        <v>0</v>
      </c>
      <c r="P680" s="153">
        <v>0</v>
      </c>
      <c r="Q680" s="321">
        <f t="shared" si="108"/>
        <v>0</v>
      </c>
      <c r="R680" s="377"/>
    </row>
    <row r="681" spans="2:18" s="374" customFormat="1" x14ac:dyDescent="0.25">
      <c r="B681" s="610"/>
      <c r="C681" s="611"/>
      <c r="D681" s="150">
        <v>0</v>
      </c>
      <c r="E681" s="125"/>
      <c r="F681" s="169">
        <v>0</v>
      </c>
      <c r="G681" s="153">
        <v>0</v>
      </c>
      <c r="H681" s="170">
        <v>0</v>
      </c>
      <c r="I681" s="123"/>
      <c r="J681" s="169">
        <v>0</v>
      </c>
      <c r="K681" s="153">
        <v>0</v>
      </c>
      <c r="L681" s="153">
        <v>0</v>
      </c>
      <c r="M681" s="153">
        <v>0</v>
      </c>
      <c r="N681" s="153">
        <v>0</v>
      </c>
      <c r="O681" s="153">
        <v>0</v>
      </c>
      <c r="P681" s="153">
        <v>0</v>
      </c>
      <c r="Q681" s="321">
        <f t="shared" si="108"/>
        <v>0</v>
      </c>
      <c r="R681" s="377"/>
    </row>
    <row r="682" spans="2:18" s="374" customFormat="1" x14ac:dyDescent="0.25">
      <c r="B682" s="610"/>
      <c r="C682" s="611"/>
      <c r="D682" s="150">
        <v>0</v>
      </c>
      <c r="E682" s="125"/>
      <c r="F682" s="169">
        <v>0</v>
      </c>
      <c r="G682" s="153">
        <v>0</v>
      </c>
      <c r="H682" s="170">
        <v>0</v>
      </c>
      <c r="I682" s="123"/>
      <c r="J682" s="169">
        <v>0</v>
      </c>
      <c r="K682" s="153">
        <v>0</v>
      </c>
      <c r="L682" s="153">
        <v>0</v>
      </c>
      <c r="M682" s="153">
        <v>0</v>
      </c>
      <c r="N682" s="153">
        <v>0</v>
      </c>
      <c r="O682" s="153">
        <v>0</v>
      </c>
      <c r="P682" s="153">
        <v>0</v>
      </c>
      <c r="Q682" s="321">
        <f t="shared" si="108"/>
        <v>0</v>
      </c>
      <c r="R682" s="377"/>
    </row>
    <row r="683" spans="2:18" s="374" customFormat="1" x14ac:dyDescent="0.25">
      <c r="B683" s="610"/>
      <c r="C683" s="611"/>
      <c r="D683" s="150">
        <v>0</v>
      </c>
      <c r="E683" s="125"/>
      <c r="F683" s="169">
        <v>0</v>
      </c>
      <c r="G683" s="153">
        <v>0</v>
      </c>
      <c r="H683" s="170">
        <v>0</v>
      </c>
      <c r="I683" s="123"/>
      <c r="J683" s="169">
        <v>0</v>
      </c>
      <c r="K683" s="153">
        <v>0</v>
      </c>
      <c r="L683" s="153">
        <v>0</v>
      </c>
      <c r="M683" s="153">
        <v>0</v>
      </c>
      <c r="N683" s="153">
        <v>0</v>
      </c>
      <c r="O683" s="153">
        <v>0</v>
      </c>
      <c r="P683" s="153">
        <v>0</v>
      </c>
      <c r="Q683" s="321">
        <f t="shared" si="108"/>
        <v>0</v>
      </c>
      <c r="R683" s="377"/>
    </row>
    <row r="684" spans="2:18" s="374" customFormat="1" x14ac:dyDescent="0.25">
      <c r="B684" s="608" t="s">
        <v>288</v>
      </c>
      <c r="C684" s="609"/>
      <c r="D684" s="150">
        <v>0</v>
      </c>
      <c r="E684" s="125"/>
      <c r="F684" s="169">
        <v>0</v>
      </c>
      <c r="G684" s="153">
        <v>0</v>
      </c>
      <c r="H684" s="170">
        <v>0</v>
      </c>
      <c r="I684" s="123"/>
      <c r="J684" s="169">
        <v>0</v>
      </c>
      <c r="K684" s="153">
        <v>0</v>
      </c>
      <c r="L684" s="153">
        <v>0</v>
      </c>
      <c r="M684" s="153">
        <v>0</v>
      </c>
      <c r="N684" s="153">
        <v>0</v>
      </c>
      <c r="O684" s="153">
        <v>0</v>
      </c>
      <c r="P684" s="153">
        <v>0</v>
      </c>
      <c r="Q684" s="321">
        <f t="shared" si="108"/>
        <v>0</v>
      </c>
      <c r="R684" s="377"/>
    </row>
    <row r="685" spans="2:18" s="374" customFormat="1" ht="15.75" thickBot="1" x14ac:dyDescent="0.3">
      <c r="B685" s="608"/>
      <c r="C685" s="609"/>
      <c r="D685" s="152">
        <v>0</v>
      </c>
      <c r="E685" s="205"/>
      <c r="F685" s="175">
        <v>0</v>
      </c>
      <c r="G685" s="155">
        <v>0</v>
      </c>
      <c r="H685" s="176">
        <v>0</v>
      </c>
      <c r="I685" s="206"/>
      <c r="J685" s="175">
        <v>0</v>
      </c>
      <c r="K685" s="155">
        <v>0</v>
      </c>
      <c r="L685" s="155">
        <v>0</v>
      </c>
      <c r="M685" s="155">
        <v>0</v>
      </c>
      <c r="N685" s="155">
        <v>0</v>
      </c>
      <c r="O685" s="155">
        <v>0</v>
      </c>
      <c r="P685" s="176">
        <v>0</v>
      </c>
      <c r="Q685" s="322">
        <f>SUM(D685:P685)</f>
        <v>0</v>
      </c>
      <c r="R685" s="377"/>
    </row>
    <row r="686" spans="2:18" ht="16.5" thickTop="1" thickBot="1" x14ac:dyDescent="0.3">
      <c r="B686" s="308"/>
      <c r="C686" s="309" t="s">
        <v>314</v>
      </c>
      <c r="D686" s="163">
        <f>SUM(D677:D685)</f>
        <v>0</v>
      </c>
      <c r="E686" s="314"/>
      <c r="F686" s="237">
        <f>SUM(F677:F685)</f>
        <v>0</v>
      </c>
      <c r="G686" s="238">
        <f>SUM(G677:G685)</f>
        <v>0</v>
      </c>
      <c r="H686" s="239">
        <f>SUM(H677:H685)</f>
        <v>0</v>
      </c>
      <c r="I686" s="314"/>
      <c r="J686" s="237">
        <f t="shared" ref="J686:P686" si="109">SUM(J677:J685)</f>
        <v>0</v>
      </c>
      <c r="K686" s="238">
        <f t="shared" si="109"/>
        <v>0</v>
      </c>
      <c r="L686" s="238">
        <f t="shared" si="109"/>
        <v>0</v>
      </c>
      <c r="M686" s="239">
        <f t="shared" si="109"/>
        <v>0</v>
      </c>
      <c r="N686" s="237">
        <f t="shared" si="109"/>
        <v>0</v>
      </c>
      <c r="O686" s="238">
        <f t="shared" si="109"/>
        <v>0</v>
      </c>
      <c r="P686" s="239">
        <f t="shared" si="109"/>
        <v>0</v>
      </c>
      <c r="Q686" s="240">
        <f>SUM(D686:P686)</f>
        <v>0</v>
      </c>
    </row>
    <row r="687" spans="2:18" ht="15.75" thickBot="1" x14ac:dyDescent="0.3">
      <c r="B687" s="308"/>
      <c r="C687" s="309" t="s">
        <v>315</v>
      </c>
      <c r="D687" s="163">
        <f>D$642+D$686</f>
        <v>0</v>
      </c>
      <c r="E687" s="314"/>
      <c r="F687" s="237">
        <f>F$642+F$686</f>
        <v>0</v>
      </c>
      <c r="G687" s="238">
        <f>G$642+G$686</f>
        <v>0</v>
      </c>
      <c r="H687" s="239">
        <f>H$642+H$686</f>
        <v>0</v>
      </c>
      <c r="I687" s="314"/>
      <c r="J687" s="237">
        <f t="shared" ref="J687:P687" si="110">J$642+J$686</f>
        <v>0</v>
      </c>
      <c r="K687" s="238">
        <f t="shared" si="110"/>
        <v>0</v>
      </c>
      <c r="L687" s="238">
        <f t="shared" si="110"/>
        <v>0</v>
      </c>
      <c r="M687" s="239">
        <f t="shared" si="110"/>
        <v>0</v>
      </c>
      <c r="N687" s="237">
        <f t="shared" si="110"/>
        <v>0</v>
      </c>
      <c r="O687" s="238">
        <f t="shared" si="110"/>
        <v>0</v>
      </c>
      <c r="P687" s="239">
        <f t="shared" si="110"/>
        <v>0</v>
      </c>
      <c r="Q687" s="240">
        <f>SUM(D687:P687)</f>
        <v>0</v>
      </c>
    </row>
    <row r="688" spans="2:18" ht="15.75" thickBot="1" x14ac:dyDescent="0.3">
      <c r="B688" s="310"/>
      <c r="C688" s="311" t="s">
        <v>234</v>
      </c>
      <c r="D688" s="242">
        <f>D$674-D$686</f>
        <v>0</v>
      </c>
      <c r="E688" s="324"/>
      <c r="F688" s="243">
        <f>F$674-F$686</f>
        <v>0</v>
      </c>
      <c r="G688" s="244">
        <f>G$674-G$686</f>
        <v>0</v>
      </c>
      <c r="H688" s="245">
        <f>H$674-H$686</f>
        <v>0</v>
      </c>
      <c r="I688" s="324"/>
      <c r="J688" s="243">
        <f t="shared" ref="J688:P688" si="111">J$674-J$686</f>
        <v>0</v>
      </c>
      <c r="K688" s="244">
        <f t="shared" si="111"/>
        <v>0</v>
      </c>
      <c r="L688" s="244">
        <f t="shared" si="111"/>
        <v>0</v>
      </c>
      <c r="M688" s="245">
        <f t="shared" si="111"/>
        <v>0</v>
      </c>
      <c r="N688" s="244">
        <f t="shared" si="111"/>
        <v>0</v>
      </c>
      <c r="O688" s="244">
        <f t="shared" si="111"/>
        <v>0</v>
      </c>
      <c r="P688" s="244">
        <f t="shared" si="111"/>
        <v>0</v>
      </c>
      <c r="Q688" s="93">
        <f>SUM(D688:P688)</f>
        <v>0</v>
      </c>
    </row>
    <row r="689" spans="2:17" ht="15.75" thickBot="1" x14ac:dyDescent="0.3">
      <c r="C689" s="141"/>
      <c r="D689" s="81"/>
      <c r="E689" s="81"/>
      <c r="F689" s="81"/>
      <c r="G689" s="81"/>
      <c r="H689" s="81"/>
      <c r="I689" s="92"/>
      <c r="J689" s="81"/>
      <c r="K689" s="81"/>
      <c r="L689" s="81"/>
      <c r="M689" s="81"/>
      <c r="N689" s="81"/>
      <c r="O689" s="81"/>
      <c r="P689" s="81"/>
      <c r="Q689" s="75"/>
    </row>
    <row r="690" spans="2:17" ht="19.5" thickBot="1" x14ac:dyDescent="0.35">
      <c r="B690" s="113"/>
      <c r="C690" s="120"/>
      <c r="D690" s="119"/>
      <c r="E690" s="233" t="s">
        <v>279</v>
      </c>
      <c r="F690" s="631" t="s">
        <v>338</v>
      </c>
      <c r="G690" s="632"/>
      <c r="H690" s="632"/>
      <c r="I690" s="632"/>
      <c r="J690" s="632"/>
      <c r="K690" s="632"/>
      <c r="L690" s="632"/>
      <c r="M690" s="633"/>
      <c r="N690" s="81"/>
      <c r="O690" s="81"/>
      <c r="P690" s="81"/>
      <c r="Q690" s="75"/>
    </row>
    <row r="691" spans="2:17" ht="18.75" x14ac:dyDescent="0.3">
      <c r="B691" s="112"/>
      <c r="C691" s="120"/>
      <c r="D691" s="116" t="s">
        <v>247</v>
      </c>
      <c r="E691" s="118">
        <v>1</v>
      </c>
      <c r="F691" s="213" t="e">
        <f t="shared" ref="F691:H700" si="112">ROUND(SUMIF($E$7:$E$685,$D691,F$7:F$685)/F$687,3)</f>
        <v>#DIV/0!</v>
      </c>
      <c r="G691" s="228" t="e">
        <f t="shared" si="112"/>
        <v>#DIV/0!</v>
      </c>
      <c r="H691" s="228" t="e">
        <f t="shared" si="112"/>
        <v>#DIV/0!</v>
      </c>
      <c r="I691" s="379"/>
      <c r="J691" s="379"/>
      <c r="K691" s="379"/>
      <c r="L691" s="379"/>
      <c r="M691" s="380"/>
      <c r="N691" s="81"/>
      <c r="O691" s="81"/>
      <c r="P691" s="81"/>
      <c r="Q691" s="75"/>
    </row>
    <row r="692" spans="2:17" ht="18.75" x14ac:dyDescent="0.3">
      <c r="B692" s="112"/>
      <c r="C692" s="119"/>
      <c r="D692" s="116" t="s">
        <v>248</v>
      </c>
      <c r="E692" s="118">
        <v>2</v>
      </c>
      <c r="F692" s="214" t="e">
        <f t="shared" si="112"/>
        <v>#DIV/0!</v>
      </c>
      <c r="G692" s="215" t="e">
        <f t="shared" si="112"/>
        <v>#DIV/0!</v>
      </c>
      <c r="H692" s="215" t="e">
        <f t="shared" si="112"/>
        <v>#DIV/0!</v>
      </c>
      <c r="I692" s="161"/>
      <c r="J692" s="161"/>
      <c r="K692" s="161"/>
      <c r="L692" s="161"/>
      <c r="M692" s="158"/>
      <c r="N692" s="81"/>
      <c r="O692" s="81"/>
      <c r="P692" s="81"/>
      <c r="Q692" s="75"/>
    </row>
    <row r="693" spans="2:17" ht="18.75" x14ac:dyDescent="0.3">
      <c r="B693" s="112"/>
      <c r="C693" s="119"/>
      <c r="D693" s="116" t="s">
        <v>249</v>
      </c>
      <c r="E693" s="118">
        <v>3</v>
      </c>
      <c r="F693" s="214" t="e">
        <f t="shared" si="112"/>
        <v>#DIV/0!</v>
      </c>
      <c r="G693" s="215" t="e">
        <f t="shared" si="112"/>
        <v>#DIV/0!</v>
      </c>
      <c r="H693" s="215" t="e">
        <f t="shared" si="112"/>
        <v>#DIV/0!</v>
      </c>
      <c r="I693" s="161"/>
      <c r="J693" s="161"/>
      <c r="K693" s="161"/>
      <c r="L693" s="161"/>
      <c r="M693" s="158"/>
      <c r="N693" s="81"/>
      <c r="O693" s="81"/>
      <c r="P693" s="81"/>
      <c r="Q693" s="75"/>
    </row>
    <row r="694" spans="2:17" ht="18.75" x14ac:dyDescent="0.3">
      <c r="B694" s="112"/>
      <c r="C694" s="119"/>
      <c r="D694" s="116" t="s">
        <v>250</v>
      </c>
      <c r="E694" s="118">
        <v>4</v>
      </c>
      <c r="F694" s="214" t="e">
        <f t="shared" si="112"/>
        <v>#DIV/0!</v>
      </c>
      <c r="G694" s="215" t="e">
        <f t="shared" si="112"/>
        <v>#DIV/0!</v>
      </c>
      <c r="H694" s="215" t="e">
        <f t="shared" si="112"/>
        <v>#DIV/0!</v>
      </c>
      <c r="I694" s="161"/>
      <c r="J694" s="161"/>
      <c r="K694" s="161"/>
      <c r="L694" s="161"/>
      <c r="M694" s="158"/>
      <c r="N694" s="81"/>
      <c r="O694" s="81"/>
      <c r="P694" s="81"/>
      <c r="Q694" s="75"/>
    </row>
    <row r="695" spans="2:17" ht="18.75" x14ac:dyDescent="0.3">
      <c r="B695" s="112"/>
      <c r="C695" s="119"/>
      <c r="D695" s="116" t="s">
        <v>251</v>
      </c>
      <c r="E695" s="118">
        <v>5</v>
      </c>
      <c r="F695" s="214" t="e">
        <f t="shared" si="112"/>
        <v>#DIV/0!</v>
      </c>
      <c r="G695" s="215" t="e">
        <f t="shared" si="112"/>
        <v>#DIV/0!</v>
      </c>
      <c r="H695" s="215" t="e">
        <f t="shared" si="112"/>
        <v>#DIV/0!</v>
      </c>
      <c r="I695" s="161"/>
      <c r="J695" s="161"/>
      <c r="K695" s="161"/>
      <c r="L695" s="161"/>
      <c r="M695" s="158"/>
      <c r="N695" s="81"/>
      <c r="O695" s="81"/>
      <c r="P695" s="81"/>
      <c r="Q695" s="75"/>
    </row>
    <row r="696" spans="2:17" ht="18.75" x14ac:dyDescent="0.3">
      <c r="B696" s="112"/>
      <c r="C696" s="119"/>
      <c r="D696" s="116" t="s">
        <v>252</v>
      </c>
      <c r="E696" s="118">
        <v>6</v>
      </c>
      <c r="F696" s="214" t="e">
        <f t="shared" si="112"/>
        <v>#DIV/0!</v>
      </c>
      <c r="G696" s="215" t="e">
        <f t="shared" si="112"/>
        <v>#DIV/0!</v>
      </c>
      <c r="H696" s="215" t="e">
        <f t="shared" si="112"/>
        <v>#DIV/0!</v>
      </c>
      <c r="I696" s="161"/>
      <c r="J696" s="161"/>
      <c r="K696" s="161"/>
      <c r="L696" s="161"/>
      <c r="M696" s="158"/>
      <c r="N696" s="81"/>
      <c r="O696" s="81"/>
      <c r="P696" s="81"/>
      <c r="Q696" s="75"/>
    </row>
    <row r="697" spans="2:17" ht="18.75" x14ac:dyDescent="0.3">
      <c r="B697" s="112"/>
      <c r="C697" s="119"/>
      <c r="D697" s="116" t="s">
        <v>253</v>
      </c>
      <c r="E697" s="118">
        <v>7</v>
      </c>
      <c r="F697" s="214" t="e">
        <f t="shared" si="112"/>
        <v>#DIV/0!</v>
      </c>
      <c r="G697" s="215" t="e">
        <f t="shared" si="112"/>
        <v>#DIV/0!</v>
      </c>
      <c r="H697" s="215" t="e">
        <f t="shared" si="112"/>
        <v>#DIV/0!</v>
      </c>
      <c r="I697" s="161"/>
      <c r="J697" s="161"/>
      <c r="K697" s="161"/>
      <c r="L697" s="161"/>
      <c r="M697" s="158"/>
      <c r="N697" s="81"/>
      <c r="O697" s="81"/>
      <c r="P697" s="81"/>
      <c r="Q697" s="75"/>
    </row>
    <row r="698" spans="2:17" ht="18.75" x14ac:dyDescent="0.3">
      <c r="B698" s="112"/>
      <c r="C698" s="119"/>
      <c r="D698" s="116" t="s">
        <v>254</v>
      </c>
      <c r="E698" s="118">
        <v>8</v>
      </c>
      <c r="F698" s="214" t="e">
        <f t="shared" si="112"/>
        <v>#DIV/0!</v>
      </c>
      <c r="G698" s="215" t="e">
        <f t="shared" si="112"/>
        <v>#DIV/0!</v>
      </c>
      <c r="H698" s="215" t="e">
        <f t="shared" si="112"/>
        <v>#DIV/0!</v>
      </c>
      <c r="I698" s="161"/>
      <c r="J698" s="161"/>
      <c r="K698" s="161"/>
      <c r="L698" s="161"/>
      <c r="M698" s="158"/>
      <c r="N698" s="81"/>
      <c r="O698" s="81"/>
      <c r="P698" s="81"/>
      <c r="Q698" s="75"/>
    </row>
    <row r="699" spans="2:17" ht="18.75" x14ac:dyDescent="0.3">
      <c r="B699" s="112"/>
      <c r="C699" s="119"/>
      <c r="D699" s="116" t="s">
        <v>255</v>
      </c>
      <c r="E699" s="118">
        <v>9</v>
      </c>
      <c r="F699" s="214" t="e">
        <f t="shared" si="112"/>
        <v>#DIV/0!</v>
      </c>
      <c r="G699" s="215" t="e">
        <f t="shared" si="112"/>
        <v>#DIV/0!</v>
      </c>
      <c r="H699" s="215" t="e">
        <f t="shared" si="112"/>
        <v>#DIV/0!</v>
      </c>
      <c r="I699" s="161"/>
      <c r="J699" s="161"/>
      <c r="K699" s="161"/>
      <c r="L699" s="161"/>
      <c r="M699" s="158"/>
      <c r="N699" s="81"/>
      <c r="O699" s="81"/>
      <c r="P699" s="81"/>
      <c r="Q699" s="75"/>
    </row>
    <row r="700" spans="2:17" ht="18.75" x14ac:dyDescent="0.3">
      <c r="B700" s="112"/>
      <c r="C700" s="119"/>
      <c r="D700" s="116" t="s">
        <v>256</v>
      </c>
      <c r="E700" s="118">
        <v>10</v>
      </c>
      <c r="F700" s="214" t="e">
        <f t="shared" si="112"/>
        <v>#DIV/0!</v>
      </c>
      <c r="G700" s="215" t="e">
        <f t="shared" si="112"/>
        <v>#DIV/0!</v>
      </c>
      <c r="H700" s="215" t="e">
        <f t="shared" si="112"/>
        <v>#DIV/0!</v>
      </c>
      <c r="I700" s="161"/>
      <c r="J700" s="161"/>
      <c r="K700" s="161"/>
      <c r="L700" s="161"/>
      <c r="M700" s="158"/>
      <c r="N700" s="81"/>
      <c r="O700" s="81"/>
      <c r="P700" s="81"/>
      <c r="Q700" s="75"/>
    </row>
    <row r="701" spans="2:17" ht="15.75" x14ac:dyDescent="0.25">
      <c r="B701" s="113"/>
      <c r="C701" s="114"/>
      <c r="D701" s="114"/>
      <c r="E701" s="117" t="s">
        <v>260</v>
      </c>
      <c r="F701" s="156"/>
      <c r="G701" s="161"/>
      <c r="H701" s="161"/>
      <c r="I701" s="161"/>
      <c r="J701" s="161"/>
      <c r="K701" s="161"/>
      <c r="L701" s="161"/>
      <c r="M701" s="158"/>
      <c r="N701" s="81"/>
      <c r="O701" s="81"/>
      <c r="P701" s="81"/>
      <c r="Q701" s="75"/>
    </row>
    <row r="702" spans="2:17" ht="18.75" x14ac:dyDescent="0.3">
      <c r="B702" s="112"/>
      <c r="C702" s="112"/>
      <c r="D702" s="116" t="s">
        <v>235</v>
      </c>
      <c r="E702" s="118">
        <v>1</v>
      </c>
      <c r="F702" s="156"/>
      <c r="G702" s="161"/>
      <c r="H702" s="161"/>
      <c r="I702" s="161"/>
      <c r="J702" s="215" t="e">
        <f t="shared" ref="J702:M713" si="113">ROUND(SUMIF($I$7:$I$685,$D702,J$7:J$685)/J$687,3)</f>
        <v>#DIV/0!</v>
      </c>
      <c r="K702" s="215" t="e">
        <f t="shared" si="113"/>
        <v>#DIV/0!</v>
      </c>
      <c r="L702" s="215" t="e">
        <f t="shared" si="113"/>
        <v>#DIV/0!</v>
      </c>
      <c r="M702" s="235" t="e">
        <f t="shared" si="113"/>
        <v>#DIV/0!</v>
      </c>
      <c r="N702" s="81"/>
      <c r="O702" s="81"/>
      <c r="P702" s="81"/>
      <c r="Q702" s="75"/>
    </row>
    <row r="703" spans="2:17" ht="18.75" x14ac:dyDescent="0.3">
      <c r="B703" s="112"/>
      <c r="C703" s="112"/>
      <c r="D703" s="116" t="s">
        <v>236</v>
      </c>
      <c r="E703" s="118">
        <v>2</v>
      </c>
      <c r="F703" s="156"/>
      <c r="G703" s="161"/>
      <c r="H703" s="161"/>
      <c r="I703" s="161"/>
      <c r="J703" s="215" t="e">
        <f t="shared" si="113"/>
        <v>#DIV/0!</v>
      </c>
      <c r="K703" s="215" t="e">
        <f t="shared" si="113"/>
        <v>#DIV/0!</v>
      </c>
      <c r="L703" s="215" t="e">
        <f t="shared" si="113"/>
        <v>#DIV/0!</v>
      </c>
      <c r="M703" s="235" t="e">
        <f t="shared" si="113"/>
        <v>#DIV/0!</v>
      </c>
      <c r="N703" s="81"/>
      <c r="O703" s="81"/>
      <c r="P703" s="81"/>
      <c r="Q703" s="75"/>
    </row>
    <row r="704" spans="2:17" ht="18.75" x14ac:dyDescent="0.3">
      <c r="B704" s="112"/>
      <c r="C704" s="112"/>
      <c r="D704" s="116" t="s">
        <v>237</v>
      </c>
      <c r="E704" s="118">
        <v>3</v>
      </c>
      <c r="F704" s="156"/>
      <c r="G704" s="161"/>
      <c r="H704" s="161"/>
      <c r="I704" s="161"/>
      <c r="J704" s="215" t="e">
        <f t="shared" si="113"/>
        <v>#DIV/0!</v>
      </c>
      <c r="K704" s="215" t="e">
        <f t="shared" si="113"/>
        <v>#DIV/0!</v>
      </c>
      <c r="L704" s="215" t="e">
        <f t="shared" si="113"/>
        <v>#DIV/0!</v>
      </c>
      <c r="M704" s="235" t="e">
        <f t="shared" si="113"/>
        <v>#DIV/0!</v>
      </c>
      <c r="N704" s="81"/>
      <c r="O704" s="81"/>
      <c r="P704" s="81"/>
      <c r="Q704" s="75"/>
    </row>
    <row r="705" spans="1:18" ht="18.75" x14ac:dyDescent="0.3">
      <c r="B705" s="112"/>
      <c r="C705" s="112"/>
      <c r="D705" s="116" t="s">
        <v>238</v>
      </c>
      <c r="E705" s="118">
        <v>4</v>
      </c>
      <c r="F705" s="156"/>
      <c r="G705" s="161"/>
      <c r="H705" s="161"/>
      <c r="I705" s="161"/>
      <c r="J705" s="215" t="e">
        <f t="shared" si="113"/>
        <v>#DIV/0!</v>
      </c>
      <c r="K705" s="215" t="e">
        <f t="shared" si="113"/>
        <v>#DIV/0!</v>
      </c>
      <c r="L705" s="215" t="e">
        <f t="shared" si="113"/>
        <v>#DIV/0!</v>
      </c>
      <c r="M705" s="235" t="e">
        <f t="shared" si="113"/>
        <v>#DIV/0!</v>
      </c>
      <c r="N705" s="81"/>
      <c r="O705" s="81"/>
      <c r="P705" s="81"/>
      <c r="Q705" s="75"/>
    </row>
    <row r="706" spans="1:18" ht="18.75" x14ac:dyDescent="0.3">
      <c r="B706" s="112"/>
      <c r="C706" s="112"/>
      <c r="D706" s="116" t="s">
        <v>239</v>
      </c>
      <c r="E706" s="118">
        <v>5</v>
      </c>
      <c r="F706" s="156"/>
      <c r="G706" s="161"/>
      <c r="H706" s="161"/>
      <c r="I706" s="161"/>
      <c r="J706" s="215" t="e">
        <f t="shared" si="113"/>
        <v>#DIV/0!</v>
      </c>
      <c r="K706" s="215" t="e">
        <f t="shared" si="113"/>
        <v>#DIV/0!</v>
      </c>
      <c r="L706" s="215" t="e">
        <f t="shared" si="113"/>
        <v>#DIV/0!</v>
      </c>
      <c r="M706" s="235" t="e">
        <f t="shared" si="113"/>
        <v>#DIV/0!</v>
      </c>
      <c r="N706" s="81"/>
      <c r="O706" s="81"/>
      <c r="P706" s="81"/>
      <c r="Q706" s="75"/>
    </row>
    <row r="707" spans="1:18" ht="18.75" x14ac:dyDescent="0.3">
      <c r="B707" s="112"/>
      <c r="C707" s="112"/>
      <c r="D707" s="116" t="s">
        <v>240</v>
      </c>
      <c r="E707" s="118">
        <v>6</v>
      </c>
      <c r="F707" s="156"/>
      <c r="G707" s="161"/>
      <c r="H707" s="161"/>
      <c r="I707" s="161"/>
      <c r="J707" s="215" t="e">
        <f t="shared" si="113"/>
        <v>#DIV/0!</v>
      </c>
      <c r="K707" s="215" t="e">
        <f t="shared" si="113"/>
        <v>#DIV/0!</v>
      </c>
      <c r="L707" s="215" t="e">
        <f t="shared" si="113"/>
        <v>#DIV/0!</v>
      </c>
      <c r="M707" s="235" t="e">
        <f t="shared" si="113"/>
        <v>#DIV/0!</v>
      </c>
      <c r="N707" s="81"/>
      <c r="O707" s="81"/>
      <c r="P707" s="81"/>
      <c r="Q707" s="75"/>
    </row>
    <row r="708" spans="1:18" ht="18.75" x14ac:dyDescent="0.3">
      <c r="B708" s="112"/>
      <c r="C708" s="112"/>
      <c r="D708" s="116" t="s">
        <v>241</v>
      </c>
      <c r="E708" s="118">
        <v>7</v>
      </c>
      <c r="F708" s="156"/>
      <c r="G708" s="161"/>
      <c r="H708" s="161"/>
      <c r="I708" s="161"/>
      <c r="J708" s="215" t="e">
        <f t="shared" si="113"/>
        <v>#DIV/0!</v>
      </c>
      <c r="K708" s="215" t="e">
        <f t="shared" si="113"/>
        <v>#DIV/0!</v>
      </c>
      <c r="L708" s="215" t="e">
        <f t="shared" si="113"/>
        <v>#DIV/0!</v>
      </c>
      <c r="M708" s="235" t="e">
        <f t="shared" si="113"/>
        <v>#DIV/0!</v>
      </c>
      <c r="N708" s="81"/>
      <c r="O708" s="81"/>
      <c r="P708" s="81"/>
      <c r="Q708" s="75"/>
    </row>
    <row r="709" spans="1:18" ht="18.75" x14ac:dyDescent="0.3">
      <c r="B709" s="112"/>
      <c r="C709" s="112"/>
      <c r="D709" s="116" t="s">
        <v>242</v>
      </c>
      <c r="E709" s="118">
        <v>8</v>
      </c>
      <c r="F709" s="156"/>
      <c r="G709" s="161"/>
      <c r="H709" s="161"/>
      <c r="I709" s="161"/>
      <c r="J709" s="215" t="e">
        <f t="shared" si="113"/>
        <v>#DIV/0!</v>
      </c>
      <c r="K709" s="215" t="e">
        <f t="shared" si="113"/>
        <v>#DIV/0!</v>
      </c>
      <c r="L709" s="215" t="e">
        <f t="shared" si="113"/>
        <v>#DIV/0!</v>
      </c>
      <c r="M709" s="235" t="e">
        <f t="shared" si="113"/>
        <v>#DIV/0!</v>
      </c>
      <c r="N709" s="81"/>
      <c r="O709" s="81"/>
      <c r="P709" s="81"/>
      <c r="Q709" s="75"/>
    </row>
    <row r="710" spans="1:18" ht="18.75" x14ac:dyDescent="0.3">
      <c r="B710" s="112"/>
      <c r="C710" s="112"/>
      <c r="D710" s="116" t="s">
        <v>243</v>
      </c>
      <c r="E710" s="118">
        <v>9</v>
      </c>
      <c r="F710" s="156"/>
      <c r="G710" s="161"/>
      <c r="H710" s="161"/>
      <c r="I710" s="161"/>
      <c r="J710" s="215" t="e">
        <f t="shared" si="113"/>
        <v>#DIV/0!</v>
      </c>
      <c r="K710" s="215" t="e">
        <f t="shared" si="113"/>
        <v>#DIV/0!</v>
      </c>
      <c r="L710" s="215" t="e">
        <f t="shared" si="113"/>
        <v>#DIV/0!</v>
      </c>
      <c r="M710" s="235" t="e">
        <f t="shared" si="113"/>
        <v>#DIV/0!</v>
      </c>
      <c r="N710" s="81"/>
      <c r="O710" s="81"/>
      <c r="P710" s="81"/>
      <c r="Q710" s="75"/>
    </row>
    <row r="711" spans="1:18" ht="18.75" x14ac:dyDescent="0.3">
      <c r="B711" s="112"/>
      <c r="C711" s="112"/>
      <c r="D711" s="116" t="s">
        <v>244</v>
      </c>
      <c r="E711" s="118">
        <v>10</v>
      </c>
      <c r="F711" s="156"/>
      <c r="G711" s="161"/>
      <c r="H711" s="161"/>
      <c r="I711" s="161"/>
      <c r="J711" s="215" t="e">
        <f t="shared" si="113"/>
        <v>#DIV/0!</v>
      </c>
      <c r="K711" s="215" t="e">
        <f t="shared" si="113"/>
        <v>#DIV/0!</v>
      </c>
      <c r="L711" s="215" t="e">
        <f t="shared" si="113"/>
        <v>#DIV/0!</v>
      </c>
      <c r="M711" s="235" t="e">
        <f t="shared" si="113"/>
        <v>#DIV/0!</v>
      </c>
      <c r="N711" s="81"/>
      <c r="O711" s="81"/>
      <c r="P711" s="81"/>
      <c r="Q711" s="75"/>
    </row>
    <row r="712" spans="1:18" ht="18.75" x14ac:dyDescent="0.3">
      <c r="B712" s="112"/>
      <c r="C712" s="112"/>
      <c r="D712" s="116" t="s">
        <v>245</v>
      </c>
      <c r="E712" s="118">
        <v>11</v>
      </c>
      <c r="F712" s="156"/>
      <c r="G712" s="161"/>
      <c r="H712" s="161"/>
      <c r="I712" s="161"/>
      <c r="J712" s="215" t="e">
        <f t="shared" si="113"/>
        <v>#DIV/0!</v>
      </c>
      <c r="K712" s="215" t="e">
        <f t="shared" si="113"/>
        <v>#DIV/0!</v>
      </c>
      <c r="L712" s="215" t="e">
        <f t="shared" si="113"/>
        <v>#DIV/0!</v>
      </c>
      <c r="M712" s="235" t="e">
        <f t="shared" si="113"/>
        <v>#DIV/0!</v>
      </c>
      <c r="N712" s="81"/>
      <c r="O712" s="81"/>
      <c r="P712" s="81"/>
      <c r="Q712" s="75"/>
    </row>
    <row r="713" spans="1:18" ht="19.5" thickBot="1" x14ac:dyDescent="0.35">
      <c r="B713" s="112"/>
      <c r="C713" s="112"/>
      <c r="D713" s="116" t="s">
        <v>246</v>
      </c>
      <c r="E713" s="118">
        <v>12</v>
      </c>
      <c r="F713" s="157"/>
      <c r="G713" s="162"/>
      <c r="H713" s="162"/>
      <c r="I713" s="161"/>
      <c r="J713" s="215" t="e">
        <f t="shared" si="113"/>
        <v>#DIV/0!</v>
      </c>
      <c r="K713" s="215" t="e">
        <f t="shared" si="113"/>
        <v>#DIV/0!</v>
      </c>
      <c r="L713" s="215" t="e">
        <f t="shared" si="113"/>
        <v>#DIV/0!</v>
      </c>
      <c r="M713" s="235" t="e">
        <f t="shared" si="113"/>
        <v>#DIV/0!</v>
      </c>
      <c r="N713" s="81"/>
      <c r="O713" s="81"/>
      <c r="P713" s="81"/>
      <c r="Q713" s="75"/>
    </row>
    <row r="714" spans="1:18" ht="16.5" thickTop="1" thickBot="1" x14ac:dyDescent="0.3">
      <c r="B714" s="141"/>
      <c r="C714" s="78"/>
      <c r="D714" s="81"/>
      <c r="E714" s="115" t="s">
        <v>233</v>
      </c>
      <c r="F714" s="223" t="e">
        <f>SUM(F691:F700)</f>
        <v>#DIV/0!</v>
      </c>
      <c r="G714" s="224" t="e">
        <f>SUM(G691:G700)</f>
        <v>#DIV/0!</v>
      </c>
      <c r="H714" s="225" t="e">
        <f>SUM(H691:H700)</f>
        <v>#DIV/0!</v>
      </c>
      <c r="I714" s="226"/>
      <c r="J714" s="217" t="e">
        <f>SUM(J702:J713)</f>
        <v>#DIV/0!</v>
      </c>
      <c r="K714" s="217" t="e">
        <f t="shared" ref="K714:M714" si="114">SUM(K702:K713)</f>
        <v>#DIV/0!</v>
      </c>
      <c r="L714" s="217" t="e">
        <f t="shared" si="114"/>
        <v>#DIV/0!</v>
      </c>
      <c r="M714" s="234" t="e">
        <f t="shared" si="114"/>
        <v>#DIV/0!</v>
      </c>
      <c r="N714" s="81"/>
      <c r="O714" s="81"/>
      <c r="P714" s="81"/>
      <c r="Q714" s="75"/>
    </row>
    <row r="715" spans="1:18" x14ac:dyDescent="0.25">
      <c r="F715" s="232" t="s">
        <v>312</v>
      </c>
    </row>
    <row r="716" spans="1:18" ht="15.75" thickBot="1" x14ac:dyDescent="0.3">
      <c r="A716" s="76"/>
      <c r="B716" s="76"/>
      <c r="C716" s="76"/>
      <c r="D716" s="76"/>
      <c r="E716" s="76"/>
      <c r="F716" s="76"/>
      <c r="G716" s="76"/>
      <c r="H716" s="76"/>
      <c r="I716" s="76"/>
      <c r="J716" s="76"/>
      <c r="K716" s="76"/>
      <c r="L716" s="76"/>
      <c r="M716" s="76"/>
      <c r="N716" s="76"/>
      <c r="O716" s="76"/>
      <c r="P716" s="76"/>
      <c r="Q716" s="76"/>
      <c r="R716" s="102"/>
    </row>
    <row r="717" spans="1:18" ht="34.5" thickBot="1" x14ac:dyDescent="0.55000000000000004">
      <c r="B717" s="201" t="s">
        <v>340</v>
      </c>
      <c r="C717" s="202"/>
      <c r="D717" s="202"/>
      <c r="E717" s="202"/>
      <c r="F717" s="202"/>
      <c r="G717" s="202"/>
      <c r="H717" s="202"/>
      <c r="I717" s="202"/>
      <c r="J717" s="202"/>
      <c r="K717" s="202"/>
      <c r="L717" s="202"/>
      <c r="M717" s="202"/>
      <c r="N717" s="202"/>
      <c r="O717" s="202"/>
      <c r="P717" s="202"/>
      <c r="Q717" s="203"/>
    </row>
    <row r="718" spans="1:18" ht="41.25" customHeight="1" x14ac:dyDescent="0.25">
      <c r="B718" s="300"/>
      <c r="C718" s="301"/>
      <c r="D718" s="368" t="s">
        <v>181</v>
      </c>
      <c r="E718" s="627" t="s">
        <v>284</v>
      </c>
      <c r="F718" s="595" t="s">
        <v>259</v>
      </c>
      <c r="G718" s="596"/>
      <c r="H718" s="597"/>
      <c r="I718" s="627" t="s">
        <v>283</v>
      </c>
      <c r="J718" s="600" t="s">
        <v>187</v>
      </c>
      <c r="K718" s="601"/>
      <c r="L718" s="601"/>
      <c r="M718" s="602"/>
      <c r="N718" s="603" t="s">
        <v>227</v>
      </c>
      <c r="O718" s="604"/>
      <c r="P718" s="605"/>
      <c r="Q718" s="302"/>
    </row>
    <row r="719" spans="1:18" ht="30.75" customHeight="1" x14ac:dyDescent="0.25">
      <c r="B719" s="303"/>
      <c r="C719" s="304" t="s">
        <v>297</v>
      </c>
      <c r="D719" s="85">
        <f>D$688</f>
        <v>0</v>
      </c>
      <c r="E719" s="598"/>
      <c r="F719" s="109">
        <f>F$688</f>
        <v>0</v>
      </c>
      <c r="G719" s="110">
        <f>G$688</f>
        <v>0</v>
      </c>
      <c r="H719" s="111">
        <f>H$688</f>
        <v>0</v>
      </c>
      <c r="I719" s="598"/>
      <c r="J719" s="109">
        <f t="shared" ref="J719:P719" si="115">J$688</f>
        <v>0</v>
      </c>
      <c r="K719" s="110">
        <f t="shared" si="115"/>
        <v>0</v>
      </c>
      <c r="L719" s="110">
        <f t="shared" si="115"/>
        <v>0</v>
      </c>
      <c r="M719" s="111">
        <f t="shared" si="115"/>
        <v>0</v>
      </c>
      <c r="N719" s="109">
        <f t="shared" si="115"/>
        <v>0</v>
      </c>
      <c r="O719" s="110">
        <f t="shared" si="115"/>
        <v>0</v>
      </c>
      <c r="P719" s="111">
        <f t="shared" si="115"/>
        <v>0</v>
      </c>
      <c r="Q719" s="305"/>
    </row>
    <row r="720" spans="1:18" ht="15" customHeight="1" x14ac:dyDescent="0.25">
      <c r="B720" s="606" t="s">
        <v>179</v>
      </c>
      <c r="C720" s="79" t="s">
        <v>199</v>
      </c>
      <c r="D720" s="181" t="s">
        <v>182</v>
      </c>
      <c r="E720" s="598"/>
      <c r="F720" s="198" t="s">
        <v>182</v>
      </c>
      <c r="G720" s="199" t="s">
        <v>69</v>
      </c>
      <c r="H720" s="200" t="s">
        <v>183</v>
      </c>
      <c r="I720" s="598"/>
      <c r="J720" s="184" t="s">
        <v>51</v>
      </c>
      <c r="K720" s="178" t="s">
        <v>52</v>
      </c>
      <c r="L720" s="179" t="s">
        <v>185</v>
      </c>
      <c r="M720" s="183" t="s">
        <v>186</v>
      </c>
      <c r="N720" s="184" t="s">
        <v>228</v>
      </c>
      <c r="O720" s="593" t="s">
        <v>229</v>
      </c>
      <c r="P720" s="594"/>
      <c r="Q720" s="305"/>
    </row>
    <row r="721" spans="2:18" ht="15.75" customHeight="1" thickBot="1" x14ac:dyDescent="0.3">
      <c r="B721" s="607"/>
      <c r="C721" s="80" t="s">
        <v>12</v>
      </c>
      <c r="D721" s="182">
        <v>7388</v>
      </c>
      <c r="E721" s="599"/>
      <c r="F721" s="186">
        <v>7420</v>
      </c>
      <c r="G721" s="180">
        <v>3220</v>
      </c>
      <c r="H721" s="185">
        <v>3215</v>
      </c>
      <c r="I721" s="599"/>
      <c r="J721" s="186">
        <v>3210</v>
      </c>
      <c r="K721" s="180">
        <v>3212</v>
      </c>
      <c r="L721" s="180" t="s">
        <v>184</v>
      </c>
      <c r="M721" s="185" t="s">
        <v>184</v>
      </c>
      <c r="N721" s="186">
        <v>7422</v>
      </c>
      <c r="O721" s="180">
        <v>7425</v>
      </c>
      <c r="P721" s="185" t="s">
        <v>289</v>
      </c>
      <c r="Q721" s="307" t="s">
        <v>233</v>
      </c>
      <c r="R721" s="3" t="s">
        <v>189</v>
      </c>
    </row>
    <row r="722" spans="2:18" s="374" customFormat="1" x14ac:dyDescent="0.25">
      <c r="B722" s="610"/>
      <c r="C722" s="611"/>
      <c r="D722" s="150">
        <v>0</v>
      </c>
      <c r="E722" s="125"/>
      <c r="F722" s="169">
        <v>0</v>
      </c>
      <c r="G722" s="153">
        <v>0</v>
      </c>
      <c r="H722" s="170">
        <v>0</v>
      </c>
      <c r="I722" s="123"/>
      <c r="J722" s="169">
        <v>0</v>
      </c>
      <c r="K722" s="153">
        <v>0</v>
      </c>
      <c r="L722" s="153">
        <v>0</v>
      </c>
      <c r="M722" s="153">
        <v>0</v>
      </c>
      <c r="N722" s="153">
        <v>0</v>
      </c>
      <c r="O722" s="153">
        <v>0</v>
      </c>
      <c r="P722" s="153">
        <v>0</v>
      </c>
      <c r="Q722" s="320">
        <f>SUM(D722:P722)</f>
        <v>0</v>
      </c>
      <c r="R722" s="377"/>
    </row>
    <row r="723" spans="2:18" s="374" customFormat="1" x14ac:dyDescent="0.25">
      <c r="B723" s="610"/>
      <c r="C723" s="611"/>
      <c r="D723" s="150">
        <v>0</v>
      </c>
      <c r="E723" s="125"/>
      <c r="F723" s="169">
        <v>0</v>
      </c>
      <c r="G723" s="153">
        <v>0</v>
      </c>
      <c r="H723" s="170">
        <v>0</v>
      </c>
      <c r="I723" s="123"/>
      <c r="J723" s="169">
        <v>0</v>
      </c>
      <c r="K723" s="153">
        <v>0</v>
      </c>
      <c r="L723" s="153">
        <v>0</v>
      </c>
      <c r="M723" s="153">
        <v>0</v>
      </c>
      <c r="N723" s="153">
        <v>0</v>
      </c>
      <c r="O723" s="153">
        <v>0</v>
      </c>
      <c r="P723" s="153">
        <v>0</v>
      </c>
      <c r="Q723" s="320">
        <f>SUM(D723:P723)</f>
        <v>0</v>
      </c>
      <c r="R723" s="377"/>
    </row>
    <row r="724" spans="2:18" s="374" customFormat="1" x14ac:dyDescent="0.25">
      <c r="B724" s="610"/>
      <c r="C724" s="611"/>
      <c r="D724" s="150">
        <v>0</v>
      </c>
      <c r="E724" s="125"/>
      <c r="F724" s="169">
        <v>0</v>
      </c>
      <c r="G724" s="153">
        <v>0</v>
      </c>
      <c r="H724" s="170">
        <v>0</v>
      </c>
      <c r="I724" s="123"/>
      <c r="J724" s="169">
        <v>0</v>
      </c>
      <c r="K724" s="153">
        <v>0</v>
      </c>
      <c r="L724" s="153">
        <v>0</v>
      </c>
      <c r="M724" s="153">
        <v>0</v>
      </c>
      <c r="N724" s="153">
        <v>0</v>
      </c>
      <c r="O724" s="153">
        <v>0</v>
      </c>
      <c r="P724" s="153">
        <v>0</v>
      </c>
      <c r="Q724" s="321">
        <f t="shared" ref="Q724:Q729" si="116">SUM(D724:P724)</f>
        <v>0</v>
      </c>
      <c r="R724" s="377"/>
    </row>
    <row r="725" spans="2:18" s="374" customFormat="1" x14ac:dyDescent="0.25">
      <c r="B725" s="610"/>
      <c r="C725" s="611"/>
      <c r="D725" s="150">
        <v>0</v>
      </c>
      <c r="E725" s="125"/>
      <c r="F725" s="169">
        <v>0</v>
      </c>
      <c r="G725" s="153">
        <v>0</v>
      </c>
      <c r="H725" s="170">
        <v>0</v>
      </c>
      <c r="I725" s="123"/>
      <c r="J725" s="169">
        <v>0</v>
      </c>
      <c r="K725" s="153">
        <v>0</v>
      </c>
      <c r="L725" s="153">
        <v>0</v>
      </c>
      <c r="M725" s="153">
        <v>0</v>
      </c>
      <c r="N725" s="153">
        <v>0</v>
      </c>
      <c r="O725" s="153">
        <v>0</v>
      </c>
      <c r="P725" s="153">
        <v>0</v>
      </c>
      <c r="Q725" s="321">
        <f t="shared" si="116"/>
        <v>0</v>
      </c>
      <c r="R725" s="377"/>
    </row>
    <row r="726" spans="2:18" s="374" customFormat="1" x14ac:dyDescent="0.25">
      <c r="B726" s="610"/>
      <c r="C726" s="611"/>
      <c r="D726" s="150">
        <v>0</v>
      </c>
      <c r="E726" s="125"/>
      <c r="F726" s="169">
        <v>0</v>
      </c>
      <c r="G726" s="153">
        <v>0</v>
      </c>
      <c r="H726" s="170">
        <v>0</v>
      </c>
      <c r="I726" s="123"/>
      <c r="J726" s="169">
        <v>0</v>
      </c>
      <c r="K726" s="153">
        <v>0</v>
      </c>
      <c r="L726" s="153">
        <v>0</v>
      </c>
      <c r="M726" s="153">
        <v>0</v>
      </c>
      <c r="N726" s="153">
        <v>0</v>
      </c>
      <c r="O726" s="153">
        <v>0</v>
      </c>
      <c r="P726" s="153">
        <v>0</v>
      </c>
      <c r="Q726" s="321">
        <f t="shared" si="116"/>
        <v>0</v>
      </c>
      <c r="R726" s="377"/>
    </row>
    <row r="727" spans="2:18" s="374" customFormat="1" x14ac:dyDescent="0.25">
      <c r="B727" s="610"/>
      <c r="C727" s="611"/>
      <c r="D727" s="150">
        <v>0</v>
      </c>
      <c r="E727" s="125"/>
      <c r="F727" s="169">
        <v>0</v>
      </c>
      <c r="G727" s="153">
        <v>0</v>
      </c>
      <c r="H727" s="170">
        <v>0</v>
      </c>
      <c r="I727" s="123"/>
      <c r="J727" s="169">
        <v>0</v>
      </c>
      <c r="K727" s="153">
        <v>0</v>
      </c>
      <c r="L727" s="153">
        <v>0</v>
      </c>
      <c r="M727" s="153">
        <v>0</v>
      </c>
      <c r="N727" s="153">
        <v>0</v>
      </c>
      <c r="O727" s="153">
        <v>0</v>
      </c>
      <c r="P727" s="153">
        <v>0</v>
      </c>
      <c r="Q727" s="321">
        <f t="shared" si="116"/>
        <v>0</v>
      </c>
      <c r="R727" s="377"/>
    </row>
    <row r="728" spans="2:18" s="374" customFormat="1" x14ac:dyDescent="0.25">
      <c r="B728" s="610"/>
      <c r="C728" s="611"/>
      <c r="D728" s="150">
        <v>0</v>
      </c>
      <c r="E728" s="125"/>
      <c r="F728" s="169">
        <v>0</v>
      </c>
      <c r="G728" s="153">
        <v>0</v>
      </c>
      <c r="H728" s="170">
        <v>0</v>
      </c>
      <c r="I728" s="123"/>
      <c r="J728" s="169">
        <v>0</v>
      </c>
      <c r="K728" s="153">
        <v>0</v>
      </c>
      <c r="L728" s="153">
        <v>0</v>
      </c>
      <c r="M728" s="153">
        <v>0</v>
      </c>
      <c r="N728" s="153">
        <v>0</v>
      </c>
      <c r="O728" s="153">
        <v>0</v>
      </c>
      <c r="P728" s="153">
        <v>0</v>
      </c>
      <c r="Q728" s="321">
        <f t="shared" si="116"/>
        <v>0</v>
      </c>
      <c r="R728" s="377"/>
    </row>
    <row r="729" spans="2:18" s="374" customFormat="1" x14ac:dyDescent="0.25">
      <c r="B729" s="608" t="s">
        <v>288</v>
      </c>
      <c r="C729" s="609"/>
      <c r="D729" s="150">
        <v>0</v>
      </c>
      <c r="E729" s="125"/>
      <c r="F729" s="169">
        <v>0</v>
      </c>
      <c r="G729" s="153">
        <v>0</v>
      </c>
      <c r="H729" s="170">
        <v>0</v>
      </c>
      <c r="I729" s="123"/>
      <c r="J729" s="169">
        <v>0</v>
      </c>
      <c r="K729" s="153">
        <v>0</v>
      </c>
      <c r="L729" s="153">
        <v>0</v>
      </c>
      <c r="M729" s="153">
        <v>0</v>
      </c>
      <c r="N729" s="153">
        <v>0</v>
      </c>
      <c r="O729" s="153">
        <v>0</v>
      </c>
      <c r="P729" s="153">
        <v>0</v>
      </c>
      <c r="Q729" s="321">
        <f t="shared" si="116"/>
        <v>0</v>
      </c>
      <c r="R729" s="377"/>
    </row>
    <row r="730" spans="2:18" s="374" customFormat="1" ht="15.75" thickBot="1" x14ac:dyDescent="0.3">
      <c r="B730" s="608"/>
      <c r="C730" s="609"/>
      <c r="D730" s="152">
        <v>0</v>
      </c>
      <c r="E730" s="205"/>
      <c r="F730" s="175">
        <v>0</v>
      </c>
      <c r="G730" s="155">
        <v>0</v>
      </c>
      <c r="H730" s="176">
        <v>0</v>
      </c>
      <c r="I730" s="206"/>
      <c r="J730" s="175">
        <v>0</v>
      </c>
      <c r="K730" s="155">
        <v>0</v>
      </c>
      <c r="L730" s="155">
        <v>0</v>
      </c>
      <c r="M730" s="155">
        <v>0</v>
      </c>
      <c r="N730" s="155">
        <v>0</v>
      </c>
      <c r="O730" s="155">
        <v>0</v>
      </c>
      <c r="P730" s="176">
        <v>0</v>
      </c>
      <c r="Q730" s="322">
        <f>SUM(D730:P730)</f>
        <v>0</v>
      </c>
      <c r="R730" s="377"/>
    </row>
    <row r="731" spans="2:18" ht="16.5" thickTop="1" thickBot="1" x14ac:dyDescent="0.3">
      <c r="B731" s="308"/>
      <c r="C731" s="309" t="s">
        <v>314</v>
      </c>
      <c r="D731" s="163">
        <f>SUM(D722:D730)</f>
        <v>0</v>
      </c>
      <c r="E731" s="236"/>
      <c r="F731" s="237">
        <f>SUM(F722:F730)</f>
        <v>0</v>
      </c>
      <c r="G731" s="238">
        <f>SUM(G722:G730)</f>
        <v>0</v>
      </c>
      <c r="H731" s="239">
        <f>SUM(H722:H730)</f>
        <v>0</v>
      </c>
      <c r="I731" s="314"/>
      <c r="J731" s="237">
        <f t="shared" ref="J731:P731" si="117">SUM(J722:J730)</f>
        <v>0</v>
      </c>
      <c r="K731" s="238">
        <f t="shared" si="117"/>
        <v>0</v>
      </c>
      <c r="L731" s="238">
        <f t="shared" si="117"/>
        <v>0</v>
      </c>
      <c r="M731" s="239">
        <f t="shared" si="117"/>
        <v>0</v>
      </c>
      <c r="N731" s="237">
        <f t="shared" si="117"/>
        <v>0</v>
      </c>
      <c r="O731" s="238">
        <f t="shared" si="117"/>
        <v>0</v>
      </c>
      <c r="P731" s="239">
        <f t="shared" si="117"/>
        <v>0</v>
      </c>
      <c r="Q731" s="240">
        <f>SUM(D731:P731)</f>
        <v>0</v>
      </c>
    </row>
    <row r="732" spans="2:18" ht="15.75" thickBot="1" x14ac:dyDescent="0.3">
      <c r="B732" s="308"/>
      <c r="C732" s="309" t="s">
        <v>315</v>
      </c>
      <c r="D732" s="163">
        <f>D$687+D$731</f>
        <v>0</v>
      </c>
      <c r="E732" s="314"/>
      <c r="F732" s="237">
        <f>F$687+F$731</f>
        <v>0</v>
      </c>
      <c r="G732" s="238">
        <f>G$687+G$731</f>
        <v>0</v>
      </c>
      <c r="H732" s="239">
        <f>H$687+H$731</f>
        <v>0</v>
      </c>
      <c r="I732" s="314"/>
      <c r="J732" s="237">
        <f t="shared" ref="J732:P732" si="118">J$687+J$731</f>
        <v>0</v>
      </c>
      <c r="K732" s="238">
        <f t="shared" si="118"/>
        <v>0</v>
      </c>
      <c r="L732" s="238">
        <f t="shared" si="118"/>
        <v>0</v>
      </c>
      <c r="M732" s="239">
        <f t="shared" si="118"/>
        <v>0</v>
      </c>
      <c r="N732" s="237">
        <f t="shared" si="118"/>
        <v>0</v>
      </c>
      <c r="O732" s="238">
        <f t="shared" si="118"/>
        <v>0</v>
      </c>
      <c r="P732" s="239">
        <f t="shared" si="118"/>
        <v>0</v>
      </c>
      <c r="Q732" s="240">
        <f>SUM(D732:P732)</f>
        <v>0</v>
      </c>
    </row>
    <row r="733" spans="2:18" ht="15.75" thickBot="1" x14ac:dyDescent="0.3">
      <c r="B733" s="310"/>
      <c r="C733" s="311" t="s">
        <v>234</v>
      </c>
      <c r="D733" s="242">
        <f>D$719-D$731</f>
        <v>0</v>
      </c>
      <c r="E733" s="324"/>
      <c r="F733" s="243">
        <f>F$719-F$731</f>
        <v>0</v>
      </c>
      <c r="G733" s="244">
        <f>G$719-G$731</f>
        <v>0</v>
      </c>
      <c r="H733" s="245">
        <f>H$719-H$731</f>
        <v>0</v>
      </c>
      <c r="I733" s="324"/>
      <c r="J733" s="243">
        <f t="shared" ref="J733:P733" si="119">J$719-J$731</f>
        <v>0</v>
      </c>
      <c r="K733" s="244">
        <f t="shared" si="119"/>
        <v>0</v>
      </c>
      <c r="L733" s="244">
        <f t="shared" si="119"/>
        <v>0</v>
      </c>
      <c r="M733" s="245">
        <f t="shared" si="119"/>
        <v>0</v>
      </c>
      <c r="N733" s="244">
        <f t="shared" si="119"/>
        <v>0</v>
      </c>
      <c r="O733" s="244">
        <f t="shared" si="119"/>
        <v>0</v>
      </c>
      <c r="P733" s="244">
        <f t="shared" si="119"/>
        <v>0</v>
      </c>
      <c r="Q733" s="93">
        <f>SUM(D733:P733)</f>
        <v>0</v>
      </c>
    </row>
    <row r="734" spans="2:18" ht="15.75" thickBot="1" x14ac:dyDescent="0.3">
      <c r="C734" s="141"/>
      <c r="D734" s="81"/>
      <c r="E734" s="81"/>
      <c r="F734" s="81"/>
      <c r="G734" s="81"/>
      <c r="H734" s="81"/>
      <c r="I734" s="92"/>
      <c r="J734" s="81"/>
      <c r="K734" s="81"/>
      <c r="L734" s="81"/>
      <c r="M734" s="81"/>
      <c r="N734" s="81"/>
      <c r="O734" s="81"/>
      <c r="P734" s="81"/>
      <c r="Q734" s="75"/>
    </row>
    <row r="735" spans="2:18" ht="19.5" thickBot="1" x14ac:dyDescent="0.35">
      <c r="B735" s="113"/>
      <c r="C735" s="120"/>
      <c r="D735" s="119"/>
      <c r="E735" s="233" t="s">
        <v>279</v>
      </c>
      <c r="F735" s="631" t="s">
        <v>339</v>
      </c>
      <c r="G735" s="632"/>
      <c r="H735" s="632"/>
      <c r="I735" s="632"/>
      <c r="J735" s="632"/>
      <c r="K735" s="632"/>
      <c r="L735" s="632"/>
      <c r="M735" s="633"/>
      <c r="N735" s="81"/>
      <c r="O735" s="81"/>
      <c r="P735" s="81"/>
      <c r="Q735" s="75"/>
    </row>
    <row r="736" spans="2:18" ht="18.75" x14ac:dyDescent="0.3">
      <c r="B736" s="112"/>
      <c r="C736" s="120"/>
      <c r="D736" s="116" t="s">
        <v>247</v>
      </c>
      <c r="E736" s="118">
        <v>1</v>
      </c>
      <c r="F736" s="213" t="e">
        <f t="shared" ref="F736:H745" si="120">ROUND(SUMIF($E$7:$E$730,$D736,F$7:F$730)/F$732,3)</f>
        <v>#DIV/0!</v>
      </c>
      <c r="G736" s="228" t="e">
        <f t="shared" si="120"/>
        <v>#DIV/0!</v>
      </c>
      <c r="H736" s="228" t="e">
        <f t="shared" si="120"/>
        <v>#DIV/0!</v>
      </c>
      <c r="I736" s="379"/>
      <c r="J736" s="379"/>
      <c r="K736" s="379"/>
      <c r="L736" s="379"/>
      <c r="M736" s="380"/>
      <c r="N736" s="81"/>
      <c r="O736" s="81"/>
      <c r="P736" s="81"/>
      <c r="Q736" s="75"/>
    </row>
    <row r="737" spans="2:17" ht="18.75" x14ac:dyDescent="0.3">
      <c r="B737" s="112"/>
      <c r="C737" s="119"/>
      <c r="D737" s="116" t="s">
        <v>248</v>
      </c>
      <c r="E737" s="118">
        <v>2</v>
      </c>
      <c r="F737" s="214" t="e">
        <f t="shared" si="120"/>
        <v>#DIV/0!</v>
      </c>
      <c r="G737" s="215" t="e">
        <f t="shared" si="120"/>
        <v>#DIV/0!</v>
      </c>
      <c r="H737" s="215" t="e">
        <f t="shared" si="120"/>
        <v>#DIV/0!</v>
      </c>
      <c r="I737" s="161"/>
      <c r="J737" s="161"/>
      <c r="K737" s="161"/>
      <c r="L737" s="161"/>
      <c r="M737" s="158"/>
      <c r="N737" s="81"/>
      <c r="O737" s="81"/>
      <c r="P737" s="81"/>
      <c r="Q737" s="75"/>
    </row>
    <row r="738" spans="2:17" ht="18.75" x14ac:dyDescent="0.3">
      <c r="B738" s="112"/>
      <c r="C738" s="119"/>
      <c r="D738" s="116" t="s">
        <v>249</v>
      </c>
      <c r="E738" s="118">
        <v>3</v>
      </c>
      <c r="F738" s="214" t="e">
        <f t="shared" si="120"/>
        <v>#DIV/0!</v>
      </c>
      <c r="G738" s="215" t="e">
        <f t="shared" si="120"/>
        <v>#DIV/0!</v>
      </c>
      <c r="H738" s="215" t="e">
        <f t="shared" si="120"/>
        <v>#DIV/0!</v>
      </c>
      <c r="I738" s="161"/>
      <c r="J738" s="161"/>
      <c r="K738" s="161"/>
      <c r="L738" s="161"/>
      <c r="M738" s="158"/>
      <c r="N738" s="81"/>
      <c r="O738" s="81"/>
      <c r="P738" s="81"/>
      <c r="Q738" s="75"/>
    </row>
    <row r="739" spans="2:17" ht="18.75" x14ac:dyDescent="0.3">
      <c r="B739" s="112"/>
      <c r="C739" s="119"/>
      <c r="D739" s="116" t="s">
        <v>250</v>
      </c>
      <c r="E739" s="118">
        <v>4</v>
      </c>
      <c r="F739" s="214" t="e">
        <f t="shared" si="120"/>
        <v>#DIV/0!</v>
      </c>
      <c r="G739" s="215" t="e">
        <f t="shared" si="120"/>
        <v>#DIV/0!</v>
      </c>
      <c r="H739" s="215" t="e">
        <f t="shared" si="120"/>
        <v>#DIV/0!</v>
      </c>
      <c r="I739" s="161"/>
      <c r="J739" s="161"/>
      <c r="K739" s="161"/>
      <c r="L739" s="161"/>
      <c r="M739" s="158"/>
      <c r="N739" s="81"/>
      <c r="O739" s="81"/>
      <c r="P739" s="81"/>
      <c r="Q739" s="75"/>
    </row>
    <row r="740" spans="2:17" ht="18.75" x14ac:dyDescent="0.3">
      <c r="B740" s="112"/>
      <c r="C740" s="119"/>
      <c r="D740" s="116" t="s">
        <v>251</v>
      </c>
      <c r="E740" s="118">
        <v>5</v>
      </c>
      <c r="F740" s="214" t="e">
        <f t="shared" si="120"/>
        <v>#DIV/0!</v>
      </c>
      <c r="G740" s="215" t="e">
        <f t="shared" si="120"/>
        <v>#DIV/0!</v>
      </c>
      <c r="H740" s="215" t="e">
        <f t="shared" si="120"/>
        <v>#DIV/0!</v>
      </c>
      <c r="I740" s="161"/>
      <c r="J740" s="161"/>
      <c r="K740" s="161"/>
      <c r="L740" s="161"/>
      <c r="M740" s="158"/>
      <c r="N740" s="81"/>
      <c r="O740" s="81"/>
      <c r="P740" s="81"/>
      <c r="Q740" s="75"/>
    </row>
    <row r="741" spans="2:17" ht="18.75" x14ac:dyDescent="0.3">
      <c r="B741" s="112"/>
      <c r="C741" s="119"/>
      <c r="D741" s="116" t="s">
        <v>252</v>
      </c>
      <c r="E741" s="118">
        <v>6</v>
      </c>
      <c r="F741" s="214" t="e">
        <f t="shared" si="120"/>
        <v>#DIV/0!</v>
      </c>
      <c r="G741" s="215" t="e">
        <f t="shared" si="120"/>
        <v>#DIV/0!</v>
      </c>
      <c r="H741" s="215" t="e">
        <f t="shared" si="120"/>
        <v>#DIV/0!</v>
      </c>
      <c r="I741" s="161"/>
      <c r="J741" s="161"/>
      <c r="K741" s="161"/>
      <c r="L741" s="161"/>
      <c r="M741" s="158"/>
      <c r="N741" s="81"/>
      <c r="O741" s="81"/>
      <c r="P741" s="81"/>
      <c r="Q741" s="75"/>
    </row>
    <row r="742" spans="2:17" ht="18.75" x14ac:dyDescent="0.3">
      <c r="B742" s="112"/>
      <c r="C742" s="119"/>
      <c r="D742" s="116" t="s">
        <v>253</v>
      </c>
      <c r="E742" s="118">
        <v>7</v>
      </c>
      <c r="F742" s="214" t="e">
        <f t="shared" si="120"/>
        <v>#DIV/0!</v>
      </c>
      <c r="G742" s="215" t="e">
        <f t="shared" si="120"/>
        <v>#DIV/0!</v>
      </c>
      <c r="H742" s="215" t="e">
        <f t="shared" si="120"/>
        <v>#DIV/0!</v>
      </c>
      <c r="I742" s="161"/>
      <c r="J742" s="161"/>
      <c r="K742" s="161"/>
      <c r="L742" s="161"/>
      <c r="M742" s="158"/>
      <c r="N742" s="81"/>
      <c r="O742" s="81"/>
      <c r="P742" s="81"/>
      <c r="Q742" s="75"/>
    </row>
    <row r="743" spans="2:17" ht="18.75" x14ac:dyDescent="0.3">
      <c r="B743" s="112"/>
      <c r="C743" s="119"/>
      <c r="D743" s="116" t="s">
        <v>254</v>
      </c>
      <c r="E743" s="118">
        <v>8</v>
      </c>
      <c r="F743" s="214" t="e">
        <f t="shared" si="120"/>
        <v>#DIV/0!</v>
      </c>
      <c r="G743" s="215" t="e">
        <f t="shared" si="120"/>
        <v>#DIV/0!</v>
      </c>
      <c r="H743" s="215" t="e">
        <f t="shared" si="120"/>
        <v>#DIV/0!</v>
      </c>
      <c r="I743" s="161"/>
      <c r="J743" s="161"/>
      <c r="K743" s="161"/>
      <c r="L743" s="161"/>
      <c r="M743" s="158"/>
      <c r="N743" s="81"/>
      <c r="O743" s="81"/>
      <c r="P743" s="81"/>
      <c r="Q743" s="75"/>
    </row>
    <row r="744" spans="2:17" ht="18.75" x14ac:dyDescent="0.3">
      <c r="B744" s="112"/>
      <c r="C744" s="119"/>
      <c r="D744" s="116" t="s">
        <v>255</v>
      </c>
      <c r="E744" s="118">
        <v>9</v>
      </c>
      <c r="F744" s="214" t="e">
        <f t="shared" si="120"/>
        <v>#DIV/0!</v>
      </c>
      <c r="G744" s="215" t="e">
        <f t="shared" si="120"/>
        <v>#DIV/0!</v>
      </c>
      <c r="H744" s="215" t="e">
        <f t="shared" si="120"/>
        <v>#DIV/0!</v>
      </c>
      <c r="I744" s="161"/>
      <c r="J744" s="161"/>
      <c r="K744" s="161"/>
      <c r="L744" s="161"/>
      <c r="M744" s="158"/>
      <c r="N744" s="81"/>
      <c r="O744" s="81"/>
      <c r="P744" s="81"/>
      <c r="Q744" s="75"/>
    </row>
    <row r="745" spans="2:17" ht="18.75" x14ac:dyDescent="0.3">
      <c r="B745" s="112"/>
      <c r="C745" s="119"/>
      <c r="D745" s="116" t="s">
        <v>256</v>
      </c>
      <c r="E745" s="118">
        <v>10</v>
      </c>
      <c r="F745" s="214" t="e">
        <f t="shared" si="120"/>
        <v>#DIV/0!</v>
      </c>
      <c r="G745" s="215" t="e">
        <f t="shared" si="120"/>
        <v>#DIV/0!</v>
      </c>
      <c r="H745" s="215" t="e">
        <f t="shared" si="120"/>
        <v>#DIV/0!</v>
      </c>
      <c r="I745" s="161"/>
      <c r="J745" s="161"/>
      <c r="K745" s="161"/>
      <c r="L745" s="161"/>
      <c r="M745" s="158"/>
      <c r="N745" s="81"/>
      <c r="O745" s="81"/>
      <c r="P745" s="81"/>
      <c r="Q745" s="75"/>
    </row>
    <row r="746" spans="2:17" ht="15.75" x14ac:dyDescent="0.25">
      <c r="B746" s="113"/>
      <c r="C746" s="114"/>
      <c r="D746" s="114"/>
      <c r="E746" s="117" t="s">
        <v>260</v>
      </c>
      <c r="F746" s="156"/>
      <c r="G746" s="161"/>
      <c r="H746" s="161"/>
      <c r="I746" s="161"/>
      <c r="J746" s="161"/>
      <c r="K746" s="161"/>
      <c r="L746" s="161"/>
      <c r="M746" s="158"/>
      <c r="N746" s="81"/>
      <c r="O746" s="81"/>
      <c r="P746" s="81"/>
      <c r="Q746" s="75"/>
    </row>
    <row r="747" spans="2:17" ht="18.75" x14ac:dyDescent="0.3">
      <c r="B747" s="112"/>
      <c r="C747" s="112"/>
      <c r="D747" s="116" t="s">
        <v>235</v>
      </c>
      <c r="E747" s="118">
        <v>1</v>
      </c>
      <c r="F747" s="156"/>
      <c r="G747" s="161"/>
      <c r="H747" s="161"/>
      <c r="I747" s="161"/>
      <c r="J747" s="215" t="e">
        <f t="shared" ref="J747:M758" si="121">ROUND(SUMIF($I$7:$I$730,$D747,J$7:J$730)/J$732,3)</f>
        <v>#DIV/0!</v>
      </c>
      <c r="K747" s="215" t="e">
        <f t="shared" si="121"/>
        <v>#DIV/0!</v>
      </c>
      <c r="L747" s="215" t="e">
        <f t="shared" si="121"/>
        <v>#DIV/0!</v>
      </c>
      <c r="M747" s="235" t="e">
        <f t="shared" si="121"/>
        <v>#DIV/0!</v>
      </c>
      <c r="N747" s="81"/>
      <c r="O747" s="81"/>
      <c r="P747" s="81"/>
      <c r="Q747" s="75"/>
    </row>
    <row r="748" spans="2:17" ht="18.75" x14ac:dyDescent="0.3">
      <c r="B748" s="112"/>
      <c r="C748" s="112"/>
      <c r="D748" s="116" t="s">
        <v>236</v>
      </c>
      <c r="E748" s="118">
        <v>2</v>
      </c>
      <c r="F748" s="156"/>
      <c r="G748" s="161"/>
      <c r="H748" s="161"/>
      <c r="I748" s="161"/>
      <c r="J748" s="215" t="e">
        <f t="shared" si="121"/>
        <v>#DIV/0!</v>
      </c>
      <c r="K748" s="215" t="e">
        <f t="shared" si="121"/>
        <v>#DIV/0!</v>
      </c>
      <c r="L748" s="215" t="e">
        <f t="shared" si="121"/>
        <v>#DIV/0!</v>
      </c>
      <c r="M748" s="235" t="e">
        <f t="shared" si="121"/>
        <v>#DIV/0!</v>
      </c>
      <c r="N748" s="81"/>
      <c r="O748" s="81"/>
      <c r="P748" s="81"/>
      <c r="Q748" s="75"/>
    </row>
    <row r="749" spans="2:17" ht="18.75" x14ac:dyDescent="0.3">
      <c r="B749" s="112"/>
      <c r="C749" s="112"/>
      <c r="D749" s="116" t="s">
        <v>237</v>
      </c>
      <c r="E749" s="118">
        <v>3</v>
      </c>
      <c r="F749" s="156"/>
      <c r="G749" s="161"/>
      <c r="H749" s="161"/>
      <c r="I749" s="161"/>
      <c r="J749" s="215" t="e">
        <f t="shared" si="121"/>
        <v>#DIV/0!</v>
      </c>
      <c r="K749" s="215" t="e">
        <f t="shared" si="121"/>
        <v>#DIV/0!</v>
      </c>
      <c r="L749" s="215" t="e">
        <f t="shared" si="121"/>
        <v>#DIV/0!</v>
      </c>
      <c r="M749" s="235" t="e">
        <f t="shared" si="121"/>
        <v>#DIV/0!</v>
      </c>
      <c r="N749" s="81"/>
      <c r="O749" s="81"/>
      <c r="P749" s="81"/>
      <c r="Q749" s="75"/>
    </row>
    <row r="750" spans="2:17" ht="18.75" x14ac:dyDescent="0.3">
      <c r="B750" s="112"/>
      <c r="C750" s="112"/>
      <c r="D750" s="116" t="s">
        <v>238</v>
      </c>
      <c r="E750" s="118">
        <v>4</v>
      </c>
      <c r="F750" s="156"/>
      <c r="G750" s="161"/>
      <c r="H750" s="161"/>
      <c r="I750" s="161"/>
      <c r="J750" s="215" t="e">
        <f t="shared" si="121"/>
        <v>#DIV/0!</v>
      </c>
      <c r="K750" s="215" t="e">
        <f t="shared" si="121"/>
        <v>#DIV/0!</v>
      </c>
      <c r="L750" s="215" t="e">
        <f t="shared" si="121"/>
        <v>#DIV/0!</v>
      </c>
      <c r="M750" s="235" t="e">
        <f t="shared" si="121"/>
        <v>#DIV/0!</v>
      </c>
      <c r="N750" s="81"/>
      <c r="O750" s="81"/>
      <c r="P750" s="81"/>
      <c r="Q750" s="75"/>
    </row>
    <row r="751" spans="2:17" ht="18.75" x14ac:dyDescent="0.3">
      <c r="B751" s="112"/>
      <c r="C751" s="112"/>
      <c r="D751" s="116" t="s">
        <v>239</v>
      </c>
      <c r="E751" s="118">
        <v>5</v>
      </c>
      <c r="F751" s="156"/>
      <c r="G751" s="161"/>
      <c r="H751" s="161"/>
      <c r="I751" s="161"/>
      <c r="J751" s="215" t="e">
        <f t="shared" si="121"/>
        <v>#DIV/0!</v>
      </c>
      <c r="K751" s="215" t="e">
        <f t="shared" si="121"/>
        <v>#DIV/0!</v>
      </c>
      <c r="L751" s="215" t="e">
        <f t="shared" si="121"/>
        <v>#DIV/0!</v>
      </c>
      <c r="M751" s="235" t="e">
        <f t="shared" si="121"/>
        <v>#DIV/0!</v>
      </c>
      <c r="N751" s="81"/>
      <c r="O751" s="81"/>
      <c r="P751" s="81"/>
      <c r="Q751" s="75"/>
    </row>
    <row r="752" spans="2:17" ht="18.75" x14ac:dyDescent="0.3">
      <c r="B752" s="112"/>
      <c r="C752" s="112"/>
      <c r="D752" s="116" t="s">
        <v>240</v>
      </c>
      <c r="E752" s="118">
        <v>6</v>
      </c>
      <c r="F752" s="156"/>
      <c r="G752" s="161"/>
      <c r="H752" s="161"/>
      <c r="I752" s="161"/>
      <c r="J752" s="215" t="e">
        <f t="shared" si="121"/>
        <v>#DIV/0!</v>
      </c>
      <c r="K752" s="215" t="e">
        <f t="shared" si="121"/>
        <v>#DIV/0!</v>
      </c>
      <c r="L752" s="215" t="e">
        <f t="shared" si="121"/>
        <v>#DIV/0!</v>
      </c>
      <c r="M752" s="235" t="e">
        <f t="shared" si="121"/>
        <v>#DIV/0!</v>
      </c>
      <c r="N752" s="81"/>
      <c r="O752" s="81"/>
      <c r="P752" s="81"/>
      <c r="Q752" s="75"/>
    </row>
    <row r="753" spans="1:18" ht="18.75" x14ac:dyDescent="0.3">
      <c r="B753" s="112"/>
      <c r="C753" s="112"/>
      <c r="D753" s="116" t="s">
        <v>241</v>
      </c>
      <c r="E753" s="118">
        <v>7</v>
      </c>
      <c r="F753" s="156"/>
      <c r="G753" s="161"/>
      <c r="H753" s="161"/>
      <c r="I753" s="161"/>
      <c r="J753" s="215" t="e">
        <f t="shared" si="121"/>
        <v>#DIV/0!</v>
      </c>
      <c r="K753" s="215" t="e">
        <f t="shared" si="121"/>
        <v>#DIV/0!</v>
      </c>
      <c r="L753" s="215" t="e">
        <f t="shared" si="121"/>
        <v>#DIV/0!</v>
      </c>
      <c r="M753" s="235" t="e">
        <f t="shared" si="121"/>
        <v>#DIV/0!</v>
      </c>
      <c r="N753" s="81"/>
      <c r="O753" s="81"/>
      <c r="P753" s="81"/>
      <c r="Q753" s="75"/>
    </row>
    <row r="754" spans="1:18" ht="18.75" x14ac:dyDescent="0.3">
      <c r="B754" s="112"/>
      <c r="C754" s="112"/>
      <c r="D754" s="116" t="s">
        <v>242</v>
      </c>
      <c r="E754" s="118">
        <v>8</v>
      </c>
      <c r="F754" s="156"/>
      <c r="G754" s="161"/>
      <c r="H754" s="161"/>
      <c r="I754" s="161"/>
      <c r="J754" s="215" t="e">
        <f t="shared" si="121"/>
        <v>#DIV/0!</v>
      </c>
      <c r="K754" s="215" t="e">
        <f t="shared" si="121"/>
        <v>#DIV/0!</v>
      </c>
      <c r="L754" s="215" t="e">
        <f t="shared" si="121"/>
        <v>#DIV/0!</v>
      </c>
      <c r="M754" s="235" t="e">
        <f t="shared" si="121"/>
        <v>#DIV/0!</v>
      </c>
      <c r="N754" s="81"/>
      <c r="O754" s="81"/>
      <c r="P754" s="81"/>
      <c r="Q754" s="75"/>
    </row>
    <row r="755" spans="1:18" ht="18.75" x14ac:dyDescent="0.3">
      <c r="B755" s="112"/>
      <c r="C755" s="112"/>
      <c r="D755" s="116" t="s">
        <v>243</v>
      </c>
      <c r="E755" s="118">
        <v>9</v>
      </c>
      <c r="F755" s="156"/>
      <c r="G755" s="161"/>
      <c r="H755" s="161"/>
      <c r="I755" s="161"/>
      <c r="J755" s="215" t="e">
        <f t="shared" si="121"/>
        <v>#DIV/0!</v>
      </c>
      <c r="K755" s="215" t="e">
        <f t="shared" si="121"/>
        <v>#DIV/0!</v>
      </c>
      <c r="L755" s="215" t="e">
        <f t="shared" si="121"/>
        <v>#DIV/0!</v>
      </c>
      <c r="M755" s="235" t="e">
        <f t="shared" si="121"/>
        <v>#DIV/0!</v>
      </c>
      <c r="N755" s="81"/>
      <c r="O755" s="81"/>
      <c r="P755" s="81"/>
      <c r="Q755" s="75"/>
    </row>
    <row r="756" spans="1:18" ht="18.75" x14ac:dyDescent="0.3">
      <c r="B756" s="112"/>
      <c r="C756" s="112"/>
      <c r="D756" s="116" t="s">
        <v>244</v>
      </c>
      <c r="E756" s="118">
        <v>10</v>
      </c>
      <c r="F756" s="156"/>
      <c r="G756" s="161"/>
      <c r="H756" s="161"/>
      <c r="I756" s="161"/>
      <c r="J756" s="215" t="e">
        <f t="shared" si="121"/>
        <v>#DIV/0!</v>
      </c>
      <c r="K756" s="215" t="e">
        <f t="shared" si="121"/>
        <v>#DIV/0!</v>
      </c>
      <c r="L756" s="215" t="e">
        <f t="shared" si="121"/>
        <v>#DIV/0!</v>
      </c>
      <c r="M756" s="235" t="e">
        <f t="shared" si="121"/>
        <v>#DIV/0!</v>
      </c>
      <c r="N756" s="81"/>
      <c r="O756" s="81"/>
      <c r="P756" s="81"/>
      <c r="Q756" s="75"/>
    </row>
    <row r="757" spans="1:18" ht="18.75" x14ac:dyDescent="0.3">
      <c r="B757" s="112"/>
      <c r="C757" s="112"/>
      <c r="D757" s="116" t="s">
        <v>245</v>
      </c>
      <c r="E757" s="118">
        <v>11</v>
      </c>
      <c r="F757" s="156"/>
      <c r="G757" s="161"/>
      <c r="H757" s="161"/>
      <c r="I757" s="161"/>
      <c r="J757" s="215" t="e">
        <f t="shared" si="121"/>
        <v>#DIV/0!</v>
      </c>
      <c r="K757" s="215" t="e">
        <f t="shared" si="121"/>
        <v>#DIV/0!</v>
      </c>
      <c r="L757" s="215" t="e">
        <f t="shared" si="121"/>
        <v>#DIV/0!</v>
      </c>
      <c r="M757" s="235" t="e">
        <f t="shared" si="121"/>
        <v>#DIV/0!</v>
      </c>
      <c r="N757" s="81"/>
      <c r="O757" s="81"/>
      <c r="P757" s="81"/>
      <c r="Q757" s="75"/>
    </row>
    <row r="758" spans="1:18" ht="19.5" thickBot="1" x14ac:dyDescent="0.35">
      <c r="B758" s="112"/>
      <c r="C758" s="112"/>
      <c r="D758" s="116" t="s">
        <v>246</v>
      </c>
      <c r="E758" s="118">
        <v>12</v>
      </c>
      <c r="F758" s="157"/>
      <c r="G758" s="162"/>
      <c r="H758" s="162"/>
      <c r="I758" s="161"/>
      <c r="J758" s="215" t="e">
        <f t="shared" si="121"/>
        <v>#DIV/0!</v>
      </c>
      <c r="K758" s="215" t="e">
        <f t="shared" si="121"/>
        <v>#DIV/0!</v>
      </c>
      <c r="L758" s="215" t="e">
        <f t="shared" si="121"/>
        <v>#DIV/0!</v>
      </c>
      <c r="M758" s="235" t="e">
        <f t="shared" si="121"/>
        <v>#DIV/0!</v>
      </c>
      <c r="N758" s="81"/>
      <c r="O758" s="81"/>
      <c r="P758" s="81"/>
      <c r="Q758" s="75"/>
    </row>
    <row r="759" spans="1:18" ht="16.5" thickTop="1" thickBot="1" x14ac:dyDescent="0.3">
      <c r="B759" s="141"/>
      <c r="C759" s="78"/>
      <c r="D759" s="81"/>
      <c r="E759" s="115" t="s">
        <v>233</v>
      </c>
      <c r="F759" s="223" t="e">
        <f>SUM(F736:F745)</f>
        <v>#DIV/0!</v>
      </c>
      <c r="G759" s="224" t="e">
        <f>SUM(G736:G745)</f>
        <v>#DIV/0!</v>
      </c>
      <c r="H759" s="225" t="e">
        <f>SUM(H736:H745)</f>
        <v>#DIV/0!</v>
      </c>
      <c r="I759" s="226"/>
      <c r="J759" s="217" t="e">
        <f>SUM(J747:J758)</f>
        <v>#DIV/0!</v>
      </c>
      <c r="K759" s="217" t="e">
        <f t="shared" ref="K759:M759" si="122">SUM(K747:K758)</f>
        <v>#DIV/0!</v>
      </c>
      <c r="L759" s="217" t="e">
        <f t="shared" si="122"/>
        <v>#DIV/0!</v>
      </c>
      <c r="M759" s="234" t="e">
        <f t="shared" si="122"/>
        <v>#DIV/0!</v>
      </c>
      <c r="N759" s="81"/>
      <c r="O759" s="81"/>
      <c r="P759" s="81"/>
      <c r="Q759" s="75"/>
    </row>
    <row r="760" spans="1:18" x14ac:dyDescent="0.25">
      <c r="F760" s="232" t="s">
        <v>312</v>
      </c>
    </row>
    <row r="762" spans="1:18" s="13" customFormat="1" ht="15.75" thickBot="1" x14ac:dyDescent="0.3">
      <c r="A762" s="76"/>
      <c r="B762" s="82"/>
      <c r="C762" s="83"/>
      <c r="D762" s="83"/>
      <c r="E762" s="83"/>
      <c r="F762" s="83"/>
      <c r="G762" s="84"/>
      <c r="H762" s="84"/>
      <c r="I762" s="84"/>
      <c r="J762" s="84"/>
      <c r="K762" s="84"/>
      <c r="L762" s="84"/>
      <c r="M762" s="84"/>
      <c r="N762" s="76"/>
      <c r="O762" s="76"/>
      <c r="P762" s="76"/>
      <c r="Q762" s="76"/>
      <c r="R762" s="102"/>
    </row>
    <row r="763" spans="1:18" ht="34.5" thickBot="1" x14ac:dyDescent="0.55000000000000004">
      <c r="B763" s="248" t="s">
        <v>388</v>
      </c>
      <c r="C763" s="249"/>
      <c r="D763" s="249"/>
      <c r="E763" s="249"/>
      <c r="F763" s="249"/>
      <c r="G763" s="249"/>
      <c r="H763" s="249"/>
      <c r="I763" s="249"/>
      <c r="J763" s="249"/>
      <c r="K763" s="249"/>
      <c r="L763" s="249"/>
      <c r="M763" s="249"/>
      <c r="N763" s="249"/>
      <c r="O763" s="249"/>
      <c r="P763" s="249"/>
      <c r="Q763" s="250"/>
    </row>
    <row r="764" spans="1:18" ht="56.25" customHeight="1" x14ac:dyDescent="0.25">
      <c r="B764" s="317"/>
      <c r="C764" s="318"/>
      <c r="D764" s="368" t="s">
        <v>181</v>
      </c>
      <c r="E764" s="598" t="s">
        <v>284</v>
      </c>
      <c r="F764" s="595" t="s">
        <v>259</v>
      </c>
      <c r="G764" s="596"/>
      <c r="H764" s="597"/>
      <c r="I764" s="598" t="s">
        <v>283</v>
      </c>
      <c r="J764" s="600" t="s">
        <v>187</v>
      </c>
      <c r="K764" s="601"/>
      <c r="L764" s="601"/>
      <c r="M764" s="602"/>
      <c r="N764" s="603" t="s">
        <v>227</v>
      </c>
      <c r="O764" s="604"/>
      <c r="P764" s="605"/>
      <c r="Q764" s="305"/>
    </row>
    <row r="765" spans="1:18" ht="15" customHeight="1" x14ac:dyDescent="0.25">
      <c r="B765" s="303"/>
      <c r="C765" s="304" t="s">
        <v>297</v>
      </c>
      <c r="D765" s="85">
        <f>D$733</f>
        <v>0</v>
      </c>
      <c r="E765" s="598"/>
      <c r="F765" s="109">
        <f>F$733</f>
        <v>0</v>
      </c>
      <c r="G765" s="110">
        <f>G$733</f>
        <v>0</v>
      </c>
      <c r="H765" s="111">
        <f>H$733</f>
        <v>0</v>
      </c>
      <c r="I765" s="598"/>
      <c r="J765" s="109">
        <f t="shared" ref="J765:P765" si="123">J$733</f>
        <v>0</v>
      </c>
      <c r="K765" s="110">
        <f t="shared" si="123"/>
        <v>0</v>
      </c>
      <c r="L765" s="110">
        <f t="shared" si="123"/>
        <v>0</v>
      </c>
      <c r="M765" s="111">
        <f t="shared" si="123"/>
        <v>0</v>
      </c>
      <c r="N765" s="109">
        <f t="shared" si="123"/>
        <v>0</v>
      </c>
      <c r="O765" s="110">
        <f t="shared" si="123"/>
        <v>0</v>
      </c>
      <c r="P765" s="111">
        <f t="shared" si="123"/>
        <v>0</v>
      </c>
      <c r="Q765" s="305"/>
    </row>
    <row r="766" spans="1:18" ht="15" customHeight="1" x14ac:dyDescent="0.25">
      <c r="B766" s="606" t="s">
        <v>179</v>
      </c>
      <c r="C766" s="79" t="s">
        <v>199</v>
      </c>
      <c r="D766" s="181" t="s">
        <v>182</v>
      </c>
      <c r="E766" s="598"/>
      <c r="F766" s="198" t="s">
        <v>182</v>
      </c>
      <c r="G766" s="199" t="s">
        <v>69</v>
      </c>
      <c r="H766" s="200" t="s">
        <v>183</v>
      </c>
      <c r="I766" s="598"/>
      <c r="J766" s="184" t="s">
        <v>51</v>
      </c>
      <c r="K766" s="178" t="s">
        <v>52</v>
      </c>
      <c r="L766" s="179" t="s">
        <v>185</v>
      </c>
      <c r="M766" s="183" t="s">
        <v>186</v>
      </c>
      <c r="N766" s="184" t="s">
        <v>228</v>
      </c>
      <c r="O766" s="593" t="s">
        <v>229</v>
      </c>
      <c r="P766" s="594"/>
      <c r="Q766" s="305"/>
    </row>
    <row r="767" spans="1:18" ht="15.75" customHeight="1" thickBot="1" x14ac:dyDescent="0.3">
      <c r="B767" s="607"/>
      <c r="C767" s="80" t="s">
        <v>12</v>
      </c>
      <c r="D767" s="182">
        <v>7388</v>
      </c>
      <c r="E767" s="599"/>
      <c r="F767" s="186">
        <v>7420</v>
      </c>
      <c r="G767" s="180">
        <v>3220</v>
      </c>
      <c r="H767" s="185">
        <v>3215</v>
      </c>
      <c r="I767" s="599"/>
      <c r="J767" s="186">
        <v>3210</v>
      </c>
      <c r="K767" s="180">
        <v>3212</v>
      </c>
      <c r="L767" s="180" t="s">
        <v>184</v>
      </c>
      <c r="M767" s="185" t="s">
        <v>184</v>
      </c>
      <c r="N767" s="186">
        <v>7422</v>
      </c>
      <c r="O767" s="180">
        <v>7425</v>
      </c>
      <c r="P767" s="185" t="s">
        <v>289</v>
      </c>
      <c r="Q767" s="307" t="s">
        <v>233</v>
      </c>
      <c r="R767" s="3" t="s">
        <v>189</v>
      </c>
    </row>
    <row r="768" spans="1:18" s="374" customFormat="1" x14ac:dyDescent="0.25">
      <c r="B768" s="610"/>
      <c r="C768" s="611"/>
      <c r="D768" s="150">
        <v>0</v>
      </c>
      <c r="E768" s="125"/>
      <c r="F768" s="169">
        <v>0</v>
      </c>
      <c r="G768" s="153">
        <v>0</v>
      </c>
      <c r="H768" s="170">
        <v>0</v>
      </c>
      <c r="I768" s="123"/>
      <c r="J768" s="169">
        <v>0</v>
      </c>
      <c r="K768" s="153">
        <v>0</v>
      </c>
      <c r="L768" s="153">
        <v>0</v>
      </c>
      <c r="M768" s="153">
        <v>0</v>
      </c>
      <c r="N768" s="153">
        <v>0</v>
      </c>
      <c r="O768" s="153">
        <v>0</v>
      </c>
      <c r="P768" s="153">
        <v>0</v>
      </c>
      <c r="Q768" s="320">
        <f>SUM(D768:P768)</f>
        <v>0</v>
      </c>
      <c r="R768" s="377"/>
    </row>
    <row r="769" spans="2:18" s="374" customFormat="1" x14ac:dyDescent="0.25">
      <c r="B769" s="610"/>
      <c r="C769" s="611"/>
      <c r="D769" s="150">
        <v>0</v>
      </c>
      <c r="E769" s="125"/>
      <c r="F769" s="169">
        <v>0</v>
      </c>
      <c r="G769" s="153">
        <v>0</v>
      </c>
      <c r="H769" s="170">
        <v>0</v>
      </c>
      <c r="I769" s="123"/>
      <c r="J769" s="169">
        <v>0</v>
      </c>
      <c r="K769" s="153">
        <v>0</v>
      </c>
      <c r="L769" s="153">
        <v>0</v>
      </c>
      <c r="M769" s="153">
        <v>0</v>
      </c>
      <c r="N769" s="153">
        <v>0</v>
      </c>
      <c r="O769" s="153">
        <v>0</v>
      </c>
      <c r="P769" s="153">
        <v>0</v>
      </c>
      <c r="Q769" s="320">
        <f>SUM(D769:P769)</f>
        <v>0</v>
      </c>
      <c r="R769" s="377"/>
    </row>
    <row r="770" spans="2:18" s="374" customFormat="1" x14ac:dyDescent="0.25">
      <c r="B770" s="610"/>
      <c r="C770" s="611"/>
      <c r="D770" s="150">
        <v>0</v>
      </c>
      <c r="E770" s="125"/>
      <c r="F770" s="169">
        <v>0</v>
      </c>
      <c r="G770" s="153">
        <v>0</v>
      </c>
      <c r="H770" s="170">
        <v>0</v>
      </c>
      <c r="I770" s="123"/>
      <c r="J770" s="169">
        <v>0</v>
      </c>
      <c r="K770" s="153">
        <v>0</v>
      </c>
      <c r="L770" s="153">
        <v>0</v>
      </c>
      <c r="M770" s="153">
        <v>0</v>
      </c>
      <c r="N770" s="153">
        <v>0</v>
      </c>
      <c r="O770" s="153">
        <v>0</v>
      </c>
      <c r="P770" s="153">
        <v>0</v>
      </c>
      <c r="Q770" s="321">
        <f t="shared" ref="Q770:Q775" si="124">SUM(D770:P770)</f>
        <v>0</v>
      </c>
      <c r="R770" s="377"/>
    </row>
    <row r="771" spans="2:18" s="374" customFormat="1" x14ac:dyDescent="0.25">
      <c r="B771" s="610"/>
      <c r="C771" s="611"/>
      <c r="D771" s="150">
        <v>0</v>
      </c>
      <c r="E771" s="125"/>
      <c r="F771" s="169">
        <v>0</v>
      </c>
      <c r="G771" s="153">
        <v>0</v>
      </c>
      <c r="H771" s="170">
        <v>0</v>
      </c>
      <c r="I771" s="123"/>
      <c r="J771" s="169">
        <v>0</v>
      </c>
      <c r="K771" s="153">
        <v>0</v>
      </c>
      <c r="L771" s="153">
        <v>0</v>
      </c>
      <c r="M771" s="153">
        <v>0</v>
      </c>
      <c r="N771" s="153">
        <v>0</v>
      </c>
      <c r="O771" s="153">
        <v>0</v>
      </c>
      <c r="P771" s="153">
        <v>0</v>
      </c>
      <c r="Q771" s="321">
        <f t="shared" si="124"/>
        <v>0</v>
      </c>
      <c r="R771" s="377"/>
    </row>
    <row r="772" spans="2:18" s="374" customFormat="1" x14ac:dyDescent="0.25">
      <c r="B772" s="610"/>
      <c r="C772" s="611"/>
      <c r="D772" s="150">
        <v>0</v>
      </c>
      <c r="E772" s="125"/>
      <c r="F772" s="169">
        <v>0</v>
      </c>
      <c r="G772" s="153">
        <v>0</v>
      </c>
      <c r="H772" s="170">
        <v>0</v>
      </c>
      <c r="I772" s="123"/>
      <c r="J772" s="169">
        <v>0</v>
      </c>
      <c r="K772" s="153">
        <v>0</v>
      </c>
      <c r="L772" s="153">
        <v>0</v>
      </c>
      <c r="M772" s="153">
        <v>0</v>
      </c>
      <c r="N772" s="153">
        <v>0</v>
      </c>
      <c r="O772" s="153">
        <v>0</v>
      </c>
      <c r="P772" s="153">
        <v>0</v>
      </c>
      <c r="Q772" s="321">
        <f t="shared" si="124"/>
        <v>0</v>
      </c>
      <c r="R772" s="377"/>
    </row>
    <row r="773" spans="2:18" s="374" customFormat="1" x14ac:dyDescent="0.25">
      <c r="B773" s="610"/>
      <c r="C773" s="611"/>
      <c r="D773" s="150">
        <v>0</v>
      </c>
      <c r="E773" s="125"/>
      <c r="F773" s="169">
        <v>0</v>
      </c>
      <c r="G773" s="153">
        <v>0</v>
      </c>
      <c r="H773" s="170">
        <v>0</v>
      </c>
      <c r="I773" s="123"/>
      <c r="J773" s="169">
        <v>0</v>
      </c>
      <c r="K773" s="153">
        <v>0</v>
      </c>
      <c r="L773" s="153">
        <v>0</v>
      </c>
      <c r="M773" s="153">
        <v>0</v>
      </c>
      <c r="N773" s="153">
        <v>0</v>
      </c>
      <c r="O773" s="153">
        <v>0</v>
      </c>
      <c r="P773" s="153">
        <v>0</v>
      </c>
      <c r="Q773" s="321">
        <f t="shared" si="124"/>
        <v>0</v>
      </c>
      <c r="R773" s="377"/>
    </row>
    <row r="774" spans="2:18" s="374" customFormat="1" x14ac:dyDescent="0.25">
      <c r="B774" s="610"/>
      <c r="C774" s="611"/>
      <c r="D774" s="150">
        <v>0</v>
      </c>
      <c r="E774" s="125"/>
      <c r="F774" s="169">
        <v>0</v>
      </c>
      <c r="G774" s="153">
        <v>0</v>
      </c>
      <c r="H774" s="170">
        <v>0</v>
      </c>
      <c r="I774" s="123"/>
      <c r="J774" s="169">
        <v>0</v>
      </c>
      <c r="K774" s="153">
        <v>0</v>
      </c>
      <c r="L774" s="153">
        <v>0</v>
      </c>
      <c r="M774" s="153">
        <v>0</v>
      </c>
      <c r="N774" s="153">
        <v>0</v>
      </c>
      <c r="O774" s="153">
        <v>0</v>
      </c>
      <c r="P774" s="153">
        <v>0</v>
      </c>
      <c r="Q774" s="321">
        <f t="shared" si="124"/>
        <v>0</v>
      </c>
      <c r="R774" s="377"/>
    </row>
    <row r="775" spans="2:18" s="374" customFormat="1" x14ac:dyDescent="0.25">
      <c r="B775" s="608" t="s">
        <v>288</v>
      </c>
      <c r="C775" s="609"/>
      <c r="D775" s="150">
        <v>0</v>
      </c>
      <c r="E775" s="125"/>
      <c r="F775" s="169">
        <v>0</v>
      </c>
      <c r="G775" s="153">
        <v>0</v>
      </c>
      <c r="H775" s="170">
        <v>0</v>
      </c>
      <c r="I775" s="123"/>
      <c r="J775" s="169">
        <v>0</v>
      </c>
      <c r="K775" s="153">
        <v>0</v>
      </c>
      <c r="L775" s="153">
        <v>0</v>
      </c>
      <c r="M775" s="153">
        <v>0</v>
      </c>
      <c r="N775" s="153">
        <v>0</v>
      </c>
      <c r="O775" s="153">
        <v>0</v>
      </c>
      <c r="P775" s="153">
        <v>0</v>
      </c>
      <c r="Q775" s="321">
        <f t="shared" si="124"/>
        <v>0</v>
      </c>
      <c r="R775" s="377"/>
    </row>
    <row r="776" spans="2:18" s="374" customFormat="1" ht="15.75" thickBot="1" x14ac:dyDescent="0.3">
      <c r="B776" s="608"/>
      <c r="C776" s="609"/>
      <c r="D776" s="152">
        <v>0</v>
      </c>
      <c r="E776" s="205"/>
      <c r="F776" s="175">
        <v>0</v>
      </c>
      <c r="G776" s="155">
        <v>0</v>
      </c>
      <c r="H776" s="176">
        <v>0</v>
      </c>
      <c r="I776" s="206"/>
      <c r="J776" s="175">
        <v>0</v>
      </c>
      <c r="K776" s="155">
        <v>0</v>
      </c>
      <c r="L776" s="155">
        <v>0</v>
      </c>
      <c r="M776" s="155">
        <v>0</v>
      </c>
      <c r="N776" s="155">
        <v>0</v>
      </c>
      <c r="O776" s="155">
        <v>0</v>
      </c>
      <c r="P776" s="176">
        <v>0</v>
      </c>
      <c r="Q776" s="322">
        <f>SUM(D776:P776)</f>
        <v>0</v>
      </c>
      <c r="R776" s="377"/>
    </row>
    <row r="777" spans="2:18" ht="16.5" thickTop="1" thickBot="1" x14ac:dyDescent="0.3">
      <c r="B777" s="308"/>
      <c r="C777" s="309" t="s">
        <v>314</v>
      </c>
      <c r="D777" s="163">
        <f>SUM(D768:D776)</f>
        <v>0</v>
      </c>
      <c r="E777" s="314"/>
      <c r="F777" s="237">
        <f>SUM(F768:F776)</f>
        <v>0</v>
      </c>
      <c r="G777" s="238">
        <f>SUM(G768:G776)</f>
        <v>0</v>
      </c>
      <c r="H777" s="239">
        <f>SUM(H768:H776)</f>
        <v>0</v>
      </c>
      <c r="I777" s="314"/>
      <c r="J777" s="237">
        <f t="shared" ref="J777:P777" si="125">SUM(J768:J776)</f>
        <v>0</v>
      </c>
      <c r="K777" s="238">
        <f t="shared" si="125"/>
        <v>0</v>
      </c>
      <c r="L777" s="238">
        <f t="shared" si="125"/>
        <v>0</v>
      </c>
      <c r="M777" s="239">
        <f t="shared" si="125"/>
        <v>0</v>
      </c>
      <c r="N777" s="237">
        <f t="shared" si="125"/>
        <v>0</v>
      </c>
      <c r="O777" s="238">
        <f t="shared" si="125"/>
        <v>0</v>
      </c>
      <c r="P777" s="239">
        <f t="shared" si="125"/>
        <v>0</v>
      </c>
      <c r="Q777" s="240">
        <f>SUM(D777:P777)</f>
        <v>0</v>
      </c>
    </row>
    <row r="778" spans="2:18" ht="15.75" thickBot="1" x14ac:dyDescent="0.3">
      <c r="B778" s="308"/>
      <c r="C778" s="309" t="s">
        <v>315</v>
      </c>
      <c r="D778" s="163">
        <f>D$732+D$777</f>
        <v>0</v>
      </c>
      <c r="E778" s="314"/>
      <c r="F778" s="237">
        <f>F$732+F$777</f>
        <v>0</v>
      </c>
      <c r="G778" s="238">
        <f>G$732+G$777</f>
        <v>0</v>
      </c>
      <c r="H778" s="239">
        <f>H$732+H$777</f>
        <v>0</v>
      </c>
      <c r="I778" s="314"/>
      <c r="J778" s="237">
        <f t="shared" ref="J778:P778" si="126">J$732+J$777</f>
        <v>0</v>
      </c>
      <c r="K778" s="238">
        <f t="shared" si="126"/>
        <v>0</v>
      </c>
      <c r="L778" s="238">
        <f t="shared" si="126"/>
        <v>0</v>
      </c>
      <c r="M778" s="239">
        <f t="shared" si="126"/>
        <v>0</v>
      </c>
      <c r="N778" s="237">
        <f t="shared" si="126"/>
        <v>0</v>
      </c>
      <c r="O778" s="238">
        <f t="shared" si="126"/>
        <v>0</v>
      </c>
      <c r="P778" s="239">
        <f t="shared" si="126"/>
        <v>0</v>
      </c>
      <c r="Q778" s="240">
        <f>SUM(D778:P778)</f>
        <v>0</v>
      </c>
    </row>
    <row r="779" spans="2:18" ht="15.75" thickBot="1" x14ac:dyDescent="0.3">
      <c r="B779" s="310"/>
      <c r="C779" s="311" t="s">
        <v>234</v>
      </c>
      <c r="D779" s="242">
        <f>D765-D777</f>
        <v>0</v>
      </c>
      <c r="E779" s="324"/>
      <c r="F779" s="243">
        <f>F765-F777</f>
        <v>0</v>
      </c>
      <c r="G779" s="244">
        <f>G765-G777</f>
        <v>0</v>
      </c>
      <c r="H779" s="245">
        <f>H765-H777</f>
        <v>0</v>
      </c>
      <c r="I779" s="324"/>
      <c r="J779" s="243">
        <f t="shared" ref="J779:P779" si="127">J765-J777</f>
        <v>0</v>
      </c>
      <c r="K779" s="244">
        <f t="shared" si="127"/>
        <v>0</v>
      </c>
      <c r="L779" s="244">
        <f t="shared" si="127"/>
        <v>0</v>
      </c>
      <c r="M779" s="245">
        <f t="shared" si="127"/>
        <v>0</v>
      </c>
      <c r="N779" s="244">
        <f t="shared" si="127"/>
        <v>0</v>
      </c>
      <c r="O779" s="244">
        <f t="shared" si="127"/>
        <v>0</v>
      </c>
      <c r="P779" s="244">
        <f t="shared" si="127"/>
        <v>0</v>
      </c>
      <c r="Q779" s="93">
        <f>SUM(D779:P779)</f>
        <v>0</v>
      </c>
    </row>
    <row r="780" spans="2:18" ht="15.75" thickBot="1" x14ac:dyDescent="0.3">
      <c r="C780" s="141"/>
      <c r="D780" s="81"/>
      <c r="E780" s="81"/>
      <c r="F780" s="81"/>
      <c r="G780" s="81"/>
      <c r="H780" s="81"/>
      <c r="I780" s="92"/>
      <c r="J780" s="81"/>
      <c r="K780" s="81"/>
      <c r="L780" s="81"/>
      <c r="M780" s="81"/>
      <c r="N780" s="81"/>
      <c r="O780" s="81"/>
      <c r="P780" s="81"/>
      <c r="Q780" s="75"/>
    </row>
    <row r="781" spans="2:18" ht="19.5" thickBot="1" x14ac:dyDescent="0.35">
      <c r="B781" s="113"/>
      <c r="C781" s="120"/>
      <c r="D781" s="119"/>
      <c r="E781" s="233" t="s">
        <v>279</v>
      </c>
      <c r="F781" s="631" t="s">
        <v>341</v>
      </c>
      <c r="G781" s="632"/>
      <c r="H781" s="632"/>
      <c r="I781" s="632"/>
      <c r="J781" s="632"/>
      <c r="K781" s="632"/>
      <c r="L781" s="632"/>
      <c r="M781" s="633"/>
      <c r="N781" s="81"/>
      <c r="O781" s="81"/>
      <c r="P781" s="81"/>
      <c r="Q781" s="75"/>
    </row>
    <row r="782" spans="2:18" ht="18.75" x14ac:dyDescent="0.3">
      <c r="B782" s="112"/>
      <c r="C782" s="120"/>
      <c r="D782" s="116" t="s">
        <v>247</v>
      </c>
      <c r="E782" s="118">
        <v>1</v>
      </c>
      <c r="F782" s="213" t="e">
        <f t="shared" ref="F782:H791" si="128">ROUND(SUMIF($E$7:$E$776,$D782,F$7:F$776)/F$778,3)</f>
        <v>#DIV/0!</v>
      </c>
      <c r="G782" s="228" t="e">
        <f t="shared" si="128"/>
        <v>#DIV/0!</v>
      </c>
      <c r="H782" s="228" t="e">
        <f t="shared" si="128"/>
        <v>#DIV/0!</v>
      </c>
      <c r="I782" s="379"/>
      <c r="J782" s="379"/>
      <c r="K782" s="379"/>
      <c r="L782" s="379"/>
      <c r="M782" s="380"/>
      <c r="N782" s="81"/>
      <c r="O782" s="81"/>
      <c r="P782" s="81"/>
      <c r="Q782" s="75"/>
    </row>
    <row r="783" spans="2:18" ht="18.75" x14ac:dyDescent="0.3">
      <c r="B783" s="112"/>
      <c r="C783" s="119"/>
      <c r="D783" s="116" t="s">
        <v>248</v>
      </c>
      <c r="E783" s="118">
        <v>2</v>
      </c>
      <c r="F783" s="214" t="e">
        <f t="shared" si="128"/>
        <v>#DIV/0!</v>
      </c>
      <c r="G783" s="215" t="e">
        <f t="shared" si="128"/>
        <v>#DIV/0!</v>
      </c>
      <c r="H783" s="215" t="e">
        <f t="shared" si="128"/>
        <v>#DIV/0!</v>
      </c>
      <c r="I783" s="161"/>
      <c r="J783" s="161"/>
      <c r="K783" s="161"/>
      <c r="L783" s="161"/>
      <c r="M783" s="158"/>
      <c r="N783" s="81"/>
      <c r="O783" s="81"/>
      <c r="P783" s="81"/>
      <c r="Q783" s="75"/>
    </row>
    <row r="784" spans="2:18" ht="18.75" x14ac:dyDescent="0.3">
      <c r="B784" s="112"/>
      <c r="C784" s="119"/>
      <c r="D784" s="116" t="s">
        <v>249</v>
      </c>
      <c r="E784" s="118">
        <v>3</v>
      </c>
      <c r="F784" s="214" t="e">
        <f t="shared" si="128"/>
        <v>#DIV/0!</v>
      </c>
      <c r="G784" s="215" t="e">
        <f t="shared" si="128"/>
        <v>#DIV/0!</v>
      </c>
      <c r="H784" s="215" t="e">
        <f t="shared" si="128"/>
        <v>#DIV/0!</v>
      </c>
      <c r="I784" s="161"/>
      <c r="J784" s="161"/>
      <c r="K784" s="161"/>
      <c r="L784" s="161"/>
      <c r="M784" s="158"/>
      <c r="N784" s="81"/>
      <c r="O784" s="81"/>
      <c r="P784" s="81"/>
      <c r="Q784" s="75"/>
    </row>
    <row r="785" spans="2:17" ht="18.75" x14ac:dyDescent="0.3">
      <c r="B785" s="112"/>
      <c r="C785" s="119"/>
      <c r="D785" s="116" t="s">
        <v>250</v>
      </c>
      <c r="E785" s="118">
        <v>4</v>
      </c>
      <c r="F785" s="214" t="e">
        <f t="shared" si="128"/>
        <v>#DIV/0!</v>
      </c>
      <c r="G785" s="215" t="e">
        <f t="shared" si="128"/>
        <v>#DIV/0!</v>
      </c>
      <c r="H785" s="215" t="e">
        <f t="shared" si="128"/>
        <v>#DIV/0!</v>
      </c>
      <c r="I785" s="161"/>
      <c r="J785" s="161"/>
      <c r="K785" s="161"/>
      <c r="L785" s="161"/>
      <c r="M785" s="158"/>
      <c r="N785" s="81"/>
      <c r="O785" s="81"/>
      <c r="P785" s="81"/>
      <c r="Q785" s="75"/>
    </row>
    <row r="786" spans="2:17" ht="18.75" x14ac:dyDescent="0.3">
      <c r="B786" s="112"/>
      <c r="C786" s="119"/>
      <c r="D786" s="116" t="s">
        <v>251</v>
      </c>
      <c r="E786" s="118">
        <v>5</v>
      </c>
      <c r="F786" s="214" t="e">
        <f t="shared" si="128"/>
        <v>#DIV/0!</v>
      </c>
      <c r="G786" s="215" t="e">
        <f t="shared" si="128"/>
        <v>#DIV/0!</v>
      </c>
      <c r="H786" s="215" t="e">
        <f t="shared" si="128"/>
        <v>#DIV/0!</v>
      </c>
      <c r="I786" s="161"/>
      <c r="J786" s="161"/>
      <c r="K786" s="161"/>
      <c r="L786" s="161"/>
      <c r="M786" s="158"/>
      <c r="N786" s="81"/>
      <c r="O786" s="81"/>
      <c r="P786" s="81"/>
      <c r="Q786" s="75"/>
    </row>
    <row r="787" spans="2:17" ht="18.75" x14ac:dyDescent="0.3">
      <c r="B787" s="112"/>
      <c r="C787" s="119"/>
      <c r="D787" s="116" t="s">
        <v>252</v>
      </c>
      <c r="E787" s="118">
        <v>6</v>
      </c>
      <c r="F787" s="214" t="e">
        <f t="shared" si="128"/>
        <v>#DIV/0!</v>
      </c>
      <c r="G787" s="215" t="e">
        <f t="shared" si="128"/>
        <v>#DIV/0!</v>
      </c>
      <c r="H787" s="215" t="e">
        <f t="shared" si="128"/>
        <v>#DIV/0!</v>
      </c>
      <c r="I787" s="161"/>
      <c r="J787" s="161"/>
      <c r="K787" s="161"/>
      <c r="L787" s="161"/>
      <c r="M787" s="158"/>
      <c r="N787" s="81"/>
      <c r="O787" s="81"/>
      <c r="P787" s="81"/>
      <c r="Q787" s="75"/>
    </row>
    <row r="788" spans="2:17" ht="18.75" x14ac:dyDescent="0.3">
      <c r="B788" s="112"/>
      <c r="C788" s="119"/>
      <c r="D788" s="116" t="s">
        <v>253</v>
      </c>
      <c r="E788" s="118">
        <v>7</v>
      </c>
      <c r="F788" s="214" t="e">
        <f t="shared" si="128"/>
        <v>#DIV/0!</v>
      </c>
      <c r="G788" s="215" t="e">
        <f t="shared" si="128"/>
        <v>#DIV/0!</v>
      </c>
      <c r="H788" s="215" t="e">
        <f t="shared" si="128"/>
        <v>#DIV/0!</v>
      </c>
      <c r="I788" s="161"/>
      <c r="J788" s="161"/>
      <c r="K788" s="161"/>
      <c r="L788" s="161"/>
      <c r="M788" s="158"/>
      <c r="N788" s="81"/>
      <c r="O788" s="81"/>
      <c r="P788" s="81"/>
      <c r="Q788" s="75"/>
    </row>
    <row r="789" spans="2:17" ht="18.75" x14ac:dyDescent="0.3">
      <c r="B789" s="112"/>
      <c r="C789" s="119"/>
      <c r="D789" s="116" t="s">
        <v>254</v>
      </c>
      <c r="E789" s="118">
        <v>8</v>
      </c>
      <c r="F789" s="214" t="e">
        <f t="shared" si="128"/>
        <v>#DIV/0!</v>
      </c>
      <c r="G789" s="215" t="e">
        <f t="shared" si="128"/>
        <v>#DIV/0!</v>
      </c>
      <c r="H789" s="215" t="e">
        <f t="shared" si="128"/>
        <v>#DIV/0!</v>
      </c>
      <c r="I789" s="161"/>
      <c r="J789" s="161"/>
      <c r="K789" s="161"/>
      <c r="L789" s="161"/>
      <c r="M789" s="158"/>
      <c r="N789" s="81"/>
      <c r="O789" s="81"/>
      <c r="P789" s="81"/>
      <c r="Q789" s="75"/>
    </row>
    <row r="790" spans="2:17" ht="18.75" x14ac:dyDescent="0.3">
      <c r="B790" s="112"/>
      <c r="C790" s="119"/>
      <c r="D790" s="116" t="s">
        <v>255</v>
      </c>
      <c r="E790" s="118">
        <v>9</v>
      </c>
      <c r="F790" s="214" t="e">
        <f t="shared" si="128"/>
        <v>#DIV/0!</v>
      </c>
      <c r="G790" s="215" t="e">
        <f t="shared" si="128"/>
        <v>#DIV/0!</v>
      </c>
      <c r="H790" s="215" t="e">
        <f t="shared" si="128"/>
        <v>#DIV/0!</v>
      </c>
      <c r="I790" s="161"/>
      <c r="J790" s="161"/>
      <c r="K790" s="161"/>
      <c r="L790" s="161"/>
      <c r="M790" s="158"/>
      <c r="N790" s="81"/>
      <c r="O790" s="81"/>
      <c r="P790" s="81"/>
      <c r="Q790" s="75"/>
    </row>
    <row r="791" spans="2:17" ht="18.75" x14ac:dyDescent="0.3">
      <c r="B791" s="112"/>
      <c r="C791" s="119"/>
      <c r="D791" s="116" t="s">
        <v>256</v>
      </c>
      <c r="E791" s="118">
        <v>10</v>
      </c>
      <c r="F791" s="214" t="e">
        <f t="shared" si="128"/>
        <v>#DIV/0!</v>
      </c>
      <c r="G791" s="215" t="e">
        <f t="shared" si="128"/>
        <v>#DIV/0!</v>
      </c>
      <c r="H791" s="215" t="e">
        <f t="shared" si="128"/>
        <v>#DIV/0!</v>
      </c>
      <c r="I791" s="161"/>
      <c r="J791" s="161"/>
      <c r="K791" s="161"/>
      <c r="L791" s="161"/>
      <c r="M791" s="158"/>
      <c r="N791" s="81"/>
      <c r="O791" s="81"/>
      <c r="P791" s="81"/>
      <c r="Q791" s="75"/>
    </row>
    <row r="792" spans="2:17" ht="15.75" x14ac:dyDescent="0.25">
      <c r="B792" s="113"/>
      <c r="C792" s="114"/>
      <c r="D792" s="114"/>
      <c r="E792" s="117" t="s">
        <v>260</v>
      </c>
      <c r="F792" s="156"/>
      <c r="G792" s="161"/>
      <c r="H792" s="161"/>
      <c r="I792" s="161"/>
      <c r="J792" s="161"/>
      <c r="K792" s="161"/>
      <c r="L792" s="161"/>
      <c r="M792" s="158"/>
      <c r="N792" s="81"/>
      <c r="O792" s="81"/>
      <c r="P792" s="81"/>
      <c r="Q792" s="75"/>
    </row>
    <row r="793" spans="2:17" ht="18.75" x14ac:dyDescent="0.3">
      <c r="B793" s="112"/>
      <c r="C793" s="112"/>
      <c r="D793" s="116" t="s">
        <v>235</v>
      </c>
      <c r="E793" s="118">
        <v>1</v>
      </c>
      <c r="F793" s="156"/>
      <c r="G793" s="161"/>
      <c r="H793" s="161"/>
      <c r="I793" s="161"/>
      <c r="J793" s="215" t="e">
        <f t="shared" ref="J793:M804" si="129">ROUND(SUMIF($I$7:$I$776,$D793,J$7:J$776)/J$778,3)</f>
        <v>#DIV/0!</v>
      </c>
      <c r="K793" s="215" t="e">
        <f t="shared" si="129"/>
        <v>#DIV/0!</v>
      </c>
      <c r="L793" s="215" t="e">
        <f t="shared" si="129"/>
        <v>#DIV/0!</v>
      </c>
      <c r="M793" s="235" t="e">
        <f t="shared" si="129"/>
        <v>#DIV/0!</v>
      </c>
      <c r="N793" s="81"/>
      <c r="O793" s="81"/>
      <c r="P793" s="81"/>
      <c r="Q793" s="75"/>
    </row>
    <row r="794" spans="2:17" ht="18.75" x14ac:dyDescent="0.3">
      <c r="B794" s="112"/>
      <c r="C794" s="112"/>
      <c r="D794" s="116" t="s">
        <v>236</v>
      </c>
      <c r="E794" s="118">
        <v>2</v>
      </c>
      <c r="F794" s="156"/>
      <c r="G794" s="161"/>
      <c r="H794" s="161"/>
      <c r="I794" s="161"/>
      <c r="J794" s="215" t="e">
        <f t="shared" si="129"/>
        <v>#DIV/0!</v>
      </c>
      <c r="K794" s="215" t="e">
        <f t="shared" si="129"/>
        <v>#DIV/0!</v>
      </c>
      <c r="L794" s="215" t="e">
        <f t="shared" si="129"/>
        <v>#DIV/0!</v>
      </c>
      <c r="M794" s="235" t="e">
        <f t="shared" si="129"/>
        <v>#DIV/0!</v>
      </c>
      <c r="N794" s="81"/>
      <c r="O794" s="81"/>
      <c r="P794" s="81"/>
      <c r="Q794" s="75"/>
    </row>
    <row r="795" spans="2:17" ht="18.75" x14ac:dyDescent="0.3">
      <c r="B795" s="112"/>
      <c r="C795" s="112"/>
      <c r="D795" s="116" t="s">
        <v>237</v>
      </c>
      <c r="E795" s="118">
        <v>3</v>
      </c>
      <c r="F795" s="156"/>
      <c r="G795" s="161"/>
      <c r="H795" s="161"/>
      <c r="I795" s="161"/>
      <c r="J795" s="215" t="e">
        <f t="shared" si="129"/>
        <v>#DIV/0!</v>
      </c>
      <c r="K795" s="215" t="e">
        <f t="shared" si="129"/>
        <v>#DIV/0!</v>
      </c>
      <c r="L795" s="215" t="e">
        <f t="shared" si="129"/>
        <v>#DIV/0!</v>
      </c>
      <c r="M795" s="235" t="e">
        <f t="shared" si="129"/>
        <v>#DIV/0!</v>
      </c>
      <c r="N795" s="81"/>
      <c r="O795" s="81"/>
      <c r="P795" s="81"/>
      <c r="Q795" s="75"/>
    </row>
    <row r="796" spans="2:17" ht="18.75" x14ac:dyDescent="0.3">
      <c r="B796" s="112"/>
      <c r="C796" s="112"/>
      <c r="D796" s="116" t="s">
        <v>238</v>
      </c>
      <c r="E796" s="118">
        <v>4</v>
      </c>
      <c r="F796" s="156"/>
      <c r="G796" s="161"/>
      <c r="H796" s="161"/>
      <c r="I796" s="161"/>
      <c r="J796" s="215" t="e">
        <f t="shared" si="129"/>
        <v>#DIV/0!</v>
      </c>
      <c r="K796" s="215" t="e">
        <f t="shared" si="129"/>
        <v>#DIV/0!</v>
      </c>
      <c r="L796" s="215" t="e">
        <f t="shared" si="129"/>
        <v>#DIV/0!</v>
      </c>
      <c r="M796" s="235" t="e">
        <f t="shared" si="129"/>
        <v>#DIV/0!</v>
      </c>
      <c r="N796" s="81"/>
      <c r="O796" s="81"/>
      <c r="P796" s="81"/>
      <c r="Q796" s="75"/>
    </row>
    <row r="797" spans="2:17" ht="18.75" x14ac:dyDescent="0.3">
      <c r="B797" s="112"/>
      <c r="C797" s="112"/>
      <c r="D797" s="116" t="s">
        <v>239</v>
      </c>
      <c r="E797" s="118">
        <v>5</v>
      </c>
      <c r="F797" s="156"/>
      <c r="G797" s="161"/>
      <c r="H797" s="161"/>
      <c r="I797" s="161"/>
      <c r="J797" s="215" t="e">
        <f t="shared" si="129"/>
        <v>#DIV/0!</v>
      </c>
      <c r="K797" s="215" t="e">
        <f t="shared" si="129"/>
        <v>#DIV/0!</v>
      </c>
      <c r="L797" s="215" t="e">
        <f t="shared" si="129"/>
        <v>#DIV/0!</v>
      </c>
      <c r="M797" s="235" t="e">
        <f t="shared" si="129"/>
        <v>#DIV/0!</v>
      </c>
      <c r="N797" s="81"/>
      <c r="O797" s="81"/>
      <c r="P797" s="81"/>
      <c r="Q797" s="75"/>
    </row>
    <row r="798" spans="2:17" ht="18.75" x14ac:dyDescent="0.3">
      <c r="B798" s="112"/>
      <c r="C798" s="112"/>
      <c r="D798" s="116" t="s">
        <v>240</v>
      </c>
      <c r="E798" s="118">
        <v>6</v>
      </c>
      <c r="F798" s="156"/>
      <c r="G798" s="161"/>
      <c r="H798" s="161"/>
      <c r="I798" s="161"/>
      <c r="J798" s="215" t="e">
        <f t="shared" si="129"/>
        <v>#DIV/0!</v>
      </c>
      <c r="K798" s="215" t="e">
        <f t="shared" si="129"/>
        <v>#DIV/0!</v>
      </c>
      <c r="L798" s="215" t="e">
        <f t="shared" si="129"/>
        <v>#DIV/0!</v>
      </c>
      <c r="M798" s="235" t="e">
        <f t="shared" si="129"/>
        <v>#DIV/0!</v>
      </c>
      <c r="N798" s="81"/>
      <c r="O798" s="81"/>
      <c r="P798" s="81"/>
      <c r="Q798" s="75"/>
    </row>
    <row r="799" spans="2:17" ht="18.75" x14ac:dyDescent="0.3">
      <c r="B799" s="112"/>
      <c r="C799" s="112"/>
      <c r="D799" s="116" t="s">
        <v>241</v>
      </c>
      <c r="E799" s="118">
        <v>7</v>
      </c>
      <c r="F799" s="156"/>
      <c r="G799" s="161"/>
      <c r="H799" s="161"/>
      <c r="I799" s="161"/>
      <c r="J799" s="215" t="e">
        <f t="shared" si="129"/>
        <v>#DIV/0!</v>
      </c>
      <c r="K799" s="215" t="e">
        <f t="shared" si="129"/>
        <v>#DIV/0!</v>
      </c>
      <c r="L799" s="215" t="e">
        <f t="shared" si="129"/>
        <v>#DIV/0!</v>
      </c>
      <c r="M799" s="235" t="e">
        <f t="shared" si="129"/>
        <v>#DIV/0!</v>
      </c>
      <c r="N799" s="81"/>
      <c r="O799" s="81"/>
      <c r="P799" s="81"/>
      <c r="Q799" s="75"/>
    </row>
    <row r="800" spans="2:17" ht="18.75" x14ac:dyDescent="0.3">
      <c r="B800" s="112"/>
      <c r="C800" s="112"/>
      <c r="D800" s="116" t="s">
        <v>242</v>
      </c>
      <c r="E800" s="118">
        <v>8</v>
      </c>
      <c r="F800" s="156"/>
      <c r="G800" s="161"/>
      <c r="H800" s="161"/>
      <c r="I800" s="161"/>
      <c r="J800" s="215" t="e">
        <f t="shared" si="129"/>
        <v>#DIV/0!</v>
      </c>
      <c r="K800" s="215" t="e">
        <f t="shared" si="129"/>
        <v>#DIV/0!</v>
      </c>
      <c r="L800" s="215" t="e">
        <f t="shared" si="129"/>
        <v>#DIV/0!</v>
      </c>
      <c r="M800" s="235" t="e">
        <f t="shared" si="129"/>
        <v>#DIV/0!</v>
      </c>
      <c r="N800" s="81"/>
      <c r="O800" s="81"/>
      <c r="P800" s="81"/>
      <c r="Q800" s="75"/>
    </row>
    <row r="801" spans="2:17" ht="18.75" x14ac:dyDescent="0.3">
      <c r="B801" s="112"/>
      <c r="C801" s="112"/>
      <c r="D801" s="116" t="s">
        <v>243</v>
      </c>
      <c r="E801" s="118">
        <v>9</v>
      </c>
      <c r="F801" s="156"/>
      <c r="G801" s="161"/>
      <c r="H801" s="161"/>
      <c r="I801" s="161"/>
      <c r="J801" s="215" t="e">
        <f t="shared" si="129"/>
        <v>#DIV/0!</v>
      </c>
      <c r="K801" s="215" t="e">
        <f t="shared" si="129"/>
        <v>#DIV/0!</v>
      </c>
      <c r="L801" s="215" t="e">
        <f t="shared" si="129"/>
        <v>#DIV/0!</v>
      </c>
      <c r="M801" s="235" t="e">
        <f t="shared" si="129"/>
        <v>#DIV/0!</v>
      </c>
      <c r="N801" s="81"/>
      <c r="O801" s="81"/>
      <c r="P801" s="81"/>
      <c r="Q801" s="75"/>
    </row>
    <row r="802" spans="2:17" ht="18.75" x14ac:dyDescent="0.3">
      <c r="B802" s="112"/>
      <c r="C802" s="112"/>
      <c r="D802" s="116" t="s">
        <v>244</v>
      </c>
      <c r="E802" s="118">
        <v>10</v>
      </c>
      <c r="F802" s="156"/>
      <c r="G802" s="161"/>
      <c r="H802" s="161"/>
      <c r="I802" s="161"/>
      <c r="J802" s="215" t="e">
        <f t="shared" si="129"/>
        <v>#DIV/0!</v>
      </c>
      <c r="K802" s="215" t="e">
        <f t="shared" si="129"/>
        <v>#DIV/0!</v>
      </c>
      <c r="L802" s="215" t="e">
        <f t="shared" si="129"/>
        <v>#DIV/0!</v>
      </c>
      <c r="M802" s="235" t="e">
        <f t="shared" si="129"/>
        <v>#DIV/0!</v>
      </c>
      <c r="N802" s="81"/>
      <c r="O802" s="81"/>
      <c r="P802" s="81"/>
      <c r="Q802" s="75"/>
    </row>
    <row r="803" spans="2:17" ht="18.75" x14ac:dyDescent="0.3">
      <c r="B803" s="112"/>
      <c r="C803" s="112"/>
      <c r="D803" s="116" t="s">
        <v>245</v>
      </c>
      <c r="E803" s="118">
        <v>11</v>
      </c>
      <c r="F803" s="156"/>
      <c r="G803" s="161"/>
      <c r="H803" s="161"/>
      <c r="I803" s="161"/>
      <c r="J803" s="215" t="e">
        <f t="shared" si="129"/>
        <v>#DIV/0!</v>
      </c>
      <c r="K803" s="215" t="e">
        <f t="shared" si="129"/>
        <v>#DIV/0!</v>
      </c>
      <c r="L803" s="215" t="e">
        <f t="shared" si="129"/>
        <v>#DIV/0!</v>
      </c>
      <c r="M803" s="235" t="e">
        <f t="shared" si="129"/>
        <v>#DIV/0!</v>
      </c>
      <c r="N803" s="81"/>
      <c r="O803" s="81"/>
      <c r="P803" s="81"/>
      <c r="Q803" s="75"/>
    </row>
    <row r="804" spans="2:17" ht="19.5" thickBot="1" x14ac:dyDescent="0.35">
      <c r="B804" s="112"/>
      <c r="C804" s="112"/>
      <c r="D804" s="116" t="s">
        <v>246</v>
      </c>
      <c r="E804" s="118">
        <v>12</v>
      </c>
      <c r="F804" s="157"/>
      <c r="G804" s="162"/>
      <c r="H804" s="162"/>
      <c r="I804" s="161"/>
      <c r="J804" s="215" t="e">
        <f t="shared" si="129"/>
        <v>#DIV/0!</v>
      </c>
      <c r="K804" s="215" t="e">
        <f t="shared" si="129"/>
        <v>#DIV/0!</v>
      </c>
      <c r="L804" s="215" t="e">
        <f t="shared" si="129"/>
        <v>#DIV/0!</v>
      </c>
      <c r="M804" s="235" t="e">
        <f t="shared" si="129"/>
        <v>#DIV/0!</v>
      </c>
      <c r="N804" s="81"/>
      <c r="O804" s="81"/>
      <c r="P804" s="81"/>
      <c r="Q804" s="75"/>
    </row>
    <row r="805" spans="2:17" ht="16.5" thickTop="1" thickBot="1" x14ac:dyDescent="0.3">
      <c r="B805" s="141"/>
      <c r="C805" s="78"/>
      <c r="D805" s="81"/>
      <c r="E805" s="115" t="s">
        <v>233</v>
      </c>
      <c r="F805" s="223" t="e">
        <f>SUM(F782:F791)</f>
        <v>#DIV/0!</v>
      </c>
      <c r="G805" s="224" t="e">
        <f>SUM(G782:G791)</f>
        <v>#DIV/0!</v>
      </c>
      <c r="H805" s="225" t="e">
        <f>SUM(H782:H791)</f>
        <v>#DIV/0!</v>
      </c>
      <c r="I805" s="226"/>
      <c r="J805" s="217" t="e">
        <f>SUM(J793:J804)</f>
        <v>#DIV/0!</v>
      </c>
      <c r="K805" s="217" t="e">
        <f t="shared" ref="K805:M805" si="130">SUM(K793:K804)</f>
        <v>#DIV/0!</v>
      </c>
      <c r="L805" s="217" t="e">
        <f t="shared" si="130"/>
        <v>#DIV/0!</v>
      </c>
      <c r="M805" s="234" t="e">
        <f t="shared" si="130"/>
        <v>#DIV/0!</v>
      </c>
      <c r="N805" s="81"/>
      <c r="O805" s="81"/>
      <c r="P805" s="81"/>
      <c r="Q805" s="75"/>
    </row>
    <row r="806" spans="2:17" x14ac:dyDescent="0.25">
      <c r="F806" s="232" t="s">
        <v>312</v>
      </c>
    </row>
  </sheetData>
  <sheetProtection formatCells="0" formatColumns="0" formatRows="0" insertColumns="0" insertRows="0" deleteColumns="0" deleteRows="0" sort="0" pivotTables="0"/>
  <mergeCells count="311">
    <mergeCell ref="B774:C774"/>
    <mergeCell ref="B775:C775"/>
    <mergeCell ref="B776:C776"/>
    <mergeCell ref="F781:M781"/>
    <mergeCell ref="N764:P764"/>
    <mergeCell ref="B766:B767"/>
    <mergeCell ref="O766:P766"/>
    <mergeCell ref="B768:C768"/>
    <mergeCell ref="B769:C769"/>
    <mergeCell ref="B770:C770"/>
    <mergeCell ref="B771:C771"/>
    <mergeCell ref="B772:C772"/>
    <mergeCell ref="B773:C773"/>
    <mergeCell ref="B724:C724"/>
    <mergeCell ref="B725:C725"/>
    <mergeCell ref="B726:C726"/>
    <mergeCell ref="B727:C727"/>
    <mergeCell ref="B728:C728"/>
    <mergeCell ref="B729:C729"/>
    <mergeCell ref="B730:C730"/>
    <mergeCell ref="F735:M735"/>
    <mergeCell ref="E764:E767"/>
    <mergeCell ref="F764:H764"/>
    <mergeCell ref="I764:I767"/>
    <mergeCell ref="J764:M764"/>
    <mergeCell ref="E718:E721"/>
    <mergeCell ref="F718:H718"/>
    <mergeCell ref="I718:I721"/>
    <mergeCell ref="J718:M718"/>
    <mergeCell ref="N718:P718"/>
    <mergeCell ref="B720:B721"/>
    <mergeCell ref="O720:P720"/>
    <mergeCell ref="B722:C722"/>
    <mergeCell ref="B723:C723"/>
    <mergeCell ref="B678:C678"/>
    <mergeCell ref="B679:C679"/>
    <mergeCell ref="B680:C680"/>
    <mergeCell ref="B681:C681"/>
    <mergeCell ref="B682:C682"/>
    <mergeCell ref="B683:C683"/>
    <mergeCell ref="B684:C684"/>
    <mergeCell ref="B685:C685"/>
    <mergeCell ref="F690:M690"/>
    <mergeCell ref="F645:M645"/>
    <mergeCell ref="E673:E676"/>
    <mergeCell ref="F673:H673"/>
    <mergeCell ref="I673:I676"/>
    <mergeCell ref="J673:M673"/>
    <mergeCell ref="N673:P673"/>
    <mergeCell ref="B675:B676"/>
    <mergeCell ref="O675:P675"/>
    <mergeCell ref="B677:C677"/>
    <mergeCell ref="B632:C632"/>
    <mergeCell ref="B633:C633"/>
    <mergeCell ref="B634:C634"/>
    <mergeCell ref="B635:C635"/>
    <mergeCell ref="B636:C636"/>
    <mergeCell ref="B637:C637"/>
    <mergeCell ref="B638:C638"/>
    <mergeCell ref="B639:C639"/>
    <mergeCell ref="B640:C640"/>
    <mergeCell ref="B593:C593"/>
    <mergeCell ref="B594:C594"/>
    <mergeCell ref="B595:C595"/>
    <mergeCell ref="F600:M600"/>
    <mergeCell ref="E628:E631"/>
    <mergeCell ref="F628:H628"/>
    <mergeCell ref="I628:I631"/>
    <mergeCell ref="J628:M628"/>
    <mergeCell ref="N628:P628"/>
    <mergeCell ref="B630:B631"/>
    <mergeCell ref="O630:P630"/>
    <mergeCell ref="N583:P583"/>
    <mergeCell ref="B585:B586"/>
    <mergeCell ref="O585:P585"/>
    <mergeCell ref="B587:C587"/>
    <mergeCell ref="B588:C588"/>
    <mergeCell ref="B589:C589"/>
    <mergeCell ref="B590:C590"/>
    <mergeCell ref="B591:C591"/>
    <mergeCell ref="B592:C592"/>
    <mergeCell ref="B543:C543"/>
    <mergeCell ref="B544:C544"/>
    <mergeCell ref="B545:C545"/>
    <mergeCell ref="B546:C546"/>
    <mergeCell ref="B547:C547"/>
    <mergeCell ref="B548:C548"/>
    <mergeCell ref="B549:C549"/>
    <mergeCell ref="F554:M554"/>
    <mergeCell ref="E583:E586"/>
    <mergeCell ref="F583:H583"/>
    <mergeCell ref="I583:I586"/>
    <mergeCell ref="J583:M583"/>
    <mergeCell ref="E537:E540"/>
    <mergeCell ref="F537:H537"/>
    <mergeCell ref="I537:I540"/>
    <mergeCell ref="J537:M537"/>
    <mergeCell ref="N537:P537"/>
    <mergeCell ref="B539:B540"/>
    <mergeCell ref="O539:P539"/>
    <mergeCell ref="B541:C541"/>
    <mergeCell ref="B542:C542"/>
    <mergeCell ref="B497:C497"/>
    <mergeCell ref="B498:C498"/>
    <mergeCell ref="B499:C499"/>
    <mergeCell ref="B500:C500"/>
    <mergeCell ref="B501:C501"/>
    <mergeCell ref="B502:C502"/>
    <mergeCell ref="B503:C503"/>
    <mergeCell ref="B504:C504"/>
    <mergeCell ref="F509:M509"/>
    <mergeCell ref="F464:M464"/>
    <mergeCell ref="E492:E495"/>
    <mergeCell ref="F492:H492"/>
    <mergeCell ref="I492:I495"/>
    <mergeCell ref="J492:M492"/>
    <mergeCell ref="N492:P492"/>
    <mergeCell ref="B494:B495"/>
    <mergeCell ref="O494:P494"/>
    <mergeCell ref="B496:C496"/>
    <mergeCell ref="E447:E450"/>
    <mergeCell ref="F447:H447"/>
    <mergeCell ref="I447:I450"/>
    <mergeCell ref="J447:M447"/>
    <mergeCell ref="N447:P447"/>
    <mergeCell ref="B449:B450"/>
    <mergeCell ref="O449:P449"/>
    <mergeCell ref="B458:C458"/>
    <mergeCell ref="B459:C459"/>
    <mergeCell ref="B451:C451"/>
    <mergeCell ref="B452:C452"/>
    <mergeCell ref="B453:C453"/>
    <mergeCell ref="B454:C454"/>
    <mergeCell ref="B455:C455"/>
    <mergeCell ref="B456:C456"/>
    <mergeCell ref="B457:C457"/>
    <mergeCell ref="B412:C412"/>
    <mergeCell ref="B413:C413"/>
    <mergeCell ref="B414:C414"/>
    <mergeCell ref="F419:M419"/>
    <mergeCell ref="N402:P402"/>
    <mergeCell ref="B404:B405"/>
    <mergeCell ref="O404:P404"/>
    <mergeCell ref="B406:C406"/>
    <mergeCell ref="B407:C407"/>
    <mergeCell ref="B408:C408"/>
    <mergeCell ref="B409:C409"/>
    <mergeCell ref="B410:C410"/>
    <mergeCell ref="B411:C411"/>
    <mergeCell ref="B362:C362"/>
    <mergeCell ref="B363:C363"/>
    <mergeCell ref="B364:C364"/>
    <mergeCell ref="B365:C365"/>
    <mergeCell ref="B366:C366"/>
    <mergeCell ref="B367:C367"/>
    <mergeCell ref="B368:C368"/>
    <mergeCell ref="F373:M373"/>
    <mergeCell ref="E402:E405"/>
    <mergeCell ref="F402:H402"/>
    <mergeCell ref="I402:I405"/>
    <mergeCell ref="J402:M402"/>
    <mergeCell ref="E356:E359"/>
    <mergeCell ref="F356:H356"/>
    <mergeCell ref="I356:I359"/>
    <mergeCell ref="J356:M356"/>
    <mergeCell ref="N356:P356"/>
    <mergeCell ref="B358:B359"/>
    <mergeCell ref="O358:P358"/>
    <mergeCell ref="B360:C360"/>
    <mergeCell ref="B361:C361"/>
    <mergeCell ref="B316:C316"/>
    <mergeCell ref="B317:C317"/>
    <mergeCell ref="B318:C318"/>
    <mergeCell ref="B319:C319"/>
    <mergeCell ref="B320:C320"/>
    <mergeCell ref="B321:C321"/>
    <mergeCell ref="B322:C322"/>
    <mergeCell ref="B323:C323"/>
    <mergeCell ref="F328:M328"/>
    <mergeCell ref="N266:P266"/>
    <mergeCell ref="E311:E314"/>
    <mergeCell ref="F311:H311"/>
    <mergeCell ref="I311:I314"/>
    <mergeCell ref="J311:M311"/>
    <mergeCell ref="N311:P311"/>
    <mergeCell ref="B313:B314"/>
    <mergeCell ref="O313:P313"/>
    <mergeCell ref="B315:C315"/>
    <mergeCell ref="B272:C272"/>
    <mergeCell ref="B273:C273"/>
    <mergeCell ref="B274:C274"/>
    <mergeCell ref="B275:C275"/>
    <mergeCell ref="B276:C276"/>
    <mergeCell ref="B277:C277"/>
    <mergeCell ref="B278:C278"/>
    <mergeCell ref="F283:M283"/>
    <mergeCell ref="O268:P268"/>
    <mergeCell ref="E266:E269"/>
    <mergeCell ref="F266:H266"/>
    <mergeCell ref="I266:I269"/>
    <mergeCell ref="J266:M266"/>
    <mergeCell ref="B268:B269"/>
    <mergeCell ref="B270:C270"/>
    <mergeCell ref="B271:C271"/>
    <mergeCell ref="B232:C232"/>
    <mergeCell ref="B233:C233"/>
    <mergeCell ref="F238:M238"/>
    <mergeCell ref="B88:C88"/>
    <mergeCell ref="B89:C89"/>
    <mergeCell ref="B90:C90"/>
    <mergeCell ref="B91:C91"/>
    <mergeCell ref="B227:C227"/>
    <mergeCell ref="B228:C228"/>
    <mergeCell ref="B229:C229"/>
    <mergeCell ref="B230:C230"/>
    <mergeCell ref="B231:C231"/>
    <mergeCell ref="B140:C140"/>
    <mergeCell ref="B181:C181"/>
    <mergeCell ref="B182:C182"/>
    <mergeCell ref="F175:H175"/>
    <mergeCell ref="I175:I178"/>
    <mergeCell ref="J175:M175"/>
    <mergeCell ref="N221:P221"/>
    <mergeCell ref="B223:B224"/>
    <mergeCell ref="O223:P223"/>
    <mergeCell ref="B225:C225"/>
    <mergeCell ref="B226:C226"/>
    <mergeCell ref="F52:M52"/>
    <mergeCell ref="F99:M99"/>
    <mergeCell ref="F147:M147"/>
    <mergeCell ref="F192:M192"/>
    <mergeCell ref="E221:E224"/>
    <mergeCell ref="F221:H221"/>
    <mergeCell ref="I221:I224"/>
    <mergeCell ref="J221:M221"/>
    <mergeCell ref="B183:C183"/>
    <mergeCell ref="B93:C93"/>
    <mergeCell ref="B132:C132"/>
    <mergeCell ref="B133:C133"/>
    <mergeCell ref="E175:E178"/>
    <mergeCell ref="B179:C179"/>
    <mergeCell ref="B136:C136"/>
    <mergeCell ref="B141:C141"/>
    <mergeCell ref="B137:C137"/>
    <mergeCell ref="B138:C138"/>
    <mergeCell ref="B139:C139"/>
    <mergeCell ref="N175:P175"/>
    <mergeCell ref="B177:B178"/>
    <mergeCell ref="O177:P177"/>
    <mergeCell ref="B187:C187"/>
    <mergeCell ref="B180:C180"/>
    <mergeCell ref="E81:E84"/>
    <mergeCell ref="B85:C85"/>
    <mergeCell ref="B86:C86"/>
    <mergeCell ref="B87:C87"/>
    <mergeCell ref="B92:C92"/>
    <mergeCell ref="E127:E130"/>
    <mergeCell ref="B94:C94"/>
    <mergeCell ref="B184:C184"/>
    <mergeCell ref="B185:C185"/>
    <mergeCell ref="B186:C186"/>
    <mergeCell ref="B131:C131"/>
    <mergeCell ref="B142:C142"/>
    <mergeCell ref="B134:C134"/>
    <mergeCell ref="B135:C135"/>
    <mergeCell ref="F127:H127"/>
    <mergeCell ref="I127:I130"/>
    <mergeCell ref="J127:M127"/>
    <mergeCell ref="N127:P127"/>
    <mergeCell ref="B129:B130"/>
    <mergeCell ref="O35:P35"/>
    <mergeCell ref="F33:H33"/>
    <mergeCell ref="J33:M33"/>
    <mergeCell ref="N3:P3"/>
    <mergeCell ref="O5:P5"/>
    <mergeCell ref="N33:P33"/>
    <mergeCell ref="B35:B36"/>
    <mergeCell ref="E33:E36"/>
    <mergeCell ref="I33:I36"/>
    <mergeCell ref="F3:H3"/>
    <mergeCell ref="J3:M3"/>
    <mergeCell ref="B5:B6"/>
    <mergeCell ref="E3:E6"/>
    <mergeCell ref="I3:I6"/>
    <mergeCell ref="B12:C12"/>
    <mergeCell ref="B13:C13"/>
    <mergeCell ref="B32:Q32"/>
    <mergeCell ref="D2:Q2"/>
    <mergeCell ref="O129:P129"/>
    <mergeCell ref="F81:H81"/>
    <mergeCell ref="I81:I84"/>
    <mergeCell ref="J81:M81"/>
    <mergeCell ref="N81:P81"/>
    <mergeCell ref="B83:B84"/>
    <mergeCell ref="O83:P83"/>
    <mergeCell ref="B47:C47"/>
    <mergeCell ref="B7:C7"/>
    <mergeCell ref="B8:C8"/>
    <mergeCell ref="B9:C9"/>
    <mergeCell ref="B10:C10"/>
    <mergeCell ref="B11:C11"/>
    <mergeCell ref="B37:C37"/>
    <mergeCell ref="B45:C45"/>
    <mergeCell ref="B46:C46"/>
    <mergeCell ref="B44:C44"/>
    <mergeCell ref="B41:C41"/>
    <mergeCell ref="B42:C42"/>
    <mergeCell ref="B43:C43"/>
    <mergeCell ref="B38:C38"/>
    <mergeCell ref="B39:C39"/>
    <mergeCell ref="B40:C40"/>
  </mergeCells>
  <conditionalFormatting sqref="J64:J75">
    <cfRule type="cellIs" dxfId="222" priority="86" operator="greaterThan">
      <formula>0.0001</formula>
    </cfRule>
  </conditionalFormatting>
  <conditionalFormatting sqref="G18:G27">
    <cfRule type="cellIs" dxfId="221" priority="85" operator="greaterThan">
      <formula>0.0001</formula>
    </cfRule>
  </conditionalFormatting>
  <conditionalFormatting sqref="J111:J122">
    <cfRule type="cellIs" dxfId="220" priority="83" operator="greaterThan">
      <formula>0.0001</formula>
    </cfRule>
  </conditionalFormatting>
  <conditionalFormatting sqref="L204:M215">
    <cfRule type="cellIs" dxfId="219" priority="50" operator="greaterThan">
      <formula>0.0001</formula>
    </cfRule>
  </conditionalFormatting>
  <conditionalFormatting sqref="F100:H109">
    <cfRule type="cellIs" dxfId="218" priority="45" operator="greaterThan">
      <formula>0.0001</formula>
    </cfRule>
  </conditionalFormatting>
  <conditionalFormatting sqref="J295:M306">
    <cfRule type="cellIs" dxfId="217" priority="60" operator="greaterThan">
      <formula>0.0001</formula>
    </cfRule>
  </conditionalFormatting>
  <conditionalFormatting sqref="F736:H745">
    <cfRule type="cellIs" dxfId="216" priority="5" operator="greaterThan">
      <formula>0.0001</formula>
    </cfRule>
  </conditionalFormatting>
  <conditionalFormatting sqref="J250:K261">
    <cfRule type="cellIs" dxfId="215" priority="57" operator="greaterThan">
      <formula>0.0001</formula>
    </cfRule>
  </conditionalFormatting>
  <conditionalFormatting sqref="L250:M261">
    <cfRule type="cellIs" dxfId="214" priority="56" operator="greaterThan">
      <formula>0.0001</formula>
    </cfRule>
  </conditionalFormatting>
  <conditionalFormatting sqref="F239:H248">
    <cfRule type="cellIs" dxfId="213" priority="55" operator="greaterThan">
      <formula>0.0001</formula>
    </cfRule>
  </conditionalFormatting>
  <conditionalFormatting sqref="F284:H293">
    <cfRule type="cellIs" dxfId="212" priority="54" operator="greaterThan">
      <formula>0.0001</formula>
    </cfRule>
  </conditionalFormatting>
  <conditionalFormatting sqref="J204:K215">
    <cfRule type="cellIs" dxfId="211" priority="51" operator="greaterThan">
      <formula>0.0001</formula>
    </cfRule>
  </conditionalFormatting>
  <conditionalFormatting sqref="F193:H202">
    <cfRule type="cellIs" dxfId="210" priority="49" operator="greaterThan">
      <formula>0.0001</formula>
    </cfRule>
  </conditionalFormatting>
  <conditionalFormatting sqref="J159:J170">
    <cfRule type="cellIs" dxfId="209" priority="48" operator="greaterThan">
      <formula>0.0001</formula>
    </cfRule>
  </conditionalFormatting>
  <conditionalFormatting sqref="F148:H157">
    <cfRule type="cellIs" dxfId="208" priority="46" operator="greaterThan">
      <formula>0.0001</formula>
    </cfRule>
  </conditionalFormatting>
  <conditionalFormatting sqref="F53:H62">
    <cfRule type="cellIs" dxfId="207" priority="44" operator="greaterThan">
      <formula>0.0001</formula>
    </cfRule>
  </conditionalFormatting>
  <conditionalFormatting sqref="J340:M351">
    <cfRule type="cellIs" dxfId="206" priority="43" operator="greaterThan">
      <formula>0.0001</formula>
    </cfRule>
  </conditionalFormatting>
  <conditionalFormatting sqref="F782:H791">
    <cfRule type="cellIs" dxfId="205" priority="1" operator="greaterThan">
      <formula>0.0001</formula>
    </cfRule>
  </conditionalFormatting>
  <conditionalFormatting sqref="J385:M396">
    <cfRule type="cellIs" dxfId="204" priority="40" operator="greaterThan">
      <formula>0.0001</formula>
    </cfRule>
  </conditionalFormatting>
  <conditionalFormatting sqref="F329:H338">
    <cfRule type="cellIs" dxfId="203" priority="36" operator="greaterThan">
      <formula>0.0001</formula>
    </cfRule>
  </conditionalFormatting>
  <conditionalFormatting sqref="F374:H383">
    <cfRule type="cellIs" dxfId="202" priority="35" operator="greaterThan">
      <formula>0.0001</formula>
    </cfRule>
  </conditionalFormatting>
  <conditionalFormatting sqref="J431:M442">
    <cfRule type="cellIs" dxfId="201" priority="34" operator="greaterThan">
      <formula>0.0001</formula>
    </cfRule>
  </conditionalFormatting>
  <conditionalFormatting sqref="F420:H429">
    <cfRule type="cellIs" dxfId="200" priority="33" operator="greaterThan">
      <formula>0.0001</formula>
    </cfRule>
  </conditionalFormatting>
  <conditionalFormatting sqref="J793:M804">
    <cfRule type="cellIs" dxfId="199" priority="2" operator="greaterThan">
      <formula>0.0001</formula>
    </cfRule>
  </conditionalFormatting>
  <conditionalFormatting sqref="J476:M487">
    <cfRule type="cellIs" dxfId="198" priority="30" operator="greaterThan">
      <formula>0.0001</formula>
    </cfRule>
  </conditionalFormatting>
  <conditionalFormatting sqref="F465:H474">
    <cfRule type="cellIs" dxfId="197" priority="29" operator="greaterThan">
      <formula>0.0001</formula>
    </cfRule>
  </conditionalFormatting>
  <conditionalFormatting sqref="J521:M532">
    <cfRule type="cellIs" dxfId="196" priority="26" operator="greaterThan">
      <formula>0.0001</formula>
    </cfRule>
  </conditionalFormatting>
  <conditionalFormatting sqref="F510:H519">
    <cfRule type="cellIs" dxfId="195" priority="25" operator="greaterThan">
      <formula>0.0001</formula>
    </cfRule>
  </conditionalFormatting>
  <conditionalFormatting sqref="J566:M577">
    <cfRule type="cellIs" dxfId="194" priority="22" operator="greaterThan">
      <formula>0.0001</formula>
    </cfRule>
  </conditionalFormatting>
  <conditionalFormatting sqref="F555:H564">
    <cfRule type="cellIs" dxfId="193" priority="21" operator="greaterThan">
      <formula>0.0001</formula>
    </cfRule>
  </conditionalFormatting>
  <conditionalFormatting sqref="J747:M758">
    <cfRule type="cellIs" dxfId="192" priority="6" operator="greaterThan">
      <formula>0.0001</formula>
    </cfRule>
  </conditionalFormatting>
  <conditionalFormatting sqref="J612:M623">
    <cfRule type="cellIs" dxfId="191" priority="14" operator="greaterThan">
      <formula>0.0001</formula>
    </cfRule>
  </conditionalFormatting>
  <conditionalFormatting sqref="F601:H610">
    <cfRule type="cellIs" dxfId="190" priority="13" operator="greaterThan">
      <formula>0.0001</formula>
    </cfRule>
  </conditionalFormatting>
  <conditionalFormatting sqref="J657:M668">
    <cfRule type="cellIs" dxfId="189" priority="12" operator="greaterThan">
      <formula>0.0001</formula>
    </cfRule>
  </conditionalFormatting>
  <conditionalFormatting sqref="F646:H655">
    <cfRule type="cellIs" dxfId="188" priority="11" operator="greaterThan">
      <formula>0.0001</formula>
    </cfRule>
  </conditionalFormatting>
  <conditionalFormatting sqref="J702:M713">
    <cfRule type="cellIs" dxfId="187" priority="10" operator="greaterThan">
      <formula>0.0001</formula>
    </cfRule>
  </conditionalFormatting>
  <conditionalFormatting sqref="F691:H700">
    <cfRule type="cellIs" dxfId="186" priority="9" operator="greaterThan">
      <formula>0.0001</formula>
    </cfRule>
  </conditionalFormatting>
  <printOptions horizontalCentered="1"/>
  <pageMargins left="0.25" right="0.25" top="0.75" bottom="0.75" header="0.3" footer="0.3"/>
  <pageSetup scale="35" fitToHeight="0" orientation="landscape" r:id="rId1"/>
  <headerFooter>
    <oddHeader>&amp;C&amp;A</oddHeader>
    <oddFooter>&amp;RSCOE Prepared 5.27.2021</oddFooter>
  </headerFooter>
  <rowBreaks count="17" manualBreakCount="17">
    <brk id="29" max="16383" man="1"/>
    <brk id="78" max="16383" man="1"/>
    <brk id="124" max="16383" man="1"/>
    <brk id="172" max="16383" man="1"/>
    <brk id="217" max="16383" man="1"/>
    <brk id="263" max="16383" man="1"/>
    <brk id="308" max="16383" man="1"/>
    <brk id="353" max="16383" man="1"/>
    <brk id="398" max="16383" man="1"/>
    <brk id="444" max="16383" man="1"/>
    <brk id="489" max="16383" man="1"/>
    <brk id="534" max="16383" man="1"/>
    <brk id="579" max="16383" man="1"/>
    <brk id="625" max="16383" man="1"/>
    <brk id="670" max="16383" man="1"/>
    <brk id="715" max="16383" man="1"/>
    <brk id="760" max="16383"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promptTitle="Select LEA From Dropdown" xr:uid="{00000000-0002-0000-0300-000000000000}">
          <x14:formula1>
            <xm:f>'Awards Master'!$A$6:$A$102</xm:f>
          </x14:formula1>
          <xm:sqref>C2</xm:sqref>
        </x14:dataValidation>
        <x14:dataValidation type="list" allowBlank="1" showInputMessage="1" showErrorMessage="1" xr:uid="{00000000-0002-0000-0300-000001000000}">
          <x14:formula1>
            <xm:f>'Allowable Uses'!$C$33:$C$42</xm:f>
          </x14:formula1>
          <xm:sqref>E37:E47 E225:E233 E131:E142 E7:E13 E85:E94 E187 E179:E185 E270:E278 E315:E323 E360:E368 E406:E414 E451:E459 E496:E504 E541:E549 E587:E595 E632:E640 E677:E685 E722:E730 E768:E776</xm:sqref>
        </x14:dataValidation>
        <x14:dataValidation type="list" allowBlank="1" showInputMessage="1" showErrorMessage="1" xr:uid="{00000000-0002-0000-0300-000002000000}">
          <x14:formula1>
            <xm:f>'Allowable Uses'!$F$33:$F$45</xm:f>
          </x14:formula1>
          <xm:sqref>I225:I233 I37:I47 I179:I187 I7:I13 I131:I142 I85:I94 I270:I278 I315:I323 I360:I368 I406:I414 I451:I459 I496:I504 I541:I549 I587:I595 I632:I640 I677:I685 I722:I730 I768:I776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806"/>
  <sheetViews>
    <sheetView zoomScale="80" zoomScaleNormal="80" workbookViewId="0">
      <selection activeCell="G7" sqref="G7"/>
    </sheetView>
  </sheetViews>
  <sheetFormatPr defaultRowHeight="15" x14ac:dyDescent="0.25"/>
  <cols>
    <col min="1" max="1" width="3" customWidth="1"/>
    <col min="2" max="2" width="25.85546875" customWidth="1"/>
    <col min="3" max="3" width="29.7109375" customWidth="1"/>
    <col min="4" max="4" width="19.140625" customWidth="1"/>
    <col min="5" max="5" width="25.7109375" style="13" customWidth="1"/>
    <col min="6" max="6" width="18.28515625" customWidth="1"/>
    <col min="7" max="7" width="19.5703125" customWidth="1"/>
    <col min="8" max="8" width="20" customWidth="1"/>
    <col min="9" max="9" width="25.28515625" style="13" customWidth="1"/>
    <col min="10" max="11" width="19.140625" customWidth="1"/>
    <col min="12" max="12" width="21.28515625" customWidth="1"/>
    <col min="13" max="13" width="19.140625" customWidth="1"/>
    <col min="14" max="14" width="20.5703125" customWidth="1"/>
    <col min="15" max="17" width="19.140625" customWidth="1"/>
    <col min="18" max="18" width="35.42578125" style="3" bestFit="1" customWidth="1"/>
  </cols>
  <sheetData>
    <row r="1" spans="2:26" ht="8.25" customHeight="1" thickBot="1" x14ac:dyDescent="0.3"/>
    <row r="2" spans="2:26" ht="31.5" customHeight="1" thickBot="1" x14ac:dyDescent="0.3">
      <c r="B2" s="131" t="s">
        <v>178</v>
      </c>
      <c r="C2" s="149"/>
      <c r="D2" s="590" t="s">
        <v>188</v>
      </c>
      <c r="E2" s="591"/>
      <c r="F2" s="591"/>
      <c r="G2" s="591"/>
      <c r="H2" s="591"/>
      <c r="I2" s="591"/>
      <c r="J2" s="591"/>
      <c r="K2" s="591"/>
      <c r="L2" s="591"/>
      <c r="M2" s="591"/>
      <c r="N2" s="591"/>
      <c r="O2" s="591"/>
      <c r="P2" s="591"/>
      <c r="Q2" s="592"/>
      <c r="R2" s="2"/>
    </row>
    <row r="3" spans="2:26" ht="54.75" customHeight="1" x14ac:dyDescent="0.25">
      <c r="B3" s="300"/>
      <c r="C3" s="301"/>
      <c r="D3" s="368" t="s">
        <v>181</v>
      </c>
      <c r="E3" s="615" t="s">
        <v>284</v>
      </c>
      <c r="F3" s="612" t="s">
        <v>259</v>
      </c>
      <c r="G3" s="613"/>
      <c r="H3" s="614"/>
      <c r="I3" s="621" t="s">
        <v>283</v>
      </c>
      <c r="J3" s="600" t="s">
        <v>187</v>
      </c>
      <c r="K3" s="601"/>
      <c r="L3" s="601"/>
      <c r="M3" s="602"/>
      <c r="N3" s="603" t="s">
        <v>227</v>
      </c>
      <c r="O3" s="604"/>
      <c r="P3" s="605"/>
      <c r="Q3" s="302"/>
    </row>
    <row r="4" spans="2:26" ht="15" customHeight="1" x14ac:dyDescent="0.25">
      <c r="B4" s="303"/>
      <c r="C4" s="304" t="s">
        <v>65</v>
      </c>
      <c r="D4" s="126">
        <f>_xlfn.IFNA(VLOOKUP(C2,'Awards Master'!$A$6:$R$102,6,FALSE),0)</f>
        <v>0</v>
      </c>
      <c r="E4" s="616"/>
      <c r="F4" s="366">
        <f>_xlfn.IFNA(VLOOKUP(C2,'Awards Master'!$A$6:$R$102,4,FALSE),0)</f>
        <v>0</v>
      </c>
      <c r="G4" s="367">
        <f>_xlfn.IFNA(VLOOKUP(C2,'Awards Master'!$A$6:$R$102,3,FALSE),0)</f>
        <v>0</v>
      </c>
      <c r="H4" s="129">
        <f>_xlfn.IFNA(VLOOKUP(C2,'Awards Master'!$A$6:$R$102,2,FALSE),0)</f>
        <v>0</v>
      </c>
      <c r="I4" s="622"/>
      <c r="J4" s="366">
        <f>_xlfn.IFNA(VLOOKUP(C2,'Awards Master'!$A$6:$R$102,8,FALSE),0)</f>
        <v>0</v>
      </c>
      <c r="K4" s="367">
        <f>_xlfn.IFNA(VLOOKUP(C2,'Awards Master'!$A$6:$R$102,9,FALSE),0)</f>
        <v>0</v>
      </c>
      <c r="L4" s="367">
        <f>_xlfn.IFNA(VLOOKUP(C2,'Awards Master'!$A$6:$R$102,10,FALSE),0)</f>
        <v>0</v>
      </c>
      <c r="M4" s="129">
        <f>_xlfn.IFNA(VLOOKUP(C2,'Awards Master'!$A$6:$R$102,11,FALSE),0)</f>
        <v>0</v>
      </c>
      <c r="N4" s="366">
        <f>_xlfn.IFNA(VLOOKUP(C2,'Awards Master'!$A$6:$R$102,14,FALSE),0)</f>
        <v>0</v>
      </c>
      <c r="O4" s="367">
        <f>_xlfn.IFNA(VLOOKUP(C2,'Awards Master'!$A$6:$R$102,15,FALSE),0)</f>
        <v>0</v>
      </c>
      <c r="P4" s="129">
        <f>_xlfn.IFNA(VLOOKUP(C2,'Awards Master'!$A$6:$R$102,16,FALSE),0)</f>
        <v>0</v>
      </c>
      <c r="Q4" s="305"/>
    </row>
    <row r="5" spans="2:26" ht="15" customHeight="1" x14ac:dyDescent="0.25">
      <c r="B5" s="606" t="s">
        <v>179</v>
      </c>
      <c r="C5" s="79" t="s">
        <v>199</v>
      </c>
      <c r="D5" s="181" t="s">
        <v>182</v>
      </c>
      <c r="E5" s="616"/>
      <c r="F5" s="184" t="s">
        <v>182</v>
      </c>
      <c r="G5" s="178" t="s">
        <v>287</v>
      </c>
      <c r="H5" s="187" t="s">
        <v>183</v>
      </c>
      <c r="I5" s="622"/>
      <c r="J5" s="184" t="s">
        <v>51</v>
      </c>
      <c r="K5" s="178" t="s">
        <v>52</v>
      </c>
      <c r="L5" s="331" t="s">
        <v>185</v>
      </c>
      <c r="M5" s="183" t="s">
        <v>186</v>
      </c>
      <c r="N5" s="184" t="s">
        <v>228</v>
      </c>
      <c r="O5" s="593" t="s">
        <v>229</v>
      </c>
      <c r="P5" s="594"/>
      <c r="Q5" s="306"/>
      <c r="R5" s="20"/>
      <c r="S5" s="20"/>
      <c r="T5" s="20"/>
      <c r="U5" s="20"/>
      <c r="V5" s="20"/>
      <c r="W5" s="20"/>
      <c r="X5" s="20"/>
      <c r="Y5" s="20"/>
      <c r="Z5" s="20"/>
    </row>
    <row r="6" spans="2:26" ht="15.75" thickBot="1" x14ac:dyDescent="0.3">
      <c r="B6" s="607"/>
      <c r="C6" s="80" t="s">
        <v>12</v>
      </c>
      <c r="D6" s="182">
        <v>7388</v>
      </c>
      <c r="E6" s="617"/>
      <c r="F6" s="186">
        <v>7420</v>
      </c>
      <c r="G6" s="188">
        <v>3220</v>
      </c>
      <c r="H6" s="185">
        <v>3215</v>
      </c>
      <c r="I6" s="623"/>
      <c r="J6" s="189" t="s">
        <v>298</v>
      </c>
      <c r="K6" s="180" t="s">
        <v>299</v>
      </c>
      <c r="L6" s="180" t="s">
        <v>184</v>
      </c>
      <c r="M6" s="185" t="s">
        <v>184</v>
      </c>
      <c r="N6" s="186">
        <v>7422</v>
      </c>
      <c r="O6" s="180">
        <v>7425</v>
      </c>
      <c r="P6" s="185" t="s">
        <v>289</v>
      </c>
      <c r="Q6" s="307" t="s">
        <v>233</v>
      </c>
      <c r="R6" s="3" t="s">
        <v>189</v>
      </c>
      <c r="S6" s="3"/>
      <c r="T6" s="3"/>
      <c r="U6" s="3"/>
      <c r="V6" s="3"/>
      <c r="W6" s="3"/>
      <c r="X6" s="3"/>
      <c r="Y6" s="3"/>
      <c r="Z6" s="3"/>
    </row>
    <row r="7" spans="2:26" s="374" customFormat="1" x14ac:dyDescent="0.25">
      <c r="B7" s="610" t="s">
        <v>391</v>
      </c>
      <c r="C7" s="611"/>
      <c r="D7" s="150">
        <v>0</v>
      </c>
      <c r="E7" s="121"/>
      <c r="F7" s="171">
        <v>0</v>
      </c>
      <c r="G7" s="177">
        <v>0</v>
      </c>
      <c r="H7" s="325">
        <v>0</v>
      </c>
      <c r="I7" s="123"/>
      <c r="J7" s="171">
        <v>0</v>
      </c>
      <c r="K7" s="177">
        <v>0</v>
      </c>
      <c r="L7" s="161"/>
      <c r="M7" s="158"/>
      <c r="N7" s="156"/>
      <c r="O7" s="161"/>
      <c r="P7" s="158"/>
      <c r="Q7" s="372">
        <f>SUM(D7:P7)</f>
        <v>0</v>
      </c>
      <c r="R7" s="373"/>
    </row>
    <row r="8" spans="2:26" s="374" customFormat="1" x14ac:dyDescent="0.25">
      <c r="B8" s="608" t="s">
        <v>274</v>
      </c>
      <c r="C8" s="609"/>
      <c r="D8" s="151">
        <v>0</v>
      </c>
      <c r="E8" s="122"/>
      <c r="F8" s="171">
        <v>0</v>
      </c>
      <c r="G8" s="177">
        <v>0</v>
      </c>
      <c r="H8" s="325">
        <v>0</v>
      </c>
      <c r="I8" s="124"/>
      <c r="J8" s="171">
        <v>0</v>
      </c>
      <c r="K8" s="177">
        <v>0</v>
      </c>
      <c r="L8" s="161"/>
      <c r="M8" s="158"/>
      <c r="N8" s="156"/>
      <c r="O8" s="161"/>
      <c r="P8" s="158"/>
      <c r="Q8" s="375">
        <f t="shared" ref="Q8:Q13" si="0">SUM(D8:P8)</f>
        <v>0</v>
      </c>
      <c r="R8" s="373"/>
    </row>
    <row r="9" spans="2:26" s="374" customFormat="1" x14ac:dyDescent="0.25">
      <c r="B9" s="608"/>
      <c r="C9" s="609"/>
      <c r="D9" s="151">
        <v>0</v>
      </c>
      <c r="E9" s="122"/>
      <c r="F9" s="171">
        <v>0</v>
      </c>
      <c r="G9" s="177">
        <v>0</v>
      </c>
      <c r="H9" s="325">
        <v>0</v>
      </c>
      <c r="I9" s="124"/>
      <c r="J9" s="171">
        <v>0</v>
      </c>
      <c r="K9" s="177">
        <v>0</v>
      </c>
      <c r="L9" s="161"/>
      <c r="M9" s="158"/>
      <c r="N9" s="156"/>
      <c r="O9" s="161"/>
      <c r="P9" s="158"/>
      <c r="Q9" s="375">
        <f t="shared" si="0"/>
        <v>0</v>
      </c>
      <c r="R9" s="373"/>
    </row>
    <row r="10" spans="2:26" s="374" customFormat="1" x14ac:dyDescent="0.25">
      <c r="B10" s="608"/>
      <c r="C10" s="609"/>
      <c r="D10" s="151">
        <v>0</v>
      </c>
      <c r="E10" s="122"/>
      <c r="F10" s="171">
        <v>0</v>
      </c>
      <c r="G10" s="177">
        <v>0</v>
      </c>
      <c r="H10" s="325">
        <v>0</v>
      </c>
      <c r="I10" s="124"/>
      <c r="J10" s="171">
        <v>0</v>
      </c>
      <c r="K10" s="177">
        <v>0</v>
      </c>
      <c r="L10" s="161"/>
      <c r="M10" s="158"/>
      <c r="N10" s="156"/>
      <c r="O10" s="161"/>
      <c r="P10" s="158"/>
      <c r="Q10" s="375">
        <f t="shared" si="0"/>
        <v>0</v>
      </c>
      <c r="R10" s="373"/>
    </row>
    <row r="11" spans="2:26" s="374" customFormat="1" x14ac:dyDescent="0.25">
      <c r="B11" s="608"/>
      <c r="C11" s="609"/>
      <c r="D11" s="151">
        <v>0</v>
      </c>
      <c r="E11" s="122"/>
      <c r="F11" s="171">
        <v>0</v>
      </c>
      <c r="G11" s="177">
        <v>0</v>
      </c>
      <c r="H11" s="325">
        <v>0</v>
      </c>
      <c r="I11" s="124"/>
      <c r="J11" s="171">
        <v>0</v>
      </c>
      <c r="K11" s="177">
        <v>0</v>
      </c>
      <c r="L11" s="161"/>
      <c r="M11" s="158"/>
      <c r="N11" s="156"/>
      <c r="O11" s="161"/>
      <c r="P11" s="158"/>
      <c r="Q11" s="375">
        <f t="shared" si="0"/>
        <v>0</v>
      </c>
      <c r="R11" s="373"/>
    </row>
    <row r="12" spans="2:26" s="374" customFormat="1" x14ac:dyDescent="0.25">
      <c r="B12" s="608" t="s">
        <v>288</v>
      </c>
      <c r="C12" s="609"/>
      <c r="D12" s="151">
        <v>0</v>
      </c>
      <c r="E12" s="122"/>
      <c r="F12" s="171">
        <v>0</v>
      </c>
      <c r="G12" s="177">
        <v>0</v>
      </c>
      <c r="H12" s="325">
        <v>0</v>
      </c>
      <c r="I12" s="124"/>
      <c r="J12" s="171">
        <v>0</v>
      </c>
      <c r="K12" s="177">
        <v>0</v>
      </c>
      <c r="L12" s="161"/>
      <c r="M12" s="158"/>
      <c r="N12" s="156"/>
      <c r="O12" s="161"/>
      <c r="P12" s="158"/>
      <c r="Q12" s="375">
        <f t="shared" si="0"/>
        <v>0</v>
      </c>
      <c r="R12" s="373"/>
    </row>
    <row r="13" spans="2:26" s="374" customFormat="1" ht="15.75" thickBot="1" x14ac:dyDescent="0.3">
      <c r="B13" s="608"/>
      <c r="C13" s="609"/>
      <c r="D13" s="152">
        <v>0</v>
      </c>
      <c r="E13" s="122"/>
      <c r="F13" s="175">
        <v>0</v>
      </c>
      <c r="G13" s="191">
        <v>0</v>
      </c>
      <c r="H13" s="326">
        <v>0</v>
      </c>
      <c r="I13" s="124"/>
      <c r="J13" s="175">
        <v>0</v>
      </c>
      <c r="K13" s="191">
        <v>0</v>
      </c>
      <c r="L13" s="162"/>
      <c r="M13" s="159"/>
      <c r="N13" s="157"/>
      <c r="O13" s="162"/>
      <c r="P13" s="159"/>
      <c r="Q13" s="376">
        <f t="shared" si="0"/>
        <v>0</v>
      </c>
      <c r="R13" s="373"/>
    </row>
    <row r="14" spans="2:26" ht="16.5" thickTop="1" thickBot="1" x14ac:dyDescent="0.3">
      <c r="B14" s="308"/>
      <c r="C14" s="309" t="s">
        <v>314</v>
      </c>
      <c r="D14" s="163">
        <f>SUM(D7:D13)</f>
        <v>0</v>
      </c>
      <c r="E14" s="316"/>
      <c r="F14" s="163">
        <f>SUM(F7:F13)</f>
        <v>0</v>
      </c>
      <c r="G14" s="166">
        <f>SUM(G7:G13)</f>
        <v>0</v>
      </c>
      <c r="H14" s="164">
        <f>SUM(H7:H13)</f>
        <v>0</v>
      </c>
      <c r="I14" s="316"/>
      <c r="J14" s="165">
        <f t="shared" ref="J14:P14" si="1">SUM(J7:J13)</f>
        <v>0</v>
      </c>
      <c r="K14" s="166">
        <f t="shared" si="1"/>
        <v>0</v>
      </c>
      <c r="L14" s="166">
        <f t="shared" si="1"/>
        <v>0</v>
      </c>
      <c r="M14" s="167">
        <f>SUM(M7:M13)</f>
        <v>0</v>
      </c>
      <c r="N14" s="165">
        <f t="shared" si="1"/>
        <v>0</v>
      </c>
      <c r="O14" s="168">
        <f t="shared" si="1"/>
        <v>0</v>
      </c>
      <c r="P14" s="167">
        <f t="shared" si="1"/>
        <v>0</v>
      </c>
      <c r="Q14" s="86">
        <f>SUM(D14:P14)</f>
        <v>0</v>
      </c>
      <c r="R14" s="101"/>
    </row>
    <row r="15" spans="2:26" ht="15.75" thickBot="1" x14ac:dyDescent="0.3">
      <c r="B15" s="310"/>
      <c r="C15" s="311" t="s">
        <v>316</v>
      </c>
      <c r="D15" s="93">
        <f>$D$4-$D$14</f>
        <v>0</v>
      </c>
      <c r="E15" s="315"/>
      <c r="F15" s="88">
        <f>$F$4-$F$14</f>
        <v>0</v>
      </c>
      <c r="G15" s="89">
        <f>$G$4-$G$14</f>
        <v>0</v>
      </c>
      <c r="H15" s="90">
        <f>$H$4-$H$14</f>
        <v>0</v>
      </c>
      <c r="I15" s="315"/>
      <c r="J15" s="88">
        <f>$J$4-$J$14</f>
        <v>0</v>
      </c>
      <c r="K15" s="89">
        <f>$K$4-$K$14</f>
        <v>0</v>
      </c>
      <c r="L15" s="89">
        <f>$L$4-$L$14</f>
        <v>0</v>
      </c>
      <c r="M15" s="90">
        <f>$M$4-$M$14</f>
        <v>0</v>
      </c>
      <c r="N15" s="88">
        <f>$N$4-$N$14</f>
        <v>0</v>
      </c>
      <c r="O15" s="89">
        <f>$O$4-$O$14</f>
        <v>0</v>
      </c>
      <c r="P15" s="90">
        <f>$P$4-$P$14</f>
        <v>0</v>
      </c>
      <c r="Q15" s="160">
        <f>SUM(D15:P15)</f>
        <v>0</v>
      </c>
    </row>
    <row r="16" spans="2:26" ht="15.75" thickBot="1" x14ac:dyDescent="0.3">
      <c r="C16" s="147"/>
      <c r="D16" s="81"/>
      <c r="E16" s="81"/>
      <c r="F16" s="81"/>
      <c r="G16" s="81"/>
      <c r="H16" s="81"/>
      <c r="I16" s="81"/>
      <c r="J16" s="81" t="s">
        <v>302</v>
      </c>
      <c r="K16" s="81"/>
      <c r="L16" s="81"/>
      <c r="M16" s="81"/>
      <c r="N16" s="81"/>
      <c r="O16" s="81"/>
      <c r="P16" s="81"/>
      <c r="Q16" s="81"/>
    </row>
    <row r="17" spans="1:18" ht="113.25" customHeight="1" thickBot="1" x14ac:dyDescent="0.3">
      <c r="B17" s="113"/>
      <c r="C17" s="113"/>
      <c r="D17" s="81"/>
      <c r="E17" s="81"/>
      <c r="F17" s="130" t="s">
        <v>280</v>
      </c>
      <c r="G17" s="246" t="s">
        <v>301</v>
      </c>
      <c r="H17" s="81"/>
      <c r="I17" s="81"/>
      <c r="J17" s="81"/>
      <c r="K17" s="81"/>
      <c r="L17" s="81"/>
      <c r="M17" s="81"/>
      <c r="N17" s="81"/>
      <c r="O17" s="81"/>
      <c r="P17" s="81"/>
      <c r="Q17" s="81"/>
    </row>
    <row r="18" spans="1:18" ht="18.75" x14ac:dyDescent="0.3">
      <c r="B18" s="112"/>
      <c r="C18" s="112"/>
      <c r="D18" s="116" t="s">
        <v>247</v>
      </c>
      <c r="E18" s="116"/>
      <c r="F18" s="118">
        <v>1</v>
      </c>
      <c r="G18" s="219" t="e">
        <f t="shared" ref="G18:G27" si="2">ROUND(SUMIF($E$7:$E$13,$D18,$G$7:$G$13)/$G$14,3)</f>
        <v>#DIV/0!</v>
      </c>
      <c r="H18" s="403"/>
      <c r="I18" s="403"/>
      <c r="J18" s="403"/>
      <c r="K18" s="403"/>
      <c r="L18" s="403"/>
      <c r="M18" s="403"/>
      <c r="N18" s="81"/>
      <c r="O18" s="81"/>
      <c r="P18" s="81"/>
      <c r="Q18" s="3"/>
      <c r="R18"/>
    </row>
    <row r="19" spans="1:18" ht="18.75" x14ac:dyDescent="0.3">
      <c r="B19" s="112"/>
      <c r="C19" s="112"/>
      <c r="D19" s="116" t="s">
        <v>248</v>
      </c>
      <c r="E19" s="116"/>
      <c r="F19" s="118">
        <v>2</v>
      </c>
      <c r="G19" s="220" t="e">
        <f t="shared" si="2"/>
        <v>#DIV/0!</v>
      </c>
      <c r="H19" s="403"/>
      <c r="I19" s="403"/>
      <c r="J19" s="403"/>
      <c r="K19" s="403"/>
      <c r="L19" s="403"/>
      <c r="M19" s="403"/>
      <c r="N19" s="81"/>
      <c r="O19" s="81"/>
      <c r="P19" s="81"/>
      <c r="Q19" s="3"/>
      <c r="R19"/>
    </row>
    <row r="20" spans="1:18" ht="18.75" x14ac:dyDescent="0.3">
      <c r="B20" s="112"/>
      <c r="C20" s="112"/>
      <c r="D20" s="116" t="s">
        <v>249</v>
      </c>
      <c r="E20" s="116"/>
      <c r="F20" s="118">
        <v>3</v>
      </c>
      <c r="G20" s="220" t="e">
        <f t="shared" si="2"/>
        <v>#DIV/0!</v>
      </c>
      <c r="H20" s="403"/>
      <c r="I20" s="403"/>
      <c r="J20" s="403"/>
      <c r="K20" s="403"/>
      <c r="L20" s="403"/>
      <c r="M20" s="403"/>
      <c r="N20" s="81"/>
      <c r="O20" s="81"/>
      <c r="P20" s="81"/>
      <c r="Q20" s="3"/>
      <c r="R20"/>
    </row>
    <row r="21" spans="1:18" ht="18.75" x14ac:dyDescent="0.3">
      <c r="B21" s="112"/>
      <c r="C21" s="112"/>
      <c r="D21" s="116" t="s">
        <v>250</v>
      </c>
      <c r="E21" s="116"/>
      <c r="F21" s="118">
        <v>4</v>
      </c>
      <c r="G21" s="220" t="e">
        <f t="shared" si="2"/>
        <v>#DIV/0!</v>
      </c>
      <c r="H21" s="403"/>
      <c r="I21" s="403"/>
      <c r="J21" s="403"/>
      <c r="K21" s="403"/>
      <c r="L21" s="403"/>
      <c r="M21" s="403"/>
      <c r="N21" s="81"/>
      <c r="O21" s="81"/>
      <c r="P21" s="81"/>
      <c r="Q21" s="3"/>
      <c r="R21"/>
    </row>
    <row r="22" spans="1:18" ht="18.75" x14ac:dyDescent="0.3">
      <c r="B22" s="112"/>
      <c r="C22" s="112"/>
      <c r="D22" s="116" t="s">
        <v>251</v>
      </c>
      <c r="E22" s="116"/>
      <c r="F22" s="118">
        <v>5</v>
      </c>
      <c r="G22" s="220" t="e">
        <f t="shared" si="2"/>
        <v>#DIV/0!</v>
      </c>
      <c r="H22" s="403"/>
      <c r="I22" s="403"/>
      <c r="J22" s="403"/>
      <c r="K22" s="403"/>
      <c r="L22" s="403"/>
      <c r="M22" s="403"/>
      <c r="N22" s="81"/>
      <c r="O22" s="81"/>
      <c r="P22" s="81"/>
      <c r="Q22" s="3"/>
      <c r="R22"/>
    </row>
    <row r="23" spans="1:18" ht="18.75" x14ac:dyDescent="0.3">
      <c r="B23" s="112"/>
      <c r="C23" s="112"/>
      <c r="D23" s="116" t="s">
        <v>252</v>
      </c>
      <c r="E23" s="116"/>
      <c r="F23" s="118">
        <v>6</v>
      </c>
      <c r="G23" s="220" t="e">
        <f t="shared" si="2"/>
        <v>#DIV/0!</v>
      </c>
      <c r="H23" s="403"/>
      <c r="I23" s="403"/>
      <c r="J23" s="403"/>
      <c r="K23" s="403"/>
      <c r="L23" s="403"/>
      <c r="M23" s="403"/>
      <c r="N23" s="81"/>
      <c r="O23" s="81"/>
      <c r="P23" s="81"/>
      <c r="Q23" s="3"/>
      <c r="R23"/>
    </row>
    <row r="24" spans="1:18" ht="18.75" x14ac:dyDescent="0.3">
      <c r="B24" s="112"/>
      <c r="C24" s="112"/>
      <c r="D24" s="116" t="s">
        <v>253</v>
      </c>
      <c r="E24" s="116"/>
      <c r="F24" s="118">
        <v>7</v>
      </c>
      <c r="G24" s="220" t="e">
        <f t="shared" si="2"/>
        <v>#DIV/0!</v>
      </c>
      <c r="H24" s="403"/>
      <c r="I24" s="403"/>
      <c r="J24" s="403"/>
      <c r="K24" s="403"/>
      <c r="L24" s="403"/>
      <c r="M24" s="403"/>
      <c r="N24" s="81"/>
      <c r="O24" s="81"/>
      <c r="P24" s="81"/>
      <c r="Q24" s="3"/>
      <c r="R24"/>
    </row>
    <row r="25" spans="1:18" ht="18.75" x14ac:dyDescent="0.3">
      <c r="B25" s="112"/>
      <c r="C25" s="112"/>
      <c r="D25" s="116" t="s">
        <v>254</v>
      </c>
      <c r="E25" s="116"/>
      <c r="F25" s="118">
        <v>8</v>
      </c>
      <c r="G25" s="220" t="e">
        <f t="shared" si="2"/>
        <v>#DIV/0!</v>
      </c>
      <c r="H25" s="403"/>
      <c r="I25" s="403"/>
      <c r="J25" s="403"/>
      <c r="K25" s="403"/>
      <c r="L25" s="403"/>
      <c r="M25" s="403"/>
      <c r="N25" s="81"/>
      <c r="O25" s="81"/>
      <c r="P25" s="81"/>
      <c r="Q25" s="3"/>
      <c r="R25"/>
    </row>
    <row r="26" spans="1:18" ht="18.75" x14ac:dyDescent="0.3">
      <c r="B26" s="112"/>
      <c r="C26" s="112"/>
      <c r="D26" s="116" t="s">
        <v>255</v>
      </c>
      <c r="E26" s="116"/>
      <c r="F26" s="118">
        <v>9</v>
      </c>
      <c r="G26" s="220" t="e">
        <f t="shared" si="2"/>
        <v>#DIV/0!</v>
      </c>
      <c r="H26" s="403"/>
      <c r="I26" s="403"/>
      <c r="J26" s="403"/>
      <c r="K26" s="403"/>
      <c r="L26" s="403"/>
      <c r="M26" s="403"/>
      <c r="N26" s="81"/>
      <c r="O26" s="81"/>
      <c r="P26" s="81"/>
      <c r="Q26" s="3"/>
      <c r="R26"/>
    </row>
    <row r="27" spans="1:18" ht="19.5" thickBot="1" x14ac:dyDescent="0.35">
      <c r="B27" s="112"/>
      <c r="C27" s="112"/>
      <c r="D27" s="116" t="s">
        <v>256</v>
      </c>
      <c r="E27" s="116"/>
      <c r="F27" s="118">
        <v>10</v>
      </c>
      <c r="G27" s="221" t="e">
        <f t="shared" si="2"/>
        <v>#DIV/0!</v>
      </c>
      <c r="H27" s="403"/>
      <c r="I27" s="403"/>
      <c r="J27" s="403"/>
      <c r="K27" s="403"/>
      <c r="L27" s="403"/>
      <c r="M27" s="403"/>
      <c r="N27" s="81"/>
      <c r="O27" s="81"/>
      <c r="P27" s="81"/>
      <c r="Q27" s="3"/>
      <c r="R27"/>
    </row>
    <row r="28" spans="1:18" ht="16.5" thickTop="1" thickBot="1" x14ac:dyDescent="0.3">
      <c r="B28" s="147"/>
      <c r="C28" s="78"/>
      <c r="D28" s="81"/>
      <c r="E28" s="81"/>
      <c r="F28" s="78" t="s">
        <v>233</v>
      </c>
      <c r="G28" s="251" t="e">
        <f>SUM(G18:G27)</f>
        <v>#DIV/0!</v>
      </c>
      <c r="H28" s="403"/>
      <c r="I28" s="403"/>
      <c r="J28" s="403"/>
      <c r="K28" s="403"/>
      <c r="L28" s="403"/>
      <c r="M28" s="403"/>
      <c r="N28" s="81"/>
      <c r="O28" s="81"/>
      <c r="P28" s="81"/>
      <c r="Q28" s="3"/>
      <c r="R28"/>
    </row>
    <row r="29" spans="1:18" s="13" customFormat="1" ht="18" customHeight="1" x14ac:dyDescent="0.3">
      <c r="B29" s="147"/>
      <c r="C29" s="78"/>
      <c r="D29" s="81"/>
      <c r="E29" s="92"/>
      <c r="F29" s="92"/>
      <c r="G29" s="207" t="s">
        <v>303</v>
      </c>
      <c r="H29" s="92"/>
      <c r="I29" s="81"/>
      <c r="J29" s="92"/>
      <c r="K29" s="92"/>
      <c r="L29" s="92"/>
      <c r="M29" s="92"/>
      <c r="N29" s="81"/>
      <c r="O29" s="81"/>
      <c r="P29" s="81"/>
      <c r="Q29" s="75"/>
      <c r="R29" s="21"/>
    </row>
    <row r="30" spans="1:18" s="13" customFormat="1" ht="18.75" x14ac:dyDescent="0.3">
      <c r="B30" s="147"/>
      <c r="C30" s="78"/>
      <c r="D30" s="81"/>
      <c r="E30" s="92"/>
      <c r="F30" s="92"/>
      <c r="G30" s="207"/>
      <c r="H30" s="92"/>
      <c r="I30" s="81"/>
      <c r="J30" s="92"/>
      <c r="K30" s="92"/>
      <c r="L30" s="92"/>
      <c r="M30" s="92"/>
      <c r="N30" s="81"/>
      <c r="O30" s="81"/>
      <c r="P30" s="81"/>
      <c r="Q30" s="75"/>
      <c r="R30" s="21"/>
    </row>
    <row r="31" spans="1:18" s="13" customFormat="1" ht="10.5" customHeight="1" thickBot="1" x14ac:dyDescent="0.3">
      <c r="A31" s="76"/>
      <c r="B31" s="82"/>
      <c r="C31" s="83"/>
      <c r="D31" s="83"/>
      <c r="E31" s="83"/>
      <c r="F31" s="83"/>
      <c r="G31" s="84"/>
      <c r="H31" s="84"/>
      <c r="I31" s="84"/>
      <c r="J31" s="84"/>
      <c r="K31" s="84"/>
      <c r="L31" s="84"/>
      <c r="M31" s="84"/>
      <c r="N31" s="76"/>
      <c r="O31" s="76"/>
      <c r="P31" s="76"/>
      <c r="Q31" s="76"/>
      <c r="R31" s="102"/>
    </row>
    <row r="32" spans="1:18" ht="32.25" thickBot="1" x14ac:dyDescent="0.55000000000000004">
      <c r="B32" s="624" t="s">
        <v>290</v>
      </c>
      <c r="C32" s="625"/>
      <c r="D32" s="625"/>
      <c r="E32" s="625"/>
      <c r="F32" s="625"/>
      <c r="G32" s="625"/>
      <c r="H32" s="625"/>
      <c r="I32" s="625"/>
      <c r="J32" s="625"/>
      <c r="K32" s="625"/>
      <c r="L32" s="625"/>
      <c r="M32" s="625"/>
      <c r="N32" s="625"/>
      <c r="O32" s="625"/>
      <c r="P32" s="625"/>
      <c r="Q32" s="626"/>
      <c r="R32" s="21"/>
    </row>
    <row r="33" spans="2:19" ht="48" customHeight="1" x14ac:dyDescent="0.45">
      <c r="B33" s="312"/>
      <c r="C33" s="301"/>
      <c r="D33" s="368" t="s">
        <v>181</v>
      </c>
      <c r="E33" s="615" t="s">
        <v>284</v>
      </c>
      <c r="F33" s="612" t="s">
        <v>259</v>
      </c>
      <c r="G33" s="613"/>
      <c r="H33" s="614"/>
      <c r="I33" s="621" t="s">
        <v>283</v>
      </c>
      <c r="J33" s="600" t="s">
        <v>187</v>
      </c>
      <c r="K33" s="601"/>
      <c r="L33" s="601"/>
      <c r="M33" s="602"/>
      <c r="N33" s="603" t="s">
        <v>227</v>
      </c>
      <c r="O33" s="604"/>
      <c r="P33" s="605"/>
      <c r="Q33" s="302"/>
      <c r="S33" s="19"/>
    </row>
    <row r="34" spans="2:19" ht="17.25" customHeight="1" x14ac:dyDescent="0.45">
      <c r="B34" s="313"/>
      <c r="C34" s="304" t="s">
        <v>297</v>
      </c>
      <c r="D34" s="126">
        <f>D$15</f>
        <v>0</v>
      </c>
      <c r="E34" s="616"/>
      <c r="F34" s="127">
        <f>F$15</f>
        <v>0</v>
      </c>
      <c r="G34" s="128">
        <f>G$15</f>
        <v>0</v>
      </c>
      <c r="H34" s="129">
        <f>H$15</f>
        <v>0</v>
      </c>
      <c r="I34" s="622"/>
      <c r="J34" s="127">
        <f t="shared" ref="J34:P34" si="3">J$15</f>
        <v>0</v>
      </c>
      <c r="K34" s="128">
        <f t="shared" si="3"/>
        <v>0</v>
      </c>
      <c r="L34" s="128">
        <f t="shared" si="3"/>
        <v>0</v>
      </c>
      <c r="M34" s="129">
        <f t="shared" si="3"/>
        <v>0</v>
      </c>
      <c r="N34" s="127">
        <f t="shared" si="3"/>
        <v>0</v>
      </c>
      <c r="O34" s="128">
        <f t="shared" si="3"/>
        <v>0</v>
      </c>
      <c r="P34" s="129">
        <f t="shared" si="3"/>
        <v>0</v>
      </c>
      <c r="Q34" s="305"/>
      <c r="R34" s="18"/>
      <c r="S34" s="19"/>
    </row>
    <row r="35" spans="2:19" ht="15" customHeight="1" x14ac:dyDescent="0.25">
      <c r="B35" s="606" t="s">
        <v>179</v>
      </c>
      <c r="C35" s="79" t="s">
        <v>199</v>
      </c>
      <c r="D35" s="181" t="s">
        <v>182</v>
      </c>
      <c r="E35" s="616"/>
      <c r="F35" s="184" t="s">
        <v>182</v>
      </c>
      <c r="G35" s="178" t="s">
        <v>287</v>
      </c>
      <c r="H35" s="187" t="s">
        <v>183</v>
      </c>
      <c r="I35" s="622"/>
      <c r="J35" s="184" t="s">
        <v>51</v>
      </c>
      <c r="K35" s="178" t="s">
        <v>52</v>
      </c>
      <c r="L35" s="331" t="s">
        <v>185</v>
      </c>
      <c r="M35" s="183" t="s">
        <v>186</v>
      </c>
      <c r="N35" s="184" t="s">
        <v>228</v>
      </c>
      <c r="O35" s="593" t="s">
        <v>229</v>
      </c>
      <c r="P35" s="594"/>
      <c r="Q35" s="305"/>
      <c r="R35" s="18"/>
    </row>
    <row r="36" spans="2:19" ht="15.75" customHeight="1" thickBot="1" x14ac:dyDescent="0.3">
      <c r="B36" s="607"/>
      <c r="C36" s="80" t="s">
        <v>12</v>
      </c>
      <c r="D36" s="182">
        <v>7388</v>
      </c>
      <c r="E36" s="617"/>
      <c r="F36" s="186">
        <v>7420</v>
      </c>
      <c r="G36" s="188">
        <v>3220</v>
      </c>
      <c r="H36" s="185">
        <v>3215</v>
      </c>
      <c r="I36" s="623"/>
      <c r="J36" s="186">
        <v>3210</v>
      </c>
      <c r="K36" s="180">
        <v>3212</v>
      </c>
      <c r="L36" s="180" t="s">
        <v>184</v>
      </c>
      <c r="M36" s="185" t="s">
        <v>184</v>
      </c>
      <c r="N36" s="186">
        <v>7422</v>
      </c>
      <c r="O36" s="180">
        <v>7425</v>
      </c>
      <c r="P36" s="185" t="s">
        <v>289</v>
      </c>
      <c r="Q36" s="307" t="s">
        <v>233</v>
      </c>
      <c r="R36" s="3" t="s">
        <v>189</v>
      </c>
    </row>
    <row r="37" spans="2:19" s="374" customFormat="1" x14ac:dyDescent="0.25">
      <c r="B37" s="610"/>
      <c r="C37" s="611"/>
      <c r="D37" s="150">
        <v>0</v>
      </c>
      <c r="E37" s="125"/>
      <c r="F37" s="169">
        <v>0</v>
      </c>
      <c r="G37" s="153">
        <v>0</v>
      </c>
      <c r="H37" s="170">
        <v>0</v>
      </c>
      <c r="I37" s="123"/>
      <c r="J37" s="327">
        <v>0</v>
      </c>
      <c r="K37" s="177">
        <v>0</v>
      </c>
      <c r="L37" s="161"/>
      <c r="M37" s="158"/>
      <c r="N37" s="156"/>
      <c r="O37" s="161"/>
      <c r="P37" s="158"/>
      <c r="Q37" s="320">
        <f>SUM(D37:P37)</f>
        <v>0</v>
      </c>
      <c r="R37" s="377"/>
    </row>
    <row r="38" spans="2:19" s="374" customFormat="1" x14ac:dyDescent="0.25">
      <c r="B38" s="608"/>
      <c r="C38" s="609"/>
      <c r="D38" s="151">
        <v>0</v>
      </c>
      <c r="E38" s="122"/>
      <c r="F38" s="171">
        <v>0</v>
      </c>
      <c r="G38" s="154">
        <v>0</v>
      </c>
      <c r="H38" s="172">
        <v>0</v>
      </c>
      <c r="I38" s="124"/>
      <c r="J38" s="328">
        <v>0</v>
      </c>
      <c r="K38" s="177">
        <v>0</v>
      </c>
      <c r="L38" s="161"/>
      <c r="M38" s="158"/>
      <c r="N38" s="156"/>
      <c r="O38" s="161"/>
      <c r="P38" s="158"/>
      <c r="Q38" s="320">
        <f t="shared" ref="Q38:Q47" si="4">SUM(D38:P38)</f>
        <v>0</v>
      </c>
      <c r="R38" s="377"/>
    </row>
    <row r="39" spans="2:19" s="374" customFormat="1" x14ac:dyDescent="0.25">
      <c r="B39" s="608"/>
      <c r="C39" s="609"/>
      <c r="D39" s="151">
        <v>0</v>
      </c>
      <c r="E39" s="122"/>
      <c r="F39" s="171">
        <v>0</v>
      </c>
      <c r="G39" s="154">
        <v>0</v>
      </c>
      <c r="H39" s="172">
        <v>0</v>
      </c>
      <c r="I39" s="124"/>
      <c r="J39" s="328">
        <v>0</v>
      </c>
      <c r="K39" s="177">
        <v>0</v>
      </c>
      <c r="L39" s="161"/>
      <c r="M39" s="158"/>
      <c r="N39" s="156"/>
      <c r="O39" s="161"/>
      <c r="P39" s="158"/>
      <c r="Q39" s="320">
        <f>SUM(D39:P39)</f>
        <v>0</v>
      </c>
      <c r="R39" s="377"/>
    </row>
    <row r="40" spans="2:19" s="374" customFormat="1" x14ac:dyDescent="0.25">
      <c r="B40" s="608"/>
      <c r="C40" s="609"/>
      <c r="D40" s="151">
        <v>0</v>
      </c>
      <c r="E40" s="122"/>
      <c r="F40" s="171">
        <v>0</v>
      </c>
      <c r="G40" s="154">
        <v>0</v>
      </c>
      <c r="H40" s="172">
        <v>0</v>
      </c>
      <c r="I40" s="124"/>
      <c r="J40" s="328">
        <v>0</v>
      </c>
      <c r="K40" s="177">
        <v>0</v>
      </c>
      <c r="L40" s="161"/>
      <c r="M40" s="158"/>
      <c r="N40" s="156"/>
      <c r="O40" s="161"/>
      <c r="P40" s="158"/>
      <c r="Q40" s="320">
        <f t="shared" si="4"/>
        <v>0</v>
      </c>
      <c r="R40" s="377"/>
    </row>
    <row r="41" spans="2:19" s="374" customFormat="1" x14ac:dyDescent="0.25">
      <c r="B41" s="608"/>
      <c r="C41" s="609"/>
      <c r="D41" s="151">
        <v>0</v>
      </c>
      <c r="E41" s="122"/>
      <c r="F41" s="171">
        <v>0</v>
      </c>
      <c r="G41" s="154">
        <v>0</v>
      </c>
      <c r="H41" s="172">
        <v>0</v>
      </c>
      <c r="I41" s="124"/>
      <c r="J41" s="328">
        <v>0</v>
      </c>
      <c r="K41" s="177">
        <v>0</v>
      </c>
      <c r="L41" s="161"/>
      <c r="M41" s="158"/>
      <c r="N41" s="161"/>
      <c r="O41" s="161"/>
      <c r="P41" s="158"/>
      <c r="Q41" s="320">
        <f t="shared" si="4"/>
        <v>0</v>
      </c>
      <c r="R41" s="377"/>
    </row>
    <row r="42" spans="2:19" s="374" customFormat="1" x14ac:dyDescent="0.25">
      <c r="B42" s="608"/>
      <c r="C42" s="609"/>
      <c r="D42" s="151">
        <v>0</v>
      </c>
      <c r="E42" s="122"/>
      <c r="F42" s="171">
        <v>0</v>
      </c>
      <c r="G42" s="154">
        <v>0</v>
      </c>
      <c r="H42" s="172">
        <v>0</v>
      </c>
      <c r="I42" s="124"/>
      <c r="J42" s="328">
        <v>0</v>
      </c>
      <c r="K42" s="177">
        <v>0</v>
      </c>
      <c r="L42" s="161"/>
      <c r="M42" s="158"/>
      <c r="N42" s="161"/>
      <c r="O42" s="161"/>
      <c r="P42" s="158"/>
      <c r="Q42" s="320">
        <f t="shared" si="4"/>
        <v>0</v>
      </c>
      <c r="R42" s="377"/>
    </row>
    <row r="43" spans="2:19" s="374" customFormat="1" x14ac:dyDescent="0.25">
      <c r="B43" s="608"/>
      <c r="C43" s="609"/>
      <c r="D43" s="151">
        <v>0</v>
      </c>
      <c r="E43" s="122"/>
      <c r="F43" s="171">
        <v>0</v>
      </c>
      <c r="G43" s="154">
        <v>0</v>
      </c>
      <c r="H43" s="172">
        <v>0</v>
      </c>
      <c r="I43" s="124"/>
      <c r="J43" s="328">
        <v>0</v>
      </c>
      <c r="K43" s="177">
        <v>0</v>
      </c>
      <c r="L43" s="161"/>
      <c r="M43" s="158"/>
      <c r="N43" s="161"/>
      <c r="O43" s="161"/>
      <c r="P43" s="158"/>
      <c r="Q43" s="320">
        <f t="shared" si="4"/>
        <v>0</v>
      </c>
      <c r="R43" s="377"/>
    </row>
    <row r="44" spans="2:19" s="374" customFormat="1" x14ac:dyDescent="0.25">
      <c r="B44" s="608"/>
      <c r="C44" s="609"/>
      <c r="D44" s="151">
        <v>0</v>
      </c>
      <c r="E44" s="125"/>
      <c r="F44" s="169">
        <v>0</v>
      </c>
      <c r="G44" s="154">
        <v>0</v>
      </c>
      <c r="H44" s="172">
        <v>0</v>
      </c>
      <c r="I44" s="124"/>
      <c r="J44" s="328">
        <v>0</v>
      </c>
      <c r="K44" s="177">
        <v>0</v>
      </c>
      <c r="L44" s="161"/>
      <c r="M44" s="158"/>
      <c r="N44" s="161"/>
      <c r="O44" s="161"/>
      <c r="P44" s="158"/>
      <c r="Q44" s="320">
        <f t="shared" si="4"/>
        <v>0</v>
      </c>
      <c r="R44" s="377"/>
    </row>
    <row r="45" spans="2:19" s="374" customFormat="1" x14ac:dyDescent="0.25">
      <c r="B45" s="608"/>
      <c r="C45" s="609"/>
      <c r="D45" s="151">
        <v>0</v>
      </c>
      <c r="E45" s="125"/>
      <c r="F45" s="171">
        <v>0</v>
      </c>
      <c r="G45" s="173">
        <v>0</v>
      </c>
      <c r="H45" s="174">
        <v>0</v>
      </c>
      <c r="I45" s="124"/>
      <c r="J45" s="328">
        <v>0</v>
      </c>
      <c r="K45" s="177">
        <v>0</v>
      </c>
      <c r="L45" s="161"/>
      <c r="M45" s="158"/>
      <c r="N45" s="161"/>
      <c r="O45" s="161"/>
      <c r="P45" s="158"/>
      <c r="Q45" s="320">
        <f t="shared" si="4"/>
        <v>0</v>
      </c>
      <c r="R45" s="377"/>
    </row>
    <row r="46" spans="2:19" s="374" customFormat="1" x14ac:dyDescent="0.25">
      <c r="B46" s="608" t="s">
        <v>288</v>
      </c>
      <c r="C46" s="609"/>
      <c r="D46" s="151">
        <v>0</v>
      </c>
      <c r="E46" s="125"/>
      <c r="F46" s="171">
        <v>0</v>
      </c>
      <c r="G46" s="173">
        <v>0</v>
      </c>
      <c r="H46" s="174">
        <v>0</v>
      </c>
      <c r="I46" s="124"/>
      <c r="J46" s="328">
        <v>0</v>
      </c>
      <c r="K46" s="177">
        <v>0</v>
      </c>
      <c r="L46" s="161"/>
      <c r="M46" s="158"/>
      <c r="N46" s="161"/>
      <c r="O46" s="161"/>
      <c r="P46" s="158"/>
      <c r="Q46" s="320">
        <f t="shared" si="4"/>
        <v>0</v>
      </c>
      <c r="R46" s="377"/>
    </row>
    <row r="47" spans="2:19" s="374" customFormat="1" ht="15.75" thickBot="1" x14ac:dyDescent="0.3">
      <c r="B47" s="608"/>
      <c r="C47" s="609"/>
      <c r="D47" s="152">
        <v>0</v>
      </c>
      <c r="E47" s="125"/>
      <c r="F47" s="175">
        <v>0</v>
      </c>
      <c r="G47" s="155">
        <v>0</v>
      </c>
      <c r="H47" s="176">
        <v>0</v>
      </c>
      <c r="I47" s="124"/>
      <c r="J47" s="329">
        <v>0</v>
      </c>
      <c r="K47" s="191">
        <v>0</v>
      </c>
      <c r="L47" s="162"/>
      <c r="M47" s="159"/>
      <c r="N47" s="162"/>
      <c r="O47" s="162"/>
      <c r="P47" s="159"/>
      <c r="Q47" s="378">
        <f t="shared" si="4"/>
        <v>0</v>
      </c>
      <c r="R47" s="377"/>
    </row>
    <row r="48" spans="2:19" ht="16.5" thickTop="1" thickBot="1" x14ac:dyDescent="0.3">
      <c r="B48" s="308"/>
      <c r="C48" s="309" t="s">
        <v>314</v>
      </c>
      <c r="D48" s="163">
        <f>SUM(D37:D47)</f>
        <v>0</v>
      </c>
      <c r="E48" s="314"/>
      <c r="F48" s="237">
        <f>SUM(F37:F47)</f>
        <v>0</v>
      </c>
      <c r="G48" s="238">
        <f>SUM(G37:G47)</f>
        <v>0</v>
      </c>
      <c r="H48" s="239">
        <f>SUM(H37:H47)</f>
        <v>0</v>
      </c>
      <c r="I48" s="314"/>
      <c r="J48" s="237">
        <f t="shared" ref="J48:P48" si="5">SUM(J37:J47)</f>
        <v>0</v>
      </c>
      <c r="K48" s="238">
        <f t="shared" si="5"/>
        <v>0</v>
      </c>
      <c r="L48" s="238">
        <f t="shared" si="5"/>
        <v>0</v>
      </c>
      <c r="M48" s="239">
        <f t="shared" si="5"/>
        <v>0</v>
      </c>
      <c r="N48" s="237">
        <f t="shared" si="5"/>
        <v>0</v>
      </c>
      <c r="O48" s="238">
        <f t="shared" si="5"/>
        <v>0</v>
      </c>
      <c r="P48" s="239">
        <f t="shared" si="5"/>
        <v>0</v>
      </c>
      <c r="Q48" s="240">
        <f>SUM(D48:P48)</f>
        <v>0</v>
      </c>
    </row>
    <row r="49" spans="2:18" ht="15.75" thickBot="1" x14ac:dyDescent="0.3">
      <c r="B49" s="308"/>
      <c r="C49" s="309" t="s">
        <v>315</v>
      </c>
      <c r="D49" s="163">
        <f>$D$48+$D$14</f>
        <v>0</v>
      </c>
      <c r="E49" s="314"/>
      <c r="F49" s="237">
        <f>$F$48+$F$14</f>
        <v>0</v>
      </c>
      <c r="G49" s="238">
        <f>$G$48+$G$14</f>
        <v>0</v>
      </c>
      <c r="H49" s="239">
        <f>$H$48+$H$14</f>
        <v>0</v>
      </c>
      <c r="I49" s="314"/>
      <c r="J49" s="237">
        <f>$J$48+$J$14</f>
        <v>0</v>
      </c>
      <c r="K49" s="238">
        <f>$K$48+$K$14</f>
        <v>0</v>
      </c>
      <c r="L49" s="238">
        <f>$L$48+$L$14</f>
        <v>0</v>
      </c>
      <c r="M49" s="239">
        <f>$M$48+$M$14</f>
        <v>0</v>
      </c>
      <c r="N49" s="237">
        <f>$N$48+$N$14</f>
        <v>0</v>
      </c>
      <c r="O49" s="238">
        <f>$O$48+$O$14</f>
        <v>0</v>
      </c>
      <c r="P49" s="239">
        <f>$P$48+$P$14</f>
        <v>0</v>
      </c>
      <c r="Q49" s="240">
        <f>SUM(D49:P49)</f>
        <v>0</v>
      </c>
    </row>
    <row r="50" spans="2:18" ht="15.75" thickBot="1" x14ac:dyDescent="0.3">
      <c r="B50" s="310"/>
      <c r="C50" s="311" t="s">
        <v>234</v>
      </c>
      <c r="D50" s="93">
        <f>$D$34-$D$48</f>
        <v>0</v>
      </c>
      <c r="E50" s="315"/>
      <c r="F50" s="88">
        <f>$F$34-$F$48</f>
        <v>0</v>
      </c>
      <c r="G50" s="89">
        <f>$G$34-$G$48</f>
        <v>0</v>
      </c>
      <c r="H50" s="90">
        <f>$H$34-$H$48</f>
        <v>0</v>
      </c>
      <c r="I50" s="315"/>
      <c r="J50" s="88">
        <f>$J$34-$J$48</f>
        <v>0</v>
      </c>
      <c r="K50" s="89">
        <f>$K$34-$K$48</f>
        <v>0</v>
      </c>
      <c r="L50" s="89">
        <f>$L$34-$L$48</f>
        <v>0</v>
      </c>
      <c r="M50" s="90">
        <f>$M$34-$M$48</f>
        <v>0</v>
      </c>
      <c r="N50" s="88">
        <f>$N$34-$N$48</f>
        <v>0</v>
      </c>
      <c r="O50" s="89">
        <f>$O$34-$O$48</f>
        <v>0</v>
      </c>
      <c r="P50" s="90">
        <f>$P$34-$P$48</f>
        <v>0</v>
      </c>
      <c r="Q50" s="160">
        <f>SUM(D50:P50)</f>
        <v>0</v>
      </c>
    </row>
    <row r="51" spans="2:18" ht="15.75" thickBot="1" x14ac:dyDescent="0.3">
      <c r="C51" s="147"/>
      <c r="D51" s="81"/>
      <c r="E51" s="92"/>
      <c r="F51" s="81"/>
      <c r="G51" s="81"/>
      <c r="H51" s="81"/>
      <c r="I51" s="92"/>
      <c r="J51" s="81"/>
      <c r="K51" s="81"/>
      <c r="L51" s="81"/>
      <c r="M51" s="81"/>
      <c r="N51" s="81"/>
      <c r="O51" s="81"/>
      <c r="P51" s="81"/>
      <c r="Q51" s="75"/>
    </row>
    <row r="52" spans="2:18" ht="19.5" thickBot="1" x14ac:dyDescent="0.35">
      <c r="B52" s="113"/>
      <c r="C52" s="120"/>
      <c r="D52" s="119"/>
      <c r="E52" s="233" t="s">
        <v>304</v>
      </c>
      <c r="F52" s="628" t="s">
        <v>300</v>
      </c>
      <c r="G52" s="629"/>
      <c r="H52" s="629"/>
      <c r="I52" s="629"/>
      <c r="J52" s="629"/>
      <c r="K52" s="629"/>
      <c r="L52" s="629"/>
      <c r="M52" s="630"/>
      <c r="N52" s="81"/>
      <c r="O52" s="81"/>
      <c r="P52" s="81"/>
      <c r="Q52" s="75"/>
    </row>
    <row r="53" spans="2:18" ht="18.75" x14ac:dyDescent="0.3">
      <c r="B53" s="112"/>
      <c r="C53" s="120"/>
      <c r="D53" s="116" t="s">
        <v>247</v>
      </c>
      <c r="E53" s="118">
        <v>1</v>
      </c>
      <c r="F53" s="230" t="e">
        <f>ROUND(SUMIF($E$7:$E$47,$D53,F$7:F$47)/$F$49,3)</f>
        <v>#DIV/0!</v>
      </c>
      <c r="G53" s="218" t="e">
        <f>ROUND(SUMIF($E$7:$E$47,$D53,G$7:G$47)/$G$49,3)</f>
        <v>#DIV/0!</v>
      </c>
      <c r="H53" s="218" t="e">
        <f>ROUND(SUMIF($E$7:$E$47,$D53,H$7:H$47)/$H$49,3)</f>
        <v>#DIV/0!</v>
      </c>
      <c r="I53" s="161"/>
      <c r="J53" s="161"/>
      <c r="K53" s="161"/>
      <c r="L53" s="161"/>
      <c r="M53" s="158"/>
      <c r="N53" s="81"/>
      <c r="O53" s="81"/>
      <c r="P53" s="81"/>
      <c r="Q53" s="75"/>
    </row>
    <row r="54" spans="2:18" ht="18.75" x14ac:dyDescent="0.3">
      <c r="B54" s="112"/>
      <c r="C54" s="119"/>
      <c r="D54" s="116" t="s">
        <v>248</v>
      </c>
      <c r="E54" s="118">
        <v>2</v>
      </c>
      <c r="F54" s="230" t="e">
        <f t="shared" ref="F54:F62" si="6">ROUND(SUMIF($E$7:$E$47,$D54,F$7:F$47)/$F$49,3)</f>
        <v>#DIV/0!</v>
      </c>
      <c r="G54" s="218" t="e">
        <f t="shared" ref="G54:G62" si="7">ROUND(SUMIF($E$7:$E$47,$D54,G$7:G$47)/$G$49,3)</f>
        <v>#DIV/0!</v>
      </c>
      <c r="H54" s="218" t="e">
        <f t="shared" ref="H54:H62" si="8">ROUND(SUMIF($E$7:$E$47,$D54,H$7:H$47)/$H$49,3)</f>
        <v>#DIV/0!</v>
      </c>
      <c r="I54" s="161"/>
      <c r="J54" s="161"/>
      <c r="K54" s="161"/>
      <c r="L54" s="161"/>
      <c r="M54" s="158"/>
      <c r="N54" s="81"/>
      <c r="O54" s="81"/>
      <c r="P54" s="81"/>
      <c r="Q54" s="75"/>
    </row>
    <row r="55" spans="2:18" ht="15" customHeight="1" x14ac:dyDescent="0.3">
      <c r="B55" s="112"/>
      <c r="C55" s="119"/>
      <c r="D55" s="116" t="s">
        <v>249</v>
      </c>
      <c r="E55" s="118">
        <v>3</v>
      </c>
      <c r="F55" s="230" t="e">
        <f t="shared" si="6"/>
        <v>#DIV/0!</v>
      </c>
      <c r="G55" s="218" t="e">
        <f t="shared" si="7"/>
        <v>#DIV/0!</v>
      </c>
      <c r="H55" s="218" t="e">
        <f t="shared" si="8"/>
        <v>#DIV/0!</v>
      </c>
      <c r="I55" s="161"/>
      <c r="J55" s="161"/>
      <c r="K55" s="161"/>
      <c r="L55" s="161"/>
      <c r="M55" s="158"/>
      <c r="N55" s="81"/>
      <c r="O55" s="81"/>
      <c r="P55" s="81"/>
      <c r="Q55" s="75"/>
    </row>
    <row r="56" spans="2:18" ht="18.75" x14ac:dyDescent="0.3">
      <c r="B56" s="112"/>
      <c r="C56" s="119"/>
      <c r="D56" s="116" t="s">
        <v>250</v>
      </c>
      <c r="E56" s="118">
        <v>4</v>
      </c>
      <c r="F56" s="230" t="e">
        <f t="shared" si="6"/>
        <v>#DIV/0!</v>
      </c>
      <c r="G56" s="218" t="e">
        <f t="shared" si="7"/>
        <v>#DIV/0!</v>
      </c>
      <c r="H56" s="218" t="e">
        <f t="shared" si="8"/>
        <v>#DIV/0!</v>
      </c>
      <c r="I56" s="161"/>
      <c r="J56" s="161"/>
      <c r="K56" s="161"/>
      <c r="L56" s="161"/>
      <c r="M56" s="158"/>
      <c r="N56" s="81"/>
      <c r="O56" s="81"/>
      <c r="P56" s="81"/>
      <c r="Q56" s="75"/>
      <c r="R56" s="18"/>
    </row>
    <row r="57" spans="2:18" ht="18.75" x14ac:dyDescent="0.3">
      <c r="B57" s="112"/>
      <c r="C57" s="119"/>
      <c r="D57" s="116" t="s">
        <v>251</v>
      </c>
      <c r="E57" s="118">
        <v>5</v>
      </c>
      <c r="F57" s="230" t="e">
        <f t="shared" si="6"/>
        <v>#DIV/0!</v>
      </c>
      <c r="G57" s="218" t="e">
        <f t="shared" si="7"/>
        <v>#DIV/0!</v>
      </c>
      <c r="H57" s="218" t="e">
        <f t="shared" si="8"/>
        <v>#DIV/0!</v>
      </c>
      <c r="I57" s="161"/>
      <c r="J57" s="161"/>
      <c r="K57" s="161"/>
      <c r="L57" s="161"/>
      <c r="M57" s="158"/>
      <c r="N57" s="81"/>
      <c r="O57" s="81"/>
      <c r="P57" s="81"/>
      <c r="Q57" s="75"/>
      <c r="R57" s="18"/>
    </row>
    <row r="58" spans="2:18" ht="18.75" x14ac:dyDescent="0.3">
      <c r="B58" s="112"/>
      <c r="C58" s="119"/>
      <c r="D58" s="116" t="s">
        <v>252</v>
      </c>
      <c r="E58" s="118">
        <v>6</v>
      </c>
      <c r="F58" s="230" t="e">
        <f t="shared" si="6"/>
        <v>#DIV/0!</v>
      </c>
      <c r="G58" s="218" t="e">
        <f t="shared" si="7"/>
        <v>#DIV/0!</v>
      </c>
      <c r="H58" s="218" t="e">
        <f t="shared" si="8"/>
        <v>#DIV/0!</v>
      </c>
      <c r="I58" s="161"/>
      <c r="J58" s="161"/>
      <c r="K58" s="161"/>
      <c r="L58" s="161"/>
      <c r="M58" s="158"/>
      <c r="N58" s="81"/>
      <c r="O58" s="81"/>
      <c r="P58" s="81"/>
      <c r="Q58" s="75"/>
    </row>
    <row r="59" spans="2:18" ht="18.75" x14ac:dyDescent="0.3">
      <c r="B59" s="112"/>
      <c r="C59" s="119"/>
      <c r="D59" s="116" t="s">
        <v>253</v>
      </c>
      <c r="E59" s="118">
        <v>7</v>
      </c>
      <c r="F59" s="230" t="e">
        <f t="shared" si="6"/>
        <v>#DIV/0!</v>
      </c>
      <c r="G59" s="218" t="e">
        <f t="shared" si="7"/>
        <v>#DIV/0!</v>
      </c>
      <c r="H59" s="218" t="e">
        <f t="shared" si="8"/>
        <v>#DIV/0!</v>
      </c>
      <c r="I59" s="161"/>
      <c r="J59" s="161"/>
      <c r="K59" s="161"/>
      <c r="L59" s="161"/>
      <c r="M59" s="158"/>
      <c r="N59" s="81"/>
      <c r="O59" s="81"/>
      <c r="P59" s="81"/>
      <c r="Q59" s="75"/>
    </row>
    <row r="60" spans="2:18" ht="18.75" x14ac:dyDescent="0.3">
      <c r="B60" s="112"/>
      <c r="C60" s="119"/>
      <c r="D60" s="116" t="s">
        <v>254</v>
      </c>
      <c r="E60" s="118">
        <v>8</v>
      </c>
      <c r="F60" s="230" t="e">
        <f t="shared" si="6"/>
        <v>#DIV/0!</v>
      </c>
      <c r="G60" s="218" t="e">
        <f t="shared" si="7"/>
        <v>#DIV/0!</v>
      </c>
      <c r="H60" s="218" t="e">
        <f t="shared" si="8"/>
        <v>#DIV/0!</v>
      </c>
      <c r="I60" s="161"/>
      <c r="J60" s="161"/>
      <c r="K60" s="161"/>
      <c r="L60" s="161"/>
      <c r="M60" s="158"/>
      <c r="N60" s="81"/>
      <c r="O60" s="81"/>
      <c r="P60" s="81"/>
      <c r="Q60" s="75"/>
    </row>
    <row r="61" spans="2:18" ht="18.75" x14ac:dyDescent="0.3">
      <c r="B61" s="112"/>
      <c r="C61" s="119"/>
      <c r="D61" s="116" t="s">
        <v>255</v>
      </c>
      <c r="E61" s="118">
        <v>9</v>
      </c>
      <c r="F61" s="230" t="e">
        <f t="shared" si="6"/>
        <v>#DIV/0!</v>
      </c>
      <c r="G61" s="218" t="e">
        <f t="shared" si="7"/>
        <v>#DIV/0!</v>
      </c>
      <c r="H61" s="218" t="e">
        <f t="shared" si="8"/>
        <v>#DIV/0!</v>
      </c>
      <c r="I61" s="161"/>
      <c r="J61" s="161"/>
      <c r="K61" s="161"/>
      <c r="L61" s="161"/>
      <c r="M61" s="158"/>
      <c r="N61" s="81"/>
      <c r="O61" s="81"/>
      <c r="P61" s="81"/>
      <c r="Q61" s="75"/>
    </row>
    <row r="62" spans="2:18" ht="18.75" x14ac:dyDescent="0.3">
      <c r="B62" s="112"/>
      <c r="C62" s="119"/>
      <c r="D62" s="116" t="s">
        <v>256</v>
      </c>
      <c r="E62" s="118">
        <v>10</v>
      </c>
      <c r="F62" s="230" t="e">
        <f t="shared" si="6"/>
        <v>#DIV/0!</v>
      </c>
      <c r="G62" s="218" t="e">
        <f t="shared" si="7"/>
        <v>#DIV/0!</v>
      </c>
      <c r="H62" s="218" t="e">
        <f t="shared" si="8"/>
        <v>#DIV/0!</v>
      </c>
      <c r="I62" s="161"/>
      <c r="J62" s="161"/>
      <c r="K62" s="161"/>
      <c r="L62" s="161"/>
      <c r="M62" s="158"/>
      <c r="N62" s="81"/>
      <c r="O62" s="81"/>
      <c r="P62" s="81"/>
      <c r="Q62" s="75"/>
    </row>
    <row r="63" spans="2:18" ht="15.75" x14ac:dyDescent="0.25">
      <c r="B63" s="113"/>
      <c r="C63" s="114"/>
      <c r="D63" s="114"/>
      <c r="E63" s="117" t="s">
        <v>260</v>
      </c>
      <c r="F63" s="156"/>
      <c r="G63" s="161"/>
      <c r="H63" s="161"/>
      <c r="I63" s="161"/>
      <c r="J63" s="161"/>
      <c r="K63" s="161"/>
      <c r="L63" s="161"/>
      <c r="M63" s="158"/>
      <c r="N63" s="81"/>
      <c r="O63" s="81"/>
      <c r="P63" s="81"/>
      <c r="Q63" s="75"/>
    </row>
    <row r="64" spans="2:18" ht="18.75" x14ac:dyDescent="0.3">
      <c r="B64" s="112"/>
      <c r="C64" s="112"/>
      <c r="D64" s="116" t="s">
        <v>235</v>
      </c>
      <c r="E64" s="118">
        <v>1</v>
      </c>
      <c r="F64" s="156"/>
      <c r="G64" s="161"/>
      <c r="H64" s="161"/>
      <c r="I64" s="161"/>
      <c r="J64" s="215" t="e">
        <f>ROUND(SUMIF($I$6:$I$47,$D64,J$6:J$47)/J$49,3)</f>
        <v>#DIV/0!</v>
      </c>
      <c r="K64" s="161"/>
      <c r="L64" s="161"/>
      <c r="M64" s="158"/>
      <c r="N64" s="81"/>
      <c r="O64" s="81"/>
      <c r="P64" s="81"/>
      <c r="Q64" s="75"/>
    </row>
    <row r="65" spans="1:18" ht="15" customHeight="1" x14ac:dyDescent="0.3">
      <c r="B65" s="112"/>
      <c r="C65" s="112"/>
      <c r="D65" s="116" t="s">
        <v>236</v>
      </c>
      <c r="E65" s="118">
        <v>2</v>
      </c>
      <c r="F65" s="156"/>
      <c r="G65" s="161"/>
      <c r="H65" s="161"/>
      <c r="I65" s="161"/>
      <c r="J65" s="215" t="e">
        <f t="shared" ref="J65:J75" si="9">ROUND(SUMIF($I$6:$I$47,$D65,J$6:J$47)/J$49,3)</f>
        <v>#DIV/0!</v>
      </c>
      <c r="K65" s="161"/>
      <c r="L65" s="161"/>
      <c r="M65" s="158"/>
      <c r="N65" s="81"/>
      <c r="O65" s="81"/>
      <c r="P65" s="81"/>
      <c r="Q65" s="75"/>
    </row>
    <row r="66" spans="1:18" ht="15.75" customHeight="1" x14ac:dyDescent="0.3">
      <c r="B66" s="112"/>
      <c r="C66" s="112"/>
      <c r="D66" s="116" t="s">
        <v>237</v>
      </c>
      <c r="E66" s="118">
        <v>3</v>
      </c>
      <c r="F66" s="156"/>
      <c r="G66" s="161"/>
      <c r="H66" s="161"/>
      <c r="I66" s="161"/>
      <c r="J66" s="215" t="e">
        <f t="shared" si="9"/>
        <v>#DIV/0!</v>
      </c>
      <c r="K66" s="161"/>
      <c r="L66" s="161"/>
      <c r="M66" s="158"/>
      <c r="N66" s="81"/>
      <c r="O66" s="81"/>
      <c r="P66" s="81"/>
      <c r="Q66" s="75"/>
    </row>
    <row r="67" spans="1:18" ht="18.75" customHeight="1" x14ac:dyDescent="0.3">
      <c r="B67" s="112"/>
      <c r="C67" s="112"/>
      <c r="D67" s="116" t="s">
        <v>238</v>
      </c>
      <c r="E67" s="118">
        <v>4</v>
      </c>
      <c r="F67" s="156"/>
      <c r="G67" s="161"/>
      <c r="H67" s="161"/>
      <c r="I67" s="161"/>
      <c r="J67" s="215" t="e">
        <f t="shared" si="9"/>
        <v>#DIV/0!</v>
      </c>
      <c r="K67" s="161"/>
      <c r="L67" s="161"/>
      <c r="M67" s="158"/>
      <c r="N67" s="81"/>
      <c r="O67" s="81"/>
      <c r="P67" s="81"/>
      <c r="Q67" s="75"/>
    </row>
    <row r="68" spans="1:18" ht="18.75" x14ac:dyDescent="0.3">
      <c r="B68" s="112"/>
      <c r="C68" s="112"/>
      <c r="D68" s="116" t="s">
        <v>239</v>
      </c>
      <c r="E68" s="118">
        <v>5</v>
      </c>
      <c r="F68" s="156"/>
      <c r="G68" s="161"/>
      <c r="H68" s="161"/>
      <c r="I68" s="161"/>
      <c r="J68" s="215" t="e">
        <f t="shared" si="9"/>
        <v>#DIV/0!</v>
      </c>
      <c r="K68" s="161"/>
      <c r="L68" s="161"/>
      <c r="M68" s="158"/>
      <c r="N68" s="81"/>
      <c r="O68" s="81"/>
      <c r="P68" s="81"/>
      <c r="Q68" s="75"/>
    </row>
    <row r="69" spans="1:18" ht="18.75" x14ac:dyDescent="0.3">
      <c r="B69" s="112"/>
      <c r="C69" s="112"/>
      <c r="D69" s="116" t="s">
        <v>240</v>
      </c>
      <c r="E69" s="118">
        <v>6</v>
      </c>
      <c r="F69" s="156"/>
      <c r="G69" s="161"/>
      <c r="H69" s="161"/>
      <c r="I69" s="161"/>
      <c r="J69" s="215" t="e">
        <f t="shared" si="9"/>
        <v>#DIV/0!</v>
      </c>
      <c r="K69" s="161"/>
      <c r="L69" s="161"/>
      <c r="M69" s="158"/>
      <c r="N69" s="81"/>
      <c r="O69" s="81"/>
      <c r="P69" s="81"/>
      <c r="Q69" s="75"/>
    </row>
    <row r="70" spans="1:18" ht="18.75" x14ac:dyDescent="0.3">
      <c r="B70" s="112"/>
      <c r="C70" s="112"/>
      <c r="D70" s="116" t="s">
        <v>241</v>
      </c>
      <c r="E70" s="118">
        <v>7</v>
      </c>
      <c r="F70" s="156"/>
      <c r="G70" s="161"/>
      <c r="H70" s="161"/>
      <c r="I70" s="161"/>
      <c r="J70" s="215" t="e">
        <f t="shared" si="9"/>
        <v>#DIV/0!</v>
      </c>
      <c r="K70" s="161"/>
      <c r="L70" s="161"/>
      <c r="M70" s="158"/>
      <c r="N70" s="81"/>
      <c r="O70" s="81"/>
      <c r="P70" s="81"/>
      <c r="Q70" s="75"/>
    </row>
    <row r="71" spans="1:18" ht="18.75" x14ac:dyDescent="0.3">
      <c r="B71" s="112"/>
      <c r="C71" s="112"/>
      <c r="D71" s="116" t="s">
        <v>242</v>
      </c>
      <c r="E71" s="118">
        <v>8</v>
      </c>
      <c r="F71" s="156"/>
      <c r="G71" s="161"/>
      <c r="H71" s="161"/>
      <c r="I71" s="161"/>
      <c r="J71" s="215" t="e">
        <f t="shared" si="9"/>
        <v>#DIV/0!</v>
      </c>
      <c r="K71" s="161"/>
      <c r="L71" s="161"/>
      <c r="M71" s="158"/>
      <c r="N71" s="81"/>
      <c r="O71" s="81"/>
      <c r="P71" s="81"/>
      <c r="Q71" s="75"/>
    </row>
    <row r="72" spans="1:18" ht="18.75" x14ac:dyDescent="0.3">
      <c r="B72" s="112"/>
      <c r="C72" s="112"/>
      <c r="D72" s="116" t="s">
        <v>243</v>
      </c>
      <c r="E72" s="118">
        <v>9</v>
      </c>
      <c r="F72" s="156"/>
      <c r="G72" s="161"/>
      <c r="H72" s="161"/>
      <c r="I72" s="161"/>
      <c r="J72" s="215" t="e">
        <f t="shared" si="9"/>
        <v>#DIV/0!</v>
      </c>
      <c r="K72" s="161"/>
      <c r="L72" s="161"/>
      <c r="M72" s="158"/>
      <c r="N72" s="81"/>
      <c r="O72" s="81"/>
      <c r="P72" s="81"/>
      <c r="Q72" s="75"/>
    </row>
    <row r="73" spans="1:18" ht="18.75" x14ac:dyDescent="0.3">
      <c r="B73" s="112"/>
      <c r="C73" s="112"/>
      <c r="D73" s="116" t="s">
        <v>244</v>
      </c>
      <c r="E73" s="118">
        <v>10</v>
      </c>
      <c r="F73" s="156"/>
      <c r="G73" s="161"/>
      <c r="H73" s="161"/>
      <c r="I73" s="161"/>
      <c r="J73" s="215" t="e">
        <f t="shared" si="9"/>
        <v>#DIV/0!</v>
      </c>
      <c r="K73" s="161"/>
      <c r="L73" s="161"/>
      <c r="M73" s="158"/>
      <c r="N73" s="81"/>
      <c r="O73" s="81"/>
      <c r="P73" s="81"/>
      <c r="Q73" s="75"/>
    </row>
    <row r="74" spans="1:18" ht="18.75" x14ac:dyDescent="0.3">
      <c r="B74" s="112"/>
      <c r="C74" s="112"/>
      <c r="D74" s="116" t="s">
        <v>245</v>
      </c>
      <c r="E74" s="118">
        <v>11</v>
      </c>
      <c r="F74" s="156"/>
      <c r="G74" s="161"/>
      <c r="H74" s="161"/>
      <c r="I74" s="161"/>
      <c r="J74" s="215" t="e">
        <f t="shared" si="9"/>
        <v>#DIV/0!</v>
      </c>
      <c r="K74" s="161"/>
      <c r="L74" s="161"/>
      <c r="M74" s="158"/>
      <c r="N74" s="81"/>
      <c r="O74" s="81"/>
      <c r="P74" s="81"/>
      <c r="Q74" s="75"/>
    </row>
    <row r="75" spans="1:18" ht="19.5" thickBot="1" x14ac:dyDescent="0.35">
      <c r="B75" s="112"/>
      <c r="C75" s="112"/>
      <c r="D75" s="116" t="s">
        <v>246</v>
      </c>
      <c r="E75" s="118">
        <v>12</v>
      </c>
      <c r="F75" s="157"/>
      <c r="G75" s="162"/>
      <c r="H75" s="162"/>
      <c r="I75" s="161"/>
      <c r="J75" s="227" t="e">
        <f t="shared" si="9"/>
        <v>#DIV/0!</v>
      </c>
      <c r="K75" s="161"/>
      <c r="L75" s="161"/>
      <c r="M75" s="158"/>
      <c r="N75" s="81"/>
      <c r="O75" s="81"/>
      <c r="P75" s="81"/>
      <c r="Q75" s="75"/>
    </row>
    <row r="76" spans="1:18" ht="16.5" thickTop="1" thickBot="1" x14ac:dyDescent="0.3">
      <c r="B76" s="147"/>
      <c r="C76" s="78"/>
      <c r="D76" s="81"/>
      <c r="E76" s="115" t="s">
        <v>233</v>
      </c>
      <c r="F76" s="216" t="e">
        <f>SUM(F53:F62)</f>
        <v>#DIV/0!</v>
      </c>
      <c r="G76" s="217" t="e">
        <f>SUM(G53:G62)</f>
        <v>#DIV/0!</v>
      </c>
      <c r="H76" s="217" t="e">
        <f>SUM(H53:H62)</f>
        <v>#DIV/0!</v>
      </c>
      <c r="I76" s="211"/>
      <c r="J76" s="217" t="e">
        <f>SUM(J64:J75)</f>
        <v>#DIV/0!</v>
      </c>
      <c r="K76" s="211"/>
      <c r="L76" s="211"/>
      <c r="M76" s="212"/>
      <c r="N76" s="81"/>
      <c r="O76" s="81"/>
      <c r="P76" s="81"/>
      <c r="Q76" s="75"/>
    </row>
    <row r="77" spans="1:18" x14ac:dyDescent="0.25">
      <c r="B77" s="147"/>
      <c r="C77" s="78"/>
      <c r="D77" s="81"/>
      <c r="E77" s="92"/>
      <c r="F77" s="232" t="s">
        <v>268</v>
      </c>
      <c r="G77" s="92"/>
      <c r="H77" s="92"/>
      <c r="I77" s="92"/>
      <c r="J77" s="81"/>
      <c r="K77" s="81"/>
      <c r="L77" s="81"/>
      <c r="M77" s="81"/>
      <c r="N77" s="81"/>
      <c r="O77" s="81"/>
      <c r="P77" s="81"/>
      <c r="Q77" s="75"/>
    </row>
    <row r="78" spans="1:18" x14ac:dyDescent="0.25">
      <c r="B78" s="147"/>
      <c r="C78" s="78"/>
      <c r="D78" s="81"/>
      <c r="E78" s="92"/>
      <c r="F78" s="232" t="s">
        <v>310</v>
      </c>
      <c r="G78" s="92"/>
      <c r="H78" s="92"/>
      <c r="I78" s="92"/>
      <c r="J78" s="81"/>
      <c r="K78" s="81"/>
      <c r="L78" s="81"/>
      <c r="M78" s="81"/>
      <c r="N78" s="81"/>
      <c r="O78" s="81"/>
      <c r="P78" s="81"/>
      <c r="Q78" s="75"/>
    </row>
    <row r="79" spans="1:18" ht="15.75" thickBot="1" x14ac:dyDescent="0.3">
      <c r="A79" s="76"/>
      <c r="B79" s="454"/>
      <c r="C79" s="455"/>
      <c r="D79" s="84"/>
      <c r="E79" s="456"/>
      <c r="F79" s="456"/>
      <c r="G79" s="456"/>
      <c r="H79" s="456"/>
      <c r="I79" s="456"/>
      <c r="J79" s="84"/>
      <c r="K79" s="84"/>
      <c r="L79" s="84"/>
      <c r="M79" s="84"/>
      <c r="N79" s="84"/>
      <c r="O79" s="84"/>
      <c r="P79" s="84"/>
      <c r="Q79" s="457"/>
      <c r="R79" s="102"/>
    </row>
    <row r="80" spans="1:18" s="13" customFormat="1" ht="34.5" thickBot="1" x14ac:dyDescent="0.55000000000000004">
      <c r="B80" s="458" t="s">
        <v>321</v>
      </c>
      <c r="C80" s="459"/>
      <c r="D80" s="459"/>
      <c r="E80" s="459"/>
      <c r="F80" s="459"/>
      <c r="G80" s="459"/>
      <c r="H80" s="459"/>
      <c r="I80" s="459"/>
      <c r="J80" s="459"/>
      <c r="K80" s="459"/>
      <c r="L80" s="459"/>
      <c r="M80" s="459"/>
      <c r="N80" s="459"/>
      <c r="O80" s="459"/>
      <c r="P80" s="459"/>
      <c r="Q80" s="460"/>
      <c r="R80" s="21"/>
    </row>
    <row r="81" spans="2:19" ht="51.75" customHeight="1" x14ac:dyDescent="0.25">
      <c r="B81" s="317"/>
      <c r="C81" s="318"/>
      <c r="D81" s="368" t="s">
        <v>181</v>
      </c>
      <c r="E81" s="598" t="s">
        <v>284</v>
      </c>
      <c r="F81" s="595" t="s">
        <v>259</v>
      </c>
      <c r="G81" s="596"/>
      <c r="H81" s="597"/>
      <c r="I81" s="598" t="s">
        <v>283</v>
      </c>
      <c r="J81" s="600" t="s">
        <v>187</v>
      </c>
      <c r="K81" s="601"/>
      <c r="L81" s="601"/>
      <c r="M81" s="602"/>
      <c r="N81" s="603" t="s">
        <v>227</v>
      </c>
      <c r="O81" s="604"/>
      <c r="P81" s="605"/>
      <c r="Q81" s="319"/>
      <c r="S81" s="19"/>
    </row>
    <row r="82" spans="2:19" x14ac:dyDescent="0.25">
      <c r="B82" s="303"/>
      <c r="C82" s="304" t="s">
        <v>297</v>
      </c>
      <c r="D82" s="85">
        <f>D$50</f>
        <v>0</v>
      </c>
      <c r="E82" s="598"/>
      <c r="F82" s="109">
        <f>$F$50</f>
        <v>0</v>
      </c>
      <c r="G82" s="110">
        <f>$G$50</f>
        <v>0</v>
      </c>
      <c r="H82" s="111">
        <f>$H$50</f>
        <v>0</v>
      </c>
      <c r="I82" s="598"/>
      <c r="J82" s="109">
        <f>$J$50</f>
        <v>0</v>
      </c>
      <c r="K82" s="110">
        <f>$K$50</f>
        <v>0</v>
      </c>
      <c r="L82" s="110">
        <f>$L$50</f>
        <v>0</v>
      </c>
      <c r="M82" s="111">
        <f>$M$50</f>
        <v>0</v>
      </c>
      <c r="N82" s="109">
        <f>$N$50</f>
        <v>0</v>
      </c>
      <c r="O82" s="110">
        <f>$O$50</f>
        <v>0</v>
      </c>
      <c r="P82" s="111">
        <f>$P$50</f>
        <v>0</v>
      </c>
      <c r="Q82" s="319"/>
      <c r="R82" s="18"/>
      <c r="S82" s="19"/>
    </row>
    <row r="83" spans="2:19" x14ac:dyDescent="0.25">
      <c r="B83" s="606" t="s">
        <v>179</v>
      </c>
      <c r="C83" s="79" t="s">
        <v>199</v>
      </c>
      <c r="D83" s="181" t="s">
        <v>182</v>
      </c>
      <c r="E83" s="598"/>
      <c r="F83" s="198" t="s">
        <v>182</v>
      </c>
      <c r="G83" s="199" t="s">
        <v>69</v>
      </c>
      <c r="H83" s="200" t="s">
        <v>183</v>
      </c>
      <c r="I83" s="598"/>
      <c r="J83" s="184" t="s">
        <v>51</v>
      </c>
      <c r="K83" s="178" t="s">
        <v>52</v>
      </c>
      <c r="L83" s="331" t="s">
        <v>185</v>
      </c>
      <c r="M83" s="183" t="s">
        <v>186</v>
      </c>
      <c r="N83" s="184" t="s">
        <v>228</v>
      </c>
      <c r="O83" s="593" t="s">
        <v>229</v>
      </c>
      <c r="P83" s="594"/>
      <c r="Q83" s="319"/>
      <c r="R83" s="18"/>
    </row>
    <row r="84" spans="2:19" ht="15.75" thickBot="1" x14ac:dyDescent="0.3">
      <c r="B84" s="607"/>
      <c r="C84" s="80" t="s">
        <v>12</v>
      </c>
      <c r="D84" s="182">
        <v>7388</v>
      </c>
      <c r="E84" s="599"/>
      <c r="F84" s="186">
        <v>7420</v>
      </c>
      <c r="G84" s="180">
        <v>3220</v>
      </c>
      <c r="H84" s="185">
        <v>3215</v>
      </c>
      <c r="I84" s="599"/>
      <c r="J84" s="186">
        <v>3210</v>
      </c>
      <c r="K84" s="180">
        <v>3212</v>
      </c>
      <c r="L84" s="180" t="s">
        <v>184</v>
      </c>
      <c r="M84" s="185" t="s">
        <v>184</v>
      </c>
      <c r="N84" s="186">
        <v>7422</v>
      </c>
      <c r="O84" s="180">
        <v>7425</v>
      </c>
      <c r="P84" s="185" t="s">
        <v>289</v>
      </c>
      <c r="Q84" s="307" t="s">
        <v>233</v>
      </c>
      <c r="R84" s="3" t="s">
        <v>189</v>
      </c>
    </row>
    <row r="85" spans="2:19" s="374" customFormat="1" x14ac:dyDescent="0.25">
      <c r="B85" s="610"/>
      <c r="C85" s="611"/>
      <c r="D85" s="150">
        <v>0</v>
      </c>
      <c r="E85" s="125"/>
      <c r="F85" s="169">
        <v>0</v>
      </c>
      <c r="G85" s="153">
        <v>0</v>
      </c>
      <c r="H85" s="170">
        <v>0</v>
      </c>
      <c r="I85" s="123"/>
      <c r="J85" s="327">
        <v>0</v>
      </c>
      <c r="K85" s="177">
        <v>0</v>
      </c>
      <c r="L85" s="161"/>
      <c r="M85" s="158"/>
      <c r="N85" s="156"/>
      <c r="O85" s="161"/>
      <c r="P85" s="158"/>
      <c r="Q85" s="320">
        <f>SUM(D85:P85)</f>
        <v>0</v>
      </c>
      <c r="R85" s="377"/>
    </row>
    <row r="86" spans="2:19" s="374" customFormat="1" x14ac:dyDescent="0.25">
      <c r="B86" s="608"/>
      <c r="C86" s="609"/>
      <c r="D86" s="150">
        <v>0</v>
      </c>
      <c r="E86" s="125"/>
      <c r="F86" s="169">
        <v>0</v>
      </c>
      <c r="G86" s="153">
        <v>0</v>
      </c>
      <c r="H86" s="170">
        <v>0</v>
      </c>
      <c r="I86" s="123"/>
      <c r="J86" s="327">
        <v>0</v>
      </c>
      <c r="K86" s="177">
        <v>0</v>
      </c>
      <c r="L86" s="161"/>
      <c r="M86" s="158"/>
      <c r="N86" s="156"/>
      <c r="O86" s="161"/>
      <c r="P86" s="158"/>
      <c r="Q86" s="321">
        <f t="shared" ref="Q86:Q94" si="10">SUM(D86:P86)</f>
        <v>0</v>
      </c>
      <c r="R86" s="377"/>
    </row>
    <row r="87" spans="2:19" s="374" customFormat="1" x14ac:dyDescent="0.25">
      <c r="B87" s="608"/>
      <c r="C87" s="609"/>
      <c r="D87" s="150">
        <v>0</v>
      </c>
      <c r="E87" s="125"/>
      <c r="F87" s="169">
        <v>0</v>
      </c>
      <c r="G87" s="153">
        <v>0</v>
      </c>
      <c r="H87" s="170">
        <v>0</v>
      </c>
      <c r="I87" s="123"/>
      <c r="J87" s="327">
        <v>0</v>
      </c>
      <c r="K87" s="177">
        <v>0</v>
      </c>
      <c r="L87" s="161"/>
      <c r="M87" s="158"/>
      <c r="N87" s="156"/>
      <c r="O87" s="161"/>
      <c r="P87" s="158"/>
      <c r="Q87" s="321">
        <f t="shared" si="10"/>
        <v>0</v>
      </c>
      <c r="R87" s="377"/>
    </row>
    <row r="88" spans="2:19" s="374" customFormat="1" x14ac:dyDescent="0.25">
      <c r="B88" s="608"/>
      <c r="C88" s="609"/>
      <c r="D88" s="150">
        <v>0</v>
      </c>
      <c r="E88" s="125"/>
      <c r="F88" s="169">
        <v>0</v>
      </c>
      <c r="G88" s="153">
        <v>0</v>
      </c>
      <c r="H88" s="170">
        <v>0</v>
      </c>
      <c r="I88" s="123"/>
      <c r="J88" s="327">
        <v>0</v>
      </c>
      <c r="K88" s="177">
        <v>0</v>
      </c>
      <c r="L88" s="161"/>
      <c r="M88" s="158"/>
      <c r="N88" s="156"/>
      <c r="O88" s="161"/>
      <c r="P88" s="158"/>
      <c r="Q88" s="321">
        <f t="shared" si="10"/>
        <v>0</v>
      </c>
      <c r="R88" s="377"/>
    </row>
    <row r="89" spans="2:19" s="374" customFormat="1" x14ac:dyDescent="0.25">
      <c r="B89" s="608"/>
      <c r="C89" s="609"/>
      <c r="D89" s="150">
        <v>0</v>
      </c>
      <c r="E89" s="125"/>
      <c r="F89" s="169">
        <v>0</v>
      </c>
      <c r="G89" s="153">
        <v>0</v>
      </c>
      <c r="H89" s="170">
        <v>0</v>
      </c>
      <c r="I89" s="123"/>
      <c r="J89" s="327">
        <v>0</v>
      </c>
      <c r="K89" s="177">
        <v>0</v>
      </c>
      <c r="L89" s="161"/>
      <c r="M89" s="158"/>
      <c r="N89" s="161"/>
      <c r="O89" s="161"/>
      <c r="P89" s="158"/>
      <c r="Q89" s="321">
        <f t="shared" si="10"/>
        <v>0</v>
      </c>
      <c r="R89" s="377"/>
    </row>
    <row r="90" spans="2:19" s="374" customFormat="1" x14ac:dyDescent="0.25">
      <c r="B90" s="608"/>
      <c r="C90" s="609"/>
      <c r="D90" s="150">
        <v>0</v>
      </c>
      <c r="E90" s="125"/>
      <c r="F90" s="169">
        <v>0</v>
      </c>
      <c r="G90" s="153">
        <v>0</v>
      </c>
      <c r="H90" s="170">
        <v>0</v>
      </c>
      <c r="I90" s="123"/>
      <c r="J90" s="327">
        <v>0</v>
      </c>
      <c r="K90" s="177">
        <v>0</v>
      </c>
      <c r="L90" s="161"/>
      <c r="M90" s="158"/>
      <c r="N90" s="161"/>
      <c r="O90" s="161"/>
      <c r="P90" s="158"/>
      <c r="Q90" s="321">
        <f t="shared" si="10"/>
        <v>0</v>
      </c>
      <c r="R90" s="377"/>
    </row>
    <row r="91" spans="2:19" s="374" customFormat="1" x14ac:dyDescent="0.25">
      <c r="B91" s="608"/>
      <c r="C91" s="609"/>
      <c r="D91" s="150">
        <v>0</v>
      </c>
      <c r="E91" s="125"/>
      <c r="F91" s="169">
        <v>0</v>
      </c>
      <c r="G91" s="153">
        <v>0</v>
      </c>
      <c r="H91" s="170">
        <v>0</v>
      </c>
      <c r="I91" s="123"/>
      <c r="J91" s="327">
        <v>0</v>
      </c>
      <c r="K91" s="177">
        <v>0</v>
      </c>
      <c r="L91" s="161"/>
      <c r="M91" s="158"/>
      <c r="N91" s="161"/>
      <c r="O91" s="161"/>
      <c r="P91" s="158"/>
      <c r="Q91" s="321">
        <f t="shared" si="10"/>
        <v>0</v>
      </c>
      <c r="R91" s="377"/>
    </row>
    <row r="92" spans="2:19" s="374" customFormat="1" x14ac:dyDescent="0.25">
      <c r="B92" s="608"/>
      <c r="C92" s="609"/>
      <c r="D92" s="150">
        <v>0</v>
      </c>
      <c r="E92" s="125"/>
      <c r="F92" s="169">
        <v>0</v>
      </c>
      <c r="G92" s="153">
        <v>0</v>
      </c>
      <c r="H92" s="170">
        <v>0</v>
      </c>
      <c r="I92" s="123"/>
      <c r="J92" s="327">
        <v>0</v>
      </c>
      <c r="K92" s="177">
        <v>0</v>
      </c>
      <c r="L92" s="161"/>
      <c r="M92" s="158"/>
      <c r="N92" s="161"/>
      <c r="O92" s="161"/>
      <c r="P92" s="158"/>
      <c r="Q92" s="321">
        <f t="shared" si="10"/>
        <v>0</v>
      </c>
      <c r="R92" s="377"/>
    </row>
    <row r="93" spans="2:19" s="374" customFormat="1" x14ac:dyDescent="0.25">
      <c r="B93" s="608" t="s">
        <v>288</v>
      </c>
      <c r="C93" s="609"/>
      <c r="D93" s="150">
        <v>0</v>
      </c>
      <c r="E93" s="125"/>
      <c r="F93" s="169">
        <v>0</v>
      </c>
      <c r="G93" s="153">
        <v>0</v>
      </c>
      <c r="H93" s="170">
        <v>0</v>
      </c>
      <c r="I93" s="123"/>
      <c r="J93" s="327">
        <v>0</v>
      </c>
      <c r="K93" s="177">
        <v>0</v>
      </c>
      <c r="L93" s="161"/>
      <c r="M93" s="158"/>
      <c r="N93" s="161"/>
      <c r="O93" s="161"/>
      <c r="P93" s="158"/>
      <c r="Q93" s="321">
        <f t="shared" si="10"/>
        <v>0</v>
      </c>
      <c r="R93" s="377"/>
    </row>
    <row r="94" spans="2:19" s="374" customFormat="1" ht="15.75" thickBot="1" x14ac:dyDescent="0.3">
      <c r="B94" s="608"/>
      <c r="C94" s="609"/>
      <c r="D94" s="194">
        <v>0</v>
      </c>
      <c r="E94" s="195"/>
      <c r="F94" s="192">
        <v>0</v>
      </c>
      <c r="G94" s="193">
        <v>0</v>
      </c>
      <c r="H94" s="196">
        <v>0</v>
      </c>
      <c r="I94" s="197"/>
      <c r="J94" s="330">
        <v>0</v>
      </c>
      <c r="K94" s="191">
        <v>0</v>
      </c>
      <c r="L94" s="162"/>
      <c r="M94" s="159"/>
      <c r="N94" s="157"/>
      <c r="O94" s="162"/>
      <c r="P94" s="159"/>
      <c r="Q94" s="322">
        <f t="shared" si="10"/>
        <v>0</v>
      </c>
      <c r="R94" s="377"/>
    </row>
    <row r="95" spans="2:19" ht="16.5" thickTop="1" thickBot="1" x14ac:dyDescent="0.3">
      <c r="B95" s="308"/>
      <c r="C95" s="309" t="s">
        <v>314</v>
      </c>
      <c r="D95" s="163">
        <f>SUM(D85:D94)</f>
        <v>0</v>
      </c>
      <c r="E95" s="314"/>
      <c r="F95" s="237">
        <f>SUM(F85:F94)</f>
        <v>0</v>
      </c>
      <c r="G95" s="238">
        <f>SUM(G85:G94)</f>
        <v>0</v>
      </c>
      <c r="H95" s="239">
        <f>SUM(H85:H94)</f>
        <v>0</v>
      </c>
      <c r="I95" s="236"/>
      <c r="J95" s="237">
        <f t="shared" ref="J95:P95" si="11">SUM(J85:J94)</f>
        <v>0</v>
      </c>
      <c r="K95" s="238">
        <f t="shared" si="11"/>
        <v>0</v>
      </c>
      <c r="L95" s="238">
        <f t="shared" si="11"/>
        <v>0</v>
      </c>
      <c r="M95" s="239">
        <f t="shared" si="11"/>
        <v>0</v>
      </c>
      <c r="N95" s="237">
        <f t="shared" si="11"/>
        <v>0</v>
      </c>
      <c r="O95" s="238">
        <f t="shared" si="11"/>
        <v>0</v>
      </c>
      <c r="P95" s="239">
        <f t="shared" si="11"/>
        <v>0</v>
      </c>
      <c r="Q95" s="240">
        <f>SUM(D95:P95)</f>
        <v>0</v>
      </c>
    </row>
    <row r="96" spans="2:19" ht="15.75" thickBot="1" x14ac:dyDescent="0.3">
      <c r="B96" s="308"/>
      <c r="C96" s="309" t="s">
        <v>315</v>
      </c>
      <c r="D96" s="163">
        <f>$D$49+$D$95</f>
        <v>0</v>
      </c>
      <c r="E96" s="314"/>
      <c r="F96" s="237">
        <f>$F$49+$F$95</f>
        <v>0</v>
      </c>
      <c r="G96" s="238">
        <f>$G$49+$G$95</f>
        <v>0</v>
      </c>
      <c r="H96" s="239">
        <f>$H$49+$H$95</f>
        <v>0</v>
      </c>
      <c r="I96" s="236"/>
      <c r="J96" s="237">
        <f>$J$49+$J$95</f>
        <v>0</v>
      </c>
      <c r="K96" s="238">
        <f>K49+K95</f>
        <v>0</v>
      </c>
      <c r="L96" s="238">
        <f>$L$49+$L$95</f>
        <v>0</v>
      </c>
      <c r="M96" s="239">
        <f>$M$49+$M$95</f>
        <v>0</v>
      </c>
      <c r="N96" s="237">
        <f>$N$49+$N$95</f>
        <v>0</v>
      </c>
      <c r="O96" s="238">
        <f>$O$49+$O$95</f>
        <v>0</v>
      </c>
      <c r="P96" s="239">
        <f>$P$49+$P$95</f>
        <v>0</v>
      </c>
      <c r="Q96" s="240">
        <f>SUM(D96:P96)</f>
        <v>0</v>
      </c>
    </row>
    <row r="97" spans="1:18" ht="15.75" thickBot="1" x14ac:dyDescent="0.3">
      <c r="B97" s="310"/>
      <c r="C97" s="311" t="s">
        <v>234</v>
      </c>
      <c r="D97" s="93">
        <f>$D$82-$D$95</f>
        <v>0</v>
      </c>
      <c r="E97" s="315"/>
      <c r="F97" s="93">
        <f>$F$82-$F$95</f>
        <v>0</v>
      </c>
      <c r="G97" s="89">
        <f>$G$82-$G$95</f>
        <v>0</v>
      </c>
      <c r="H97" s="90">
        <f>$H$82-$H$95</f>
        <v>0</v>
      </c>
      <c r="I97" s="95"/>
      <c r="J97" s="88">
        <f>$J$82-$J$95</f>
        <v>0</v>
      </c>
      <c r="K97" s="89">
        <f>$K$82-$K$95</f>
        <v>0</v>
      </c>
      <c r="L97" s="89">
        <f>$L$82-$L$95</f>
        <v>0</v>
      </c>
      <c r="M97" s="90">
        <f>$M$82-$M$95</f>
        <v>0</v>
      </c>
      <c r="N97" s="88">
        <f>$N$82-$N$95</f>
        <v>0</v>
      </c>
      <c r="O97" s="89">
        <f>$O$82-$O$95</f>
        <v>0</v>
      </c>
      <c r="P97" s="90">
        <f>$P$82-$P$95</f>
        <v>0</v>
      </c>
      <c r="Q97" s="91">
        <f>SUM(D97:P97)</f>
        <v>0</v>
      </c>
    </row>
    <row r="98" spans="1:18" ht="15.75" thickBot="1" x14ac:dyDescent="0.3">
      <c r="A98" s="119"/>
      <c r="B98" s="119"/>
      <c r="C98" s="119"/>
      <c r="D98" s="119"/>
      <c r="E98" s="119"/>
      <c r="F98" s="119"/>
      <c r="G98" s="81"/>
      <c r="H98" s="81"/>
      <c r="I98" s="92"/>
      <c r="J98" s="81"/>
      <c r="K98" s="81"/>
      <c r="L98" s="81"/>
      <c r="M98" s="81"/>
      <c r="N98" s="81"/>
      <c r="O98" s="81"/>
      <c r="P98" s="81"/>
      <c r="Q98" s="75"/>
    </row>
    <row r="99" spans="1:18" ht="19.5" thickBot="1" x14ac:dyDescent="0.35">
      <c r="B99" s="119"/>
      <c r="C99" s="120"/>
      <c r="D99" s="119"/>
      <c r="E99" s="233" t="s">
        <v>279</v>
      </c>
      <c r="F99" s="628" t="s">
        <v>305</v>
      </c>
      <c r="G99" s="629"/>
      <c r="H99" s="629"/>
      <c r="I99" s="629"/>
      <c r="J99" s="629"/>
      <c r="K99" s="629"/>
      <c r="L99" s="629"/>
      <c r="M99" s="630"/>
      <c r="N99" s="81"/>
      <c r="O99" s="81"/>
      <c r="P99" s="81"/>
      <c r="Q99" s="75"/>
    </row>
    <row r="100" spans="1:18" ht="18.75" x14ac:dyDescent="0.3">
      <c r="B100" s="119"/>
      <c r="C100" s="120"/>
      <c r="D100" s="116" t="s">
        <v>247</v>
      </c>
      <c r="E100" s="118">
        <v>1</v>
      </c>
      <c r="F100" s="230" t="e">
        <f t="shared" ref="F100:H109" si="12">ROUND(SUMIF($E$7:$E$94,$D100,F$7:F$94)/F$96,3)</f>
        <v>#DIV/0!</v>
      </c>
      <c r="G100" s="218" t="e">
        <f t="shared" si="12"/>
        <v>#DIV/0!</v>
      </c>
      <c r="H100" s="218" t="e">
        <f t="shared" si="12"/>
        <v>#DIV/0!</v>
      </c>
      <c r="I100" s="379"/>
      <c r="J100" s="379"/>
      <c r="K100" s="379"/>
      <c r="L100" s="379"/>
      <c r="M100" s="380"/>
      <c r="N100" s="81"/>
      <c r="O100" s="81"/>
      <c r="P100" s="81"/>
      <c r="Q100" s="75"/>
    </row>
    <row r="101" spans="1:18" ht="18.75" x14ac:dyDescent="0.3">
      <c r="B101" s="119"/>
      <c r="C101" s="119"/>
      <c r="D101" s="116" t="s">
        <v>248</v>
      </c>
      <c r="E101" s="118">
        <v>2</v>
      </c>
      <c r="F101" s="214" t="e">
        <f t="shared" si="12"/>
        <v>#DIV/0!</v>
      </c>
      <c r="G101" s="215" t="e">
        <f>ROUND(SUMIF($E$7:$E$94,$D101,G$7:G$94)/G$96,3)</f>
        <v>#DIV/0!</v>
      </c>
      <c r="H101" s="215" t="e">
        <f t="shared" si="12"/>
        <v>#DIV/0!</v>
      </c>
      <c r="I101" s="161"/>
      <c r="J101" s="161"/>
      <c r="K101" s="161"/>
      <c r="L101" s="161"/>
      <c r="M101" s="158"/>
      <c r="N101" s="81"/>
      <c r="O101" s="81"/>
      <c r="P101" s="81"/>
      <c r="Q101" s="75"/>
    </row>
    <row r="102" spans="1:18" ht="18.75" x14ac:dyDescent="0.3">
      <c r="B102" s="119"/>
      <c r="C102" s="119"/>
      <c r="D102" s="116" t="s">
        <v>249</v>
      </c>
      <c r="E102" s="118">
        <v>3</v>
      </c>
      <c r="F102" s="214" t="e">
        <f t="shared" si="12"/>
        <v>#DIV/0!</v>
      </c>
      <c r="G102" s="215" t="e">
        <f t="shared" si="12"/>
        <v>#DIV/0!</v>
      </c>
      <c r="H102" s="215" t="e">
        <f t="shared" si="12"/>
        <v>#DIV/0!</v>
      </c>
      <c r="I102" s="161"/>
      <c r="J102" s="161"/>
      <c r="K102" s="161"/>
      <c r="L102" s="161"/>
      <c r="M102" s="158"/>
      <c r="N102" s="81"/>
      <c r="O102" s="81"/>
      <c r="P102" s="81"/>
      <c r="Q102" s="75"/>
    </row>
    <row r="103" spans="1:18" ht="18.75" x14ac:dyDescent="0.3">
      <c r="B103" s="119"/>
      <c r="C103" s="119"/>
      <c r="D103" s="116" t="s">
        <v>250</v>
      </c>
      <c r="E103" s="118">
        <v>4</v>
      </c>
      <c r="F103" s="214" t="e">
        <f t="shared" si="12"/>
        <v>#DIV/0!</v>
      </c>
      <c r="G103" s="215" t="e">
        <f t="shared" si="12"/>
        <v>#DIV/0!</v>
      </c>
      <c r="H103" s="215" t="e">
        <f t="shared" si="12"/>
        <v>#DIV/0!</v>
      </c>
      <c r="I103" s="161"/>
      <c r="J103" s="161"/>
      <c r="K103" s="161"/>
      <c r="L103" s="161"/>
      <c r="M103" s="158"/>
      <c r="N103" s="81"/>
      <c r="O103" s="81"/>
      <c r="P103" s="81"/>
      <c r="Q103" s="75"/>
      <c r="R103" s="18"/>
    </row>
    <row r="104" spans="1:18" ht="18.75" x14ac:dyDescent="0.3">
      <c r="B104" s="119"/>
      <c r="C104" s="119"/>
      <c r="D104" s="116" t="s">
        <v>251</v>
      </c>
      <c r="E104" s="118">
        <v>5</v>
      </c>
      <c r="F104" s="214" t="e">
        <f t="shared" si="12"/>
        <v>#DIV/0!</v>
      </c>
      <c r="G104" s="215" t="e">
        <f t="shared" si="12"/>
        <v>#DIV/0!</v>
      </c>
      <c r="H104" s="215" t="e">
        <f t="shared" si="12"/>
        <v>#DIV/0!</v>
      </c>
      <c r="I104" s="161"/>
      <c r="J104" s="161"/>
      <c r="K104" s="161"/>
      <c r="L104" s="161"/>
      <c r="M104" s="158"/>
      <c r="N104" s="81"/>
      <c r="O104" s="81"/>
      <c r="P104" s="81"/>
      <c r="Q104" s="75"/>
      <c r="R104" s="18"/>
    </row>
    <row r="105" spans="1:18" ht="18.75" x14ac:dyDescent="0.3">
      <c r="B105" s="119"/>
      <c r="C105" s="119"/>
      <c r="D105" s="116" t="s">
        <v>252</v>
      </c>
      <c r="E105" s="118">
        <v>6</v>
      </c>
      <c r="F105" s="214" t="e">
        <f t="shared" si="12"/>
        <v>#DIV/0!</v>
      </c>
      <c r="G105" s="215" t="e">
        <f t="shared" si="12"/>
        <v>#DIV/0!</v>
      </c>
      <c r="H105" s="215" t="e">
        <f t="shared" si="12"/>
        <v>#DIV/0!</v>
      </c>
      <c r="I105" s="161"/>
      <c r="J105" s="161"/>
      <c r="K105" s="161"/>
      <c r="L105" s="161"/>
      <c r="M105" s="158"/>
      <c r="N105" s="81"/>
      <c r="O105" s="81"/>
      <c r="P105" s="81"/>
      <c r="Q105" s="75"/>
    </row>
    <row r="106" spans="1:18" ht="18.75" x14ac:dyDescent="0.3">
      <c r="B106" s="119"/>
      <c r="C106" s="119"/>
      <c r="D106" s="116" t="s">
        <v>253</v>
      </c>
      <c r="E106" s="118">
        <v>7</v>
      </c>
      <c r="F106" s="214" t="e">
        <f t="shared" si="12"/>
        <v>#DIV/0!</v>
      </c>
      <c r="G106" s="215" t="e">
        <f t="shared" si="12"/>
        <v>#DIV/0!</v>
      </c>
      <c r="H106" s="215" t="e">
        <f t="shared" si="12"/>
        <v>#DIV/0!</v>
      </c>
      <c r="I106" s="161"/>
      <c r="J106" s="161"/>
      <c r="K106" s="161"/>
      <c r="L106" s="161"/>
      <c r="M106" s="158"/>
      <c r="N106" s="81"/>
      <c r="O106" s="81"/>
      <c r="P106" s="81"/>
      <c r="Q106" s="75"/>
    </row>
    <row r="107" spans="1:18" ht="18.75" x14ac:dyDescent="0.3">
      <c r="B107" s="119"/>
      <c r="C107" s="119"/>
      <c r="D107" s="116" t="s">
        <v>254</v>
      </c>
      <c r="E107" s="118">
        <v>8</v>
      </c>
      <c r="F107" s="214" t="e">
        <f t="shared" si="12"/>
        <v>#DIV/0!</v>
      </c>
      <c r="G107" s="215" t="e">
        <f t="shared" si="12"/>
        <v>#DIV/0!</v>
      </c>
      <c r="H107" s="215" t="e">
        <f t="shared" si="12"/>
        <v>#DIV/0!</v>
      </c>
      <c r="I107" s="161"/>
      <c r="J107" s="161"/>
      <c r="K107" s="161"/>
      <c r="L107" s="161"/>
      <c r="M107" s="158"/>
      <c r="N107" s="81"/>
      <c r="O107" s="81"/>
      <c r="P107" s="81"/>
      <c r="Q107" s="75"/>
    </row>
    <row r="108" spans="1:18" ht="18.75" x14ac:dyDescent="0.3">
      <c r="B108" s="119"/>
      <c r="C108" s="119"/>
      <c r="D108" s="116" t="s">
        <v>255</v>
      </c>
      <c r="E108" s="118">
        <v>9</v>
      </c>
      <c r="F108" s="214" t="e">
        <f t="shared" si="12"/>
        <v>#DIV/0!</v>
      </c>
      <c r="G108" s="215" t="e">
        <f t="shared" si="12"/>
        <v>#DIV/0!</v>
      </c>
      <c r="H108" s="215" t="e">
        <f t="shared" si="12"/>
        <v>#DIV/0!</v>
      </c>
      <c r="I108" s="161"/>
      <c r="J108" s="161"/>
      <c r="K108" s="161"/>
      <c r="L108" s="161"/>
      <c r="M108" s="158"/>
      <c r="N108" s="81"/>
      <c r="O108" s="81"/>
      <c r="P108" s="81"/>
      <c r="Q108" s="75"/>
    </row>
    <row r="109" spans="1:18" ht="18.75" x14ac:dyDescent="0.3">
      <c r="B109" s="119"/>
      <c r="C109" s="119"/>
      <c r="D109" s="116" t="s">
        <v>256</v>
      </c>
      <c r="E109" s="118">
        <v>10</v>
      </c>
      <c r="F109" s="214" t="e">
        <f t="shared" si="12"/>
        <v>#DIV/0!</v>
      </c>
      <c r="G109" s="215" t="e">
        <f t="shared" si="12"/>
        <v>#DIV/0!</v>
      </c>
      <c r="H109" s="215" t="e">
        <f t="shared" si="12"/>
        <v>#DIV/0!</v>
      </c>
      <c r="I109" s="161"/>
      <c r="J109" s="161"/>
      <c r="K109" s="161"/>
      <c r="L109" s="161"/>
      <c r="M109" s="158"/>
      <c r="N109" s="81"/>
      <c r="O109" s="81"/>
      <c r="P109" s="81"/>
      <c r="Q109" s="75"/>
    </row>
    <row r="110" spans="1:18" ht="15.75" x14ac:dyDescent="0.25">
      <c r="B110" s="113"/>
      <c r="C110" s="114"/>
      <c r="D110" s="114"/>
      <c r="E110" s="117" t="s">
        <v>260</v>
      </c>
      <c r="F110" s="156"/>
      <c r="G110" s="161"/>
      <c r="H110" s="161"/>
      <c r="I110" s="161"/>
      <c r="J110" s="161"/>
      <c r="K110" s="161"/>
      <c r="L110" s="161"/>
      <c r="M110" s="158"/>
      <c r="N110" s="81"/>
      <c r="O110" s="81"/>
      <c r="P110" s="81"/>
      <c r="Q110" s="75"/>
    </row>
    <row r="111" spans="1:18" ht="18.75" x14ac:dyDescent="0.3">
      <c r="B111" s="112"/>
      <c r="C111" s="112"/>
      <c r="D111" s="116" t="s">
        <v>235</v>
      </c>
      <c r="E111" s="118">
        <v>1</v>
      </c>
      <c r="F111" s="156"/>
      <c r="G111" s="161"/>
      <c r="H111" s="161"/>
      <c r="I111" s="161"/>
      <c r="J111" s="215" t="e">
        <f t="shared" ref="J111:J122" si="13">ROUND(SUMIF($I$7:$I$94,$D111,J$7:J$94)/J$96,3)</f>
        <v>#DIV/0!</v>
      </c>
      <c r="K111" s="161"/>
      <c r="L111" s="161"/>
      <c r="M111" s="158"/>
      <c r="N111" s="81"/>
      <c r="O111" s="81"/>
      <c r="P111" s="81"/>
      <c r="Q111" s="75"/>
    </row>
    <row r="112" spans="1:18" ht="18.75" x14ac:dyDescent="0.3">
      <c r="B112" s="112"/>
      <c r="C112" s="112"/>
      <c r="D112" s="116" t="s">
        <v>236</v>
      </c>
      <c r="E112" s="118">
        <v>2</v>
      </c>
      <c r="F112" s="156"/>
      <c r="G112" s="161"/>
      <c r="H112" s="161"/>
      <c r="I112" s="161"/>
      <c r="J112" s="215" t="e">
        <f t="shared" si="13"/>
        <v>#DIV/0!</v>
      </c>
      <c r="K112" s="161"/>
      <c r="L112" s="161"/>
      <c r="M112" s="158"/>
      <c r="N112" s="81"/>
      <c r="O112" s="81"/>
      <c r="P112" s="81"/>
      <c r="Q112" s="75"/>
    </row>
    <row r="113" spans="1:18" ht="18.75" x14ac:dyDescent="0.3">
      <c r="B113" s="112"/>
      <c r="C113" s="112"/>
      <c r="D113" s="116" t="s">
        <v>237</v>
      </c>
      <c r="E113" s="118">
        <v>3</v>
      </c>
      <c r="F113" s="156"/>
      <c r="G113" s="161"/>
      <c r="H113" s="161"/>
      <c r="I113" s="161"/>
      <c r="J113" s="215" t="e">
        <f t="shared" si="13"/>
        <v>#DIV/0!</v>
      </c>
      <c r="K113" s="161"/>
      <c r="L113" s="161"/>
      <c r="M113" s="158"/>
      <c r="N113" s="81"/>
      <c r="O113" s="81"/>
      <c r="P113" s="81"/>
      <c r="Q113" s="75"/>
    </row>
    <row r="114" spans="1:18" ht="18.75" x14ac:dyDescent="0.3">
      <c r="B114" s="112"/>
      <c r="C114" s="112"/>
      <c r="D114" s="116" t="s">
        <v>238</v>
      </c>
      <c r="E114" s="118">
        <v>4</v>
      </c>
      <c r="F114" s="156"/>
      <c r="G114" s="161"/>
      <c r="H114" s="161"/>
      <c r="I114" s="161"/>
      <c r="J114" s="215" t="e">
        <f t="shared" si="13"/>
        <v>#DIV/0!</v>
      </c>
      <c r="K114" s="161"/>
      <c r="L114" s="161"/>
      <c r="M114" s="158"/>
      <c r="N114" s="81"/>
      <c r="O114" s="81"/>
      <c r="P114" s="81"/>
      <c r="Q114" s="75"/>
    </row>
    <row r="115" spans="1:18" ht="18.75" x14ac:dyDescent="0.3">
      <c r="B115" s="112"/>
      <c r="C115" s="112"/>
      <c r="D115" s="116" t="s">
        <v>239</v>
      </c>
      <c r="E115" s="118">
        <v>5</v>
      </c>
      <c r="F115" s="156"/>
      <c r="G115" s="161"/>
      <c r="H115" s="161"/>
      <c r="I115" s="161"/>
      <c r="J115" s="215" t="e">
        <f t="shared" si="13"/>
        <v>#DIV/0!</v>
      </c>
      <c r="K115" s="161"/>
      <c r="L115" s="161"/>
      <c r="M115" s="158"/>
      <c r="N115" s="81"/>
      <c r="O115" s="81"/>
      <c r="P115" s="81"/>
      <c r="Q115" s="75"/>
    </row>
    <row r="116" spans="1:18" ht="18.75" x14ac:dyDescent="0.3">
      <c r="B116" s="112"/>
      <c r="C116" s="112"/>
      <c r="D116" s="116" t="s">
        <v>240</v>
      </c>
      <c r="E116" s="118">
        <v>6</v>
      </c>
      <c r="F116" s="156"/>
      <c r="G116" s="161"/>
      <c r="H116" s="161"/>
      <c r="I116" s="161"/>
      <c r="J116" s="215" t="e">
        <f t="shared" si="13"/>
        <v>#DIV/0!</v>
      </c>
      <c r="K116" s="161"/>
      <c r="L116" s="161"/>
      <c r="M116" s="158"/>
      <c r="N116" s="81"/>
      <c r="O116" s="81"/>
      <c r="P116" s="81"/>
      <c r="Q116" s="75"/>
      <c r="R116" s="18"/>
    </row>
    <row r="117" spans="1:18" ht="18.75" x14ac:dyDescent="0.3">
      <c r="B117" s="112"/>
      <c r="C117" s="112"/>
      <c r="D117" s="116" t="s">
        <v>241</v>
      </c>
      <c r="E117" s="118">
        <v>7</v>
      </c>
      <c r="F117" s="156"/>
      <c r="G117" s="161"/>
      <c r="H117" s="161"/>
      <c r="I117" s="161"/>
      <c r="J117" s="215" t="e">
        <f t="shared" si="13"/>
        <v>#DIV/0!</v>
      </c>
      <c r="K117" s="161"/>
      <c r="L117" s="161"/>
      <c r="M117" s="158"/>
      <c r="N117" s="81"/>
      <c r="O117" s="81"/>
      <c r="P117" s="81"/>
      <c r="Q117" s="75"/>
      <c r="R117" s="18"/>
    </row>
    <row r="118" spans="1:18" ht="18.75" x14ac:dyDescent="0.3">
      <c r="B118" s="112"/>
      <c r="C118" s="112"/>
      <c r="D118" s="116" t="s">
        <v>242</v>
      </c>
      <c r="E118" s="118">
        <v>8</v>
      </c>
      <c r="F118" s="156"/>
      <c r="G118" s="161"/>
      <c r="H118" s="161"/>
      <c r="I118" s="161"/>
      <c r="J118" s="215" t="e">
        <f t="shared" si="13"/>
        <v>#DIV/0!</v>
      </c>
      <c r="K118" s="161"/>
      <c r="L118" s="161"/>
      <c r="M118" s="158"/>
      <c r="N118" s="81"/>
      <c r="O118" s="81"/>
      <c r="P118" s="81"/>
      <c r="Q118" s="75"/>
    </row>
    <row r="119" spans="1:18" ht="18.75" x14ac:dyDescent="0.3">
      <c r="B119" s="112"/>
      <c r="C119" s="112"/>
      <c r="D119" s="116" t="s">
        <v>243</v>
      </c>
      <c r="E119" s="118">
        <v>9</v>
      </c>
      <c r="F119" s="156"/>
      <c r="G119" s="161"/>
      <c r="H119" s="161"/>
      <c r="I119" s="161"/>
      <c r="J119" s="215" t="e">
        <f t="shared" si="13"/>
        <v>#DIV/0!</v>
      </c>
      <c r="K119" s="161"/>
      <c r="L119" s="161"/>
      <c r="M119" s="158"/>
      <c r="N119" s="81"/>
      <c r="O119" s="81"/>
      <c r="P119" s="81"/>
      <c r="Q119" s="75"/>
    </row>
    <row r="120" spans="1:18" ht="18.75" x14ac:dyDescent="0.3">
      <c r="B120" s="112"/>
      <c r="C120" s="112"/>
      <c r="D120" s="116" t="s">
        <v>244</v>
      </c>
      <c r="E120" s="118">
        <v>10</v>
      </c>
      <c r="F120" s="156"/>
      <c r="G120" s="161"/>
      <c r="H120" s="161"/>
      <c r="I120" s="161"/>
      <c r="J120" s="215" t="e">
        <f t="shared" si="13"/>
        <v>#DIV/0!</v>
      </c>
      <c r="K120" s="161"/>
      <c r="L120" s="161"/>
      <c r="M120" s="158"/>
      <c r="N120" s="81"/>
      <c r="O120" s="81"/>
      <c r="P120" s="81"/>
      <c r="Q120" s="75"/>
    </row>
    <row r="121" spans="1:18" ht="18.75" x14ac:dyDescent="0.3">
      <c r="B121" s="112"/>
      <c r="C121" s="112"/>
      <c r="D121" s="116" t="s">
        <v>245</v>
      </c>
      <c r="E121" s="118">
        <v>11</v>
      </c>
      <c r="F121" s="156"/>
      <c r="G121" s="161"/>
      <c r="H121" s="161"/>
      <c r="I121" s="161"/>
      <c r="J121" s="215" t="e">
        <f t="shared" si="13"/>
        <v>#DIV/0!</v>
      </c>
      <c r="K121" s="161"/>
      <c r="L121" s="161"/>
      <c r="M121" s="158"/>
      <c r="N121" s="81"/>
      <c r="O121" s="81"/>
      <c r="P121" s="81"/>
      <c r="Q121" s="75"/>
    </row>
    <row r="122" spans="1:18" ht="19.5" thickBot="1" x14ac:dyDescent="0.35">
      <c r="B122" s="112"/>
      <c r="C122" s="112"/>
      <c r="D122" s="116" t="s">
        <v>246</v>
      </c>
      <c r="E122" s="118">
        <v>12</v>
      </c>
      <c r="F122" s="157"/>
      <c r="G122" s="162"/>
      <c r="H122" s="162"/>
      <c r="I122" s="161"/>
      <c r="J122" s="227" t="e">
        <f t="shared" si="13"/>
        <v>#DIV/0!</v>
      </c>
      <c r="K122" s="161"/>
      <c r="L122" s="161"/>
      <c r="M122" s="158"/>
      <c r="N122" s="81"/>
      <c r="O122" s="81"/>
      <c r="P122" s="81"/>
      <c r="Q122" s="75"/>
    </row>
    <row r="123" spans="1:18" ht="16.5" thickTop="1" thickBot="1" x14ac:dyDescent="0.3">
      <c r="B123" s="147"/>
      <c r="C123" s="78"/>
      <c r="D123" s="81"/>
      <c r="E123" s="115" t="s">
        <v>233</v>
      </c>
      <c r="F123" s="223" t="e">
        <f>SUM(F100:F109)</f>
        <v>#DIV/0!</v>
      </c>
      <c r="G123" s="224" t="e">
        <f>SUM(G100:G109)</f>
        <v>#DIV/0!</v>
      </c>
      <c r="H123" s="225" t="e">
        <f>SUM(H100:H109)</f>
        <v>#DIV/0!</v>
      </c>
      <c r="I123" s="226"/>
      <c r="J123" s="229" t="e">
        <f>SUM(J111:J122)</f>
        <v>#DIV/0!</v>
      </c>
      <c r="K123" s="211"/>
      <c r="L123" s="211"/>
      <c r="M123" s="212"/>
      <c r="N123" s="81"/>
      <c r="O123" s="81"/>
      <c r="P123" s="81"/>
      <c r="Q123" s="75"/>
    </row>
    <row r="124" spans="1:18" ht="15.75" thickBot="1" x14ac:dyDescent="0.3">
      <c r="B124" s="147"/>
      <c r="C124" s="78"/>
      <c r="D124" s="81"/>
      <c r="E124" s="115"/>
      <c r="F124" s="204" t="s">
        <v>311</v>
      </c>
      <c r="G124" s="95"/>
      <c r="H124" s="95"/>
      <c r="I124" s="95"/>
      <c r="J124" s="103"/>
      <c r="K124" s="103"/>
      <c r="L124" s="95"/>
      <c r="M124" s="95"/>
      <c r="N124" s="81"/>
      <c r="O124" s="81"/>
      <c r="P124" s="81"/>
      <c r="Q124" s="75"/>
    </row>
    <row r="125" spans="1:18" ht="15.75" thickBot="1" x14ac:dyDescent="0.3">
      <c r="A125" s="76"/>
      <c r="B125" s="454"/>
      <c r="C125" s="455"/>
      <c r="D125" s="84"/>
      <c r="E125" s="461"/>
      <c r="F125" s="462"/>
      <c r="G125" s="463"/>
      <c r="H125" s="463"/>
      <c r="I125" s="463"/>
      <c r="J125" s="464"/>
      <c r="K125" s="464"/>
      <c r="L125" s="463"/>
      <c r="M125" s="463"/>
      <c r="N125" s="84"/>
      <c r="O125" s="84"/>
      <c r="P125" s="84"/>
      <c r="Q125" s="457"/>
      <c r="R125" s="102"/>
    </row>
    <row r="126" spans="1:18" ht="34.5" thickBot="1" x14ac:dyDescent="0.55000000000000004">
      <c r="B126" s="201" t="s">
        <v>320</v>
      </c>
      <c r="C126" s="202"/>
      <c r="D126" s="202"/>
      <c r="E126" s="202"/>
      <c r="F126" s="202"/>
      <c r="G126" s="202"/>
      <c r="H126" s="202"/>
      <c r="I126" s="202"/>
      <c r="J126" s="202"/>
      <c r="K126" s="202"/>
      <c r="L126" s="202"/>
      <c r="M126" s="202"/>
      <c r="N126" s="202"/>
      <c r="O126" s="202"/>
      <c r="P126" s="202"/>
      <c r="Q126" s="203"/>
    </row>
    <row r="127" spans="1:18" ht="43.5" customHeight="1" x14ac:dyDescent="0.25">
      <c r="B127" s="300"/>
      <c r="C127" s="301"/>
      <c r="D127" s="368" t="s">
        <v>181</v>
      </c>
      <c r="E127" s="627" t="s">
        <v>281</v>
      </c>
      <c r="F127" s="595" t="s">
        <v>259</v>
      </c>
      <c r="G127" s="596"/>
      <c r="H127" s="597"/>
      <c r="I127" s="627" t="s">
        <v>282</v>
      </c>
      <c r="J127" s="600" t="s">
        <v>296</v>
      </c>
      <c r="K127" s="601"/>
      <c r="L127" s="601"/>
      <c r="M127" s="602"/>
      <c r="N127" s="603" t="s">
        <v>294</v>
      </c>
      <c r="O127" s="604"/>
      <c r="P127" s="605"/>
      <c r="Q127" s="302"/>
    </row>
    <row r="128" spans="1:18" ht="15" customHeight="1" x14ac:dyDescent="0.25">
      <c r="B128" s="303"/>
      <c r="C128" s="304" t="s">
        <v>297</v>
      </c>
      <c r="D128" s="85">
        <f>$D$97</f>
        <v>0</v>
      </c>
      <c r="E128" s="598"/>
      <c r="F128" s="109">
        <f>$F$97</f>
        <v>0</v>
      </c>
      <c r="G128" s="110">
        <f>$G$97</f>
        <v>0</v>
      </c>
      <c r="H128" s="111">
        <f>$H$97</f>
        <v>0</v>
      </c>
      <c r="I128" s="598"/>
      <c r="J128" s="109">
        <f>$J$97</f>
        <v>0</v>
      </c>
      <c r="K128" s="110">
        <f>$K$97</f>
        <v>0</v>
      </c>
      <c r="L128" s="110">
        <f>$L$97</f>
        <v>0</v>
      </c>
      <c r="M128" s="111">
        <f>$M$97</f>
        <v>0</v>
      </c>
      <c r="N128" s="109">
        <f>$N$97</f>
        <v>0</v>
      </c>
      <c r="O128" s="110">
        <f>$O$97</f>
        <v>0</v>
      </c>
      <c r="P128" s="111">
        <f>$P$97</f>
        <v>0</v>
      </c>
      <c r="Q128" s="305"/>
    </row>
    <row r="129" spans="2:18" ht="15" customHeight="1" x14ac:dyDescent="0.25">
      <c r="B129" s="606" t="s">
        <v>179</v>
      </c>
      <c r="C129" s="79" t="s">
        <v>199</v>
      </c>
      <c r="D129" s="181" t="s">
        <v>182</v>
      </c>
      <c r="E129" s="598"/>
      <c r="F129" s="198" t="s">
        <v>182</v>
      </c>
      <c r="G129" s="199" t="s">
        <v>69</v>
      </c>
      <c r="H129" s="200" t="s">
        <v>183</v>
      </c>
      <c r="I129" s="598"/>
      <c r="J129" s="184" t="s">
        <v>51</v>
      </c>
      <c r="K129" s="178" t="s">
        <v>52</v>
      </c>
      <c r="L129" s="179" t="s">
        <v>292</v>
      </c>
      <c r="M129" s="183" t="s">
        <v>293</v>
      </c>
      <c r="N129" s="184" t="s">
        <v>228</v>
      </c>
      <c r="O129" s="593" t="s">
        <v>229</v>
      </c>
      <c r="P129" s="594"/>
      <c r="Q129" s="305"/>
    </row>
    <row r="130" spans="2:18" ht="15.75" customHeight="1" thickBot="1" x14ac:dyDescent="0.3">
      <c r="B130" s="607"/>
      <c r="C130" s="80" t="s">
        <v>12</v>
      </c>
      <c r="D130" s="182">
        <v>7388</v>
      </c>
      <c r="E130" s="599"/>
      <c r="F130" s="186">
        <v>7420</v>
      </c>
      <c r="G130" s="180">
        <v>3220</v>
      </c>
      <c r="H130" s="185">
        <v>3215</v>
      </c>
      <c r="I130" s="599"/>
      <c r="J130" s="186">
        <v>3210</v>
      </c>
      <c r="K130" s="180">
        <v>3212</v>
      </c>
      <c r="L130" s="180" t="s">
        <v>184</v>
      </c>
      <c r="M130" s="185" t="s">
        <v>184</v>
      </c>
      <c r="N130" s="186">
        <v>7422</v>
      </c>
      <c r="O130" s="180">
        <v>7425</v>
      </c>
      <c r="P130" s="185" t="s">
        <v>289</v>
      </c>
      <c r="Q130" s="307" t="s">
        <v>233</v>
      </c>
      <c r="R130" s="3" t="s">
        <v>189</v>
      </c>
    </row>
    <row r="131" spans="2:18" s="374" customFormat="1" x14ac:dyDescent="0.25">
      <c r="B131" s="610"/>
      <c r="C131" s="611"/>
      <c r="D131" s="150">
        <v>0</v>
      </c>
      <c r="E131" s="125"/>
      <c r="F131" s="169">
        <v>0</v>
      </c>
      <c r="G131" s="153">
        <v>0</v>
      </c>
      <c r="H131" s="170">
        <v>0</v>
      </c>
      <c r="I131" s="123"/>
      <c r="J131" s="169">
        <v>0</v>
      </c>
      <c r="K131" s="153">
        <v>0</v>
      </c>
      <c r="L131" s="153">
        <v>0</v>
      </c>
      <c r="M131" s="153">
        <v>0</v>
      </c>
      <c r="N131" s="153">
        <v>0</v>
      </c>
      <c r="O131" s="153">
        <v>0</v>
      </c>
      <c r="P131" s="153">
        <v>0</v>
      </c>
      <c r="Q131" s="320">
        <f>SUM(D131:P131)</f>
        <v>0</v>
      </c>
      <c r="R131" s="377"/>
    </row>
    <row r="132" spans="2:18" s="374" customFormat="1" x14ac:dyDescent="0.25">
      <c r="B132" s="610"/>
      <c r="C132" s="611"/>
      <c r="D132" s="150">
        <v>0</v>
      </c>
      <c r="E132" s="125"/>
      <c r="F132" s="169">
        <v>0</v>
      </c>
      <c r="G132" s="153">
        <v>0</v>
      </c>
      <c r="H132" s="170">
        <v>0</v>
      </c>
      <c r="I132" s="123"/>
      <c r="J132" s="169">
        <v>0</v>
      </c>
      <c r="K132" s="153">
        <v>0</v>
      </c>
      <c r="L132" s="153">
        <v>0</v>
      </c>
      <c r="M132" s="153">
        <v>0</v>
      </c>
      <c r="N132" s="153">
        <v>0</v>
      </c>
      <c r="O132" s="153">
        <v>0</v>
      </c>
      <c r="P132" s="153">
        <v>0</v>
      </c>
      <c r="Q132" s="320">
        <f>SUM(D132:P132)</f>
        <v>0</v>
      </c>
      <c r="R132" s="377"/>
    </row>
    <row r="133" spans="2:18" s="374" customFormat="1" x14ac:dyDescent="0.25">
      <c r="B133" s="610"/>
      <c r="C133" s="611"/>
      <c r="D133" s="150">
        <v>0</v>
      </c>
      <c r="E133" s="125"/>
      <c r="F133" s="169">
        <v>0</v>
      </c>
      <c r="G133" s="153">
        <v>0</v>
      </c>
      <c r="H133" s="170">
        <v>0</v>
      </c>
      <c r="I133" s="123"/>
      <c r="J133" s="169">
        <v>0</v>
      </c>
      <c r="K133" s="153">
        <v>0</v>
      </c>
      <c r="L133" s="153">
        <v>0</v>
      </c>
      <c r="M133" s="153">
        <v>0</v>
      </c>
      <c r="N133" s="153">
        <v>0</v>
      </c>
      <c r="O133" s="153">
        <v>0</v>
      </c>
      <c r="P133" s="153">
        <v>0</v>
      </c>
      <c r="Q133" s="321">
        <f t="shared" ref="Q133:Q142" si="14">SUM(D133:P133)</f>
        <v>0</v>
      </c>
      <c r="R133" s="377"/>
    </row>
    <row r="134" spans="2:18" s="374" customFormat="1" x14ac:dyDescent="0.25">
      <c r="B134" s="610"/>
      <c r="C134" s="611"/>
      <c r="D134" s="150">
        <v>0</v>
      </c>
      <c r="E134" s="125"/>
      <c r="F134" s="169">
        <v>0</v>
      </c>
      <c r="G134" s="153">
        <v>0</v>
      </c>
      <c r="H134" s="170">
        <v>0</v>
      </c>
      <c r="I134" s="123"/>
      <c r="J134" s="169">
        <v>0</v>
      </c>
      <c r="K134" s="153">
        <v>0</v>
      </c>
      <c r="L134" s="153">
        <v>0</v>
      </c>
      <c r="M134" s="153">
        <v>0</v>
      </c>
      <c r="N134" s="153">
        <v>0</v>
      </c>
      <c r="O134" s="153">
        <v>0</v>
      </c>
      <c r="P134" s="153">
        <v>0</v>
      </c>
      <c r="Q134" s="321">
        <f t="shared" si="14"/>
        <v>0</v>
      </c>
      <c r="R134" s="377"/>
    </row>
    <row r="135" spans="2:18" s="374" customFormat="1" x14ac:dyDescent="0.25">
      <c r="B135" s="610"/>
      <c r="C135" s="611"/>
      <c r="D135" s="150">
        <v>0</v>
      </c>
      <c r="E135" s="125"/>
      <c r="F135" s="169">
        <v>0</v>
      </c>
      <c r="G135" s="153">
        <v>0</v>
      </c>
      <c r="H135" s="170">
        <v>0</v>
      </c>
      <c r="I135" s="123"/>
      <c r="J135" s="169">
        <v>0</v>
      </c>
      <c r="K135" s="153">
        <v>0</v>
      </c>
      <c r="L135" s="153">
        <v>0</v>
      </c>
      <c r="M135" s="153">
        <v>0</v>
      </c>
      <c r="N135" s="153">
        <v>0</v>
      </c>
      <c r="O135" s="153">
        <v>0</v>
      </c>
      <c r="P135" s="153">
        <v>0</v>
      </c>
      <c r="Q135" s="321">
        <f t="shared" si="14"/>
        <v>0</v>
      </c>
      <c r="R135" s="377"/>
    </row>
    <row r="136" spans="2:18" s="374" customFormat="1" x14ac:dyDescent="0.25">
      <c r="B136" s="610"/>
      <c r="C136" s="611"/>
      <c r="D136" s="150">
        <v>0</v>
      </c>
      <c r="E136" s="125"/>
      <c r="F136" s="169">
        <v>0</v>
      </c>
      <c r="G136" s="153">
        <v>0</v>
      </c>
      <c r="H136" s="170">
        <v>0</v>
      </c>
      <c r="I136" s="123"/>
      <c r="J136" s="169">
        <v>0</v>
      </c>
      <c r="K136" s="153">
        <v>0</v>
      </c>
      <c r="L136" s="153">
        <v>0</v>
      </c>
      <c r="M136" s="153">
        <v>0</v>
      </c>
      <c r="N136" s="153">
        <v>0</v>
      </c>
      <c r="O136" s="153">
        <v>0</v>
      </c>
      <c r="P136" s="153">
        <v>0</v>
      </c>
      <c r="Q136" s="321">
        <f t="shared" si="14"/>
        <v>0</v>
      </c>
      <c r="R136" s="377"/>
    </row>
    <row r="137" spans="2:18" s="374" customFormat="1" x14ac:dyDescent="0.25">
      <c r="B137" s="610"/>
      <c r="C137" s="611"/>
      <c r="D137" s="150">
        <v>0</v>
      </c>
      <c r="E137" s="125"/>
      <c r="F137" s="169">
        <v>0</v>
      </c>
      <c r="G137" s="153">
        <v>0</v>
      </c>
      <c r="H137" s="170">
        <v>0</v>
      </c>
      <c r="I137" s="123"/>
      <c r="J137" s="169">
        <v>0</v>
      </c>
      <c r="K137" s="153">
        <v>0</v>
      </c>
      <c r="L137" s="153">
        <v>0</v>
      </c>
      <c r="M137" s="153">
        <v>0</v>
      </c>
      <c r="N137" s="153">
        <v>0</v>
      </c>
      <c r="O137" s="153">
        <v>0</v>
      </c>
      <c r="P137" s="153">
        <v>0</v>
      </c>
      <c r="Q137" s="321">
        <f t="shared" si="14"/>
        <v>0</v>
      </c>
      <c r="R137" s="377"/>
    </row>
    <row r="138" spans="2:18" s="374" customFormat="1" x14ac:dyDescent="0.25">
      <c r="B138" s="610"/>
      <c r="C138" s="611"/>
      <c r="D138" s="150">
        <v>0</v>
      </c>
      <c r="E138" s="125"/>
      <c r="F138" s="169">
        <v>0</v>
      </c>
      <c r="G138" s="153">
        <v>0</v>
      </c>
      <c r="H138" s="170">
        <v>0</v>
      </c>
      <c r="I138" s="123"/>
      <c r="J138" s="169">
        <v>0</v>
      </c>
      <c r="K138" s="153">
        <v>0</v>
      </c>
      <c r="L138" s="153">
        <v>0</v>
      </c>
      <c r="M138" s="153">
        <v>0</v>
      </c>
      <c r="N138" s="153">
        <v>0</v>
      </c>
      <c r="O138" s="153">
        <v>0</v>
      </c>
      <c r="P138" s="153">
        <v>0</v>
      </c>
      <c r="Q138" s="321">
        <f t="shared" si="14"/>
        <v>0</v>
      </c>
      <c r="R138" s="377"/>
    </row>
    <row r="139" spans="2:18" s="374" customFormat="1" x14ac:dyDescent="0.25">
      <c r="B139" s="610"/>
      <c r="C139" s="611"/>
      <c r="D139" s="150">
        <v>0</v>
      </c>
      <c r="E139" s="125"/>
      <c r="F139" s="169">
        <v>0</v>
      </c>
      <c r="G139" s="153">
        <v>0</v>
      </c>
      <c r="H139" s="170">
        <v>0</v>
      </c>
      <c r="I139" s="123"/>
      <c r="J139" s="169">
        <v>0</v>
      </c>
      <c r="K139" s="153">
        <v>0</v>
      </c>
      <c r="L139" s="153">
        <v>0</v>
      </c>
      <c r="M139" s="153">
        <v>0</v>
      </c>
      <c r="N139" s="153">
        <v>0</v>
      </c>
      <c r="O139" s="153">
        <v>0</v>
      </c>
      <c r="P139" s="153">
        <v>0</v>
      </c>
      <c r="Q139" s="321">
        <f t="shared" si="14"/>
        <v>0</v>
      </c>
      <c r="R139" s="377"/>
    </row>
    <row r="140" spans="2:18" s="374" customFormat="1" x14ac:dyDescent="0.25">
      <c r="B140" s="610"/>
      <c r="C140" s="611"/>
      <c r="D140" s="150">
        <v>0</v>
      </c>
      <c r="E140" s="125"/>
      <c r="F140" s="169">
        <v>0</v>
      </c>
      <c r="G140" s="153">
        <v>0</v>
      </c>
      <c r="H140" s="170">
        <v>0</v>
      </c>
      <c r="I140" s="123"/>
      <c r="J140" s="169">
        <v>0</v>
      </c>
      <c r="K140" s="153">
        <v>0</v>
      </c>
      <c r="L140" s="153">
        <v>0</v>
      </c>
      <c r="M140" s="153">
        <v>0</v>
      </c>
      <c r="N140" s="153">
        <v>0</v>
      </c>
      <c r="O140" s="153">
        <v>0</v>
      </c>
      <c r="P140" s="153">
        <v>0</v>
      </c>
      <c r="Q140" s="321">
        <f t="shared" si="14"/>
        <v>0</v>
      </c>
      <c r="R140" s="377"/>
    </row>
    <row r="141" spans="2:18" s="374" customFormat="1" x14ac:dyDescent="0.25">
      <c r="B141" s="608" t="s">
        <v>288</v>
      </c>
      <c r="C141" s="609"/>
      <c r="D141" s="150">
        <v>0</v>
      </c>
      <c r="E141" s="125"/>
      <c r="F141" s="169">
        <v>0</v>
      </c>
      <c r="G141" s="153">
        <v>0</v>
      </c>
      <c r="H141" s="170">
        <v>0</v>
      </c>
      <c r="I141" s="123"/>
      <c r="J141" s="169">
        <v>0</v>
      </c>
      <c r="K141" s="153">
        <v>0</v>
      </c>
      <c r="L141" s="153">
        <v>0</v>
      </c>
      <c r="M141" s="153">
        <v>0</v>
      </c>
      <c r="N141" s="153">
        <v>0</v>
      </c>
      <c r="O141" s="153">
        <v>0</v>
      </c>
      <c r="P141" s="153">
        <v>0</v>
      </c>
      <c r="Q141" s="321">
        <f t="shared" si="14"/>
        <v>0</v>
      </c>
      <c r="R141" s="377"/>
    </row>
    <row r="142" spans="2:18" s="374" customFormat="1" ht="15.75" thickBot="1" x14ac:dyDescent="0.3">
      <c r="B142" s="608"/>
      <c r="C142" s="609"/>
      <c r="D142" s="152">
        <v>0</v>
      </c>
      <c r="E142" s="125"/>
      <c r="F142" s="175">
        <v>0</v>
      </c>
      <c r="G142" s="155">
        <v>0</v>
      </c>
      <c r="H142" s="176">
        <v>0</v>
      </c>
      <c r="I142" s="124"/>
      <c r="J142" s="175">
        <v>0</v>
      </c>
      <c r="K142" s="155">
        <v>0</v>
      </c>
      <c r="L142" s="155">
        <v>0</v>
      </c>
      <c r="M142" s="155">
        <v>0</v>
      </c>
      <c r="N142" s="155">
        <v>0</v>
      </c>
      <c r="O142" s="155">
        <v>0</v>
      </c>
      <c r="P142" s="176">
        <v>0</v>
      </c>
      <c r="Q142" s="322">
        <f t="shared" si="14"/>
        <v>0</v>
      </c>
      <c r="R142" s="377"/>
    </row>
    <row r="143" spans="2:18" ht="16.5" thickTop="1" thickBot="1" x14ac:dyDescent="0.3">
      <c r="B143" s="308"/>
      <c r="C143" s="309" t="s">
        <v>314</v>
      </c>
      <c r="D143" s="163">
        <f>SUM(D131:D142)</f>
        <v>0</v>
      </c>
      <c r="E143" s="314"/>
      <c r="F143" s="237">
        <f>SUM(F131:F142)</f>
        <v>0</v>
      </c>
      <c r="G143" s="238">
        <f>SUM(G131:G142)</f>
        <v>0</v>
      </c>
      <c r="H143" s="239">
        <f>SUM(H131:H142)</f>
        <v>0</v>
      </c>
      <c r="I143" s="314"/>
      <c r="J143" s="237">
        <f t="shared" ref="J143:P143" si="15">SUM(J131:J142)</f>
        <v>0</v>
      </c>
      <c r="K143" s="238">
        <f t="shared" si="15"/>
        <v>0</v>
      </c>
      <c r="L143" s="238">
        <f t="shared" si="15"/>
        <v>0</v>
      </c>
      <c r="M143" s="239">
        <f t="shared" si="15"/>
        <v>0</v>
      </c>
      <c r="N143" s="237">
        <f t="shared" si="15"/>
        <v>0</v>
      </c>
      <c r="O143" s="238">
        <f t="shared" si="15"/>
        <v>0</v>
      </c>
      <c r="P143" s="239">
        <f t="shared" si="15"/>
        <v>0</v>
      </c>
      <c r="Q143" s="240">
        <f>SUM(D143:P143)</f>
        <v>0</v>
      </c>
    </row>
    <row r="144" spans="2:18" ht="15.75" thickBot="1" x14ac:dyDescent="0.3">
      <c r="B144" s="308"/>
      <c r="C144" s="309" t="s">
        <v>315</v>
      </c>
      <c r="D144" s="163">
        <f>$D$143+$D$96</f>
        <v>0</v>
      </c>
      <c r="E144" s="314"/>
      <c r="F144" s="237">
        <f>$F$143+$F$96</f>
        <v>0</v>
      </c>
      <c r="G144" s="238">
        <f>$G$143+$G$96</f>
        <v>0</v>
      </c>
      <c r="H144" s="239">
        <f>$H$143+$H$96</f>
        <v>0</v>
      </c>
      <c r="I144" s="314"/>
      <c r="J144" s="237">
        <f>$J$143+$J$96</f>
        <v>0</v>
      </c>
      <c r="K144" s="238">
        <f>$K$143+$K$96</f>
        <v>0</v>
      </c>
      <c r="L144" s="238">
        <f>$L$143+$L$96</f>
        <v>0</v>
      </c>
      <c r="M144" s="239">
        <f>$M$143+$M$96</f>
        <v>0</v>
      </c>
      <c r="N144" s="237">
        <f>$N$143+$N$96</f>
        <v>0</v>
      </c>
      <c r="O144" s="238">
        <f>$O$143+$O$96</f>
        <v>0</v>
      </c>
      <c r="P144" s="239">
        <f>$P$143+$P$96</f>
        <v>0</v>
      </c>
      <c r="Q144" s="240">
        <f>SUM(D144:P144)</f>
        <v>0</v>
      </c>
    </row>
    <row r="145" spans="2:17" ht="15.75" thickBot="1" x14ac:dyDescent="0.3">
      <c r="B145" s="310"/>
      <c r="C145" s="311" t="s">
        <v>234</v>
      </c>
      <c r="D145" s="93">
        <f>$D$128-$D$143</f>
        <v>0</v>
      </c>
      <c r="E145" s="315"/>
      <c r="F145" s="93">
        <f>$F$128-$F$143</f>
        <v>0</v>
      </c>
      <c r="G145" s="89">
        <f>$G$128-$G$143</f>
        <v>0</v>
      </c>
      <c r="H145" s="90">
        <f>$H$128-$H$143</f>
        <v>0</v>
      </c>
      <c r="I145" s="315"/>
      <c r="J145" s="88">
        <f>$J$128-$J$143</f>
        <v>0</v>
      </c>
      <c r="K145" s="89">
        <f>$K$128-$K$143</f>
        <v>0</v>
      </c>
      <c r="L145" s="89">
        <f>$L$128-$L$143</f>
        <v>0</v>
      </c>
      <c r="M145" s="90">
        <f>$M$128-$M$143</f>
        <v>0</v>
      </c>
      <c r="N145" s="88">
        <f>$N$128-$N$143</f>
        <v>0</v>
      </c>
      <c r="O145" s="89">
        <f>$O$128-$O$143</f>
        <v>0</v>
      </c>
      <c r="P145" s="90">
        <f>$P$128-$P$143</f>
        <v>0</v>
      </c>
      <c r="Q145" s="91">
        <f>SUM(D145:P145)</f>
        <v>0</v>
      </c>
    </row>
    <row r="146" spans="2:17" ht="15.75" thickBot="1" x14ac:dyDescent="0.3">
      <c r="C146" s="147"/>
      <c r="D146" s="81"/>
      <c r="E146" s="92"/>
      <c r="F146" s="81"/>
      <c r="G146" s="81"/>
      <c r="H146" s="81"/>
      <c r="I146" s="92"/>
      <c r="J146" s="81"/>
      <c r="K146" s="81"/>
      <c r="L146" s="81"/>
      <c r="M146" s="81"/>
      <c r="N146" s="81"/>
      <c r="O146" s="81"/>
      <c r="P146" s="81"/>
      <c r="Q146" s="75"/>
    </row>
    <row r="147" spans="2:17" ht="19.5" thickBot="1" x14ac:dyDescent="0.35">
      <c r="B147" s="113"/>
      <c r="C147" s="120"/>
      <c r="D147" s="119"/>
      <c r="E147" s="233" t="s">
        <v>279</v>
      </c>
      <c r="F147" s="631" t="s">
        <v>306</v>
      </c>
      <c r="G147" s="632"/>
      <c r="H147" s="632"/>
      <c r="I147" s="632"/>
      <c r="J147" s="632"/>
      <c r="K147" s="632"/>
      <c r="L147" s="632"/>
      <c r="M147" s="633"/>
      <c r="N147" s="81"/>
      <c r="O147" s="81"/>
      <c r="P147" s="81"/>
      <c r="Q147" s="75"/>
    </row>
    <row r="148" spans="2:17" ht="18.75" x14ac:dyDescent="0.3">
      <c r="B148" s="112"/>
      <c r="C148" s="120"/>
      <c r="D148" s="116" t="s">
        <v>247</v>
      </c>
      <c r="E148" s="118">
        <v>1</v>
      </c>
      <c r="F148" s="213" t="e">
        <f t="shared" ref="F148:H157" si="16">ROUND(SUMIF($E$7:$E$142,$D148,F$7:F$142)/F$144,3)</f>
        <v>#DIV/0!</v>
      </c>
      <c r="G148" s="228" t="e">
        <f t="shared" si="16"/>
        <v>#DIV/0!</v>
      </c>
      <c r="H148" s="228" t="e">
        <f t="shared" si="16"/>
        <v>#DIV/0!</v>
      </c>
      <c r="I148" s="379"/>
      <c r="J148" s="379"/>
      <c r="K148" s="379"/>
      <c r="L148" s="379"/>
      <c r="M148" s="380"/>
      <c r="N148" s="81"/>
      <c r="O148" s="81"/>
      <c r="P148" s="81"/>
      <c r="Q148" s="75"/>
    </row>
    <row r="149" spans="2:17" ht="18.75" x14ac:dyDescent="0.3">
      <c r="B149" s="112"/>
      <c r="C149" s="119"/>
      <c r="D149" s="116" t="s">
        <v>248</v>
      </c>
      <c r="E149" s="118">
        <v>2</v>
      </c>
      <c r="F149" s="214" t="e">
        <f t="shared" si="16"/>
        <v>#DIV/0!</v>
      </c>
      <c r="G149" s="215" t="e">
        <f t="shared" si="16"/>
        <v>#DIV/0!</v>
      </c>
      <c r="H149" s="215" t="e">
        <f t="shared" si="16"/>
        <v>#DIV/0!</v>
      </c>
      <c r="I149" s="161"/>
      <c r="J149" s="161"/>
      <c r="K149" s="161"/>
      <c r="L149" s="161"/>
      <c r="M149" s="158"/>
      <c r="N149" s="81"/>
      <c r="O149" s="81"/>
      <c r="P149" s="81"/>
      <c r="Q149" s="75"/>
    </row>
    <row r="150" spans="2:17" ht="18.75" x14ac:dyDescent="0.3">
      <c r="B150" s="112"/>
      <c r="C150" s="119"/>
      <c r="D150" s="116" t="s">
        <v>249</v>
      </c>
      <c r="E150" s="118">
        <v>3</v>
      </c>
      <c r="F150" s="214" t="e">
        <f t="shared" si="16"/>
        <v>#DIV/0!</v>
      </c>
      <c r="G150" s="215" t="e">
        <f t="shared" si="16"/>
        <v>#DIV/0!</v>
      </c>
      <c r="H150" s="215" t="e">
        <f t="shared" si="16"/>
        <v>#DIV/0!</v>
      </c>
      <c r="I150" s="161"/>
      <c r="J150" s="161"/>
      <c r="K150" s="161"/>
      <c r="L150" s="161"/>
      <c r="M150" s="158"/>
      <c r="N150" s="81"/>
      <c r="O150" s="81"/>
      <c r="P150" s="81"/>
      <c r="Q150" s="75"/>
    </row>
    <row r="151" spans="2:17" ht="18.75" x14ac:dyDescent="0.3">
      <c r="B151" s="112"/>
      <c r="C151" s="119"/>
      <c r="D151" s="116" t="s">
        <v>250</v>
      </c>
      <c r="E151" s="118">
        <v>4</v>
      </c>
      <c r="F151" s="214" t="e">
        <f t="shared" si="16"/>
        <v>#DIV/0!</v>
      </c>
      <c r="G151" s="215" t="e">
        <f t="shared" si="16"/>
        <v>#DIV/0!</v>
      </c>
      <c r="H151" s="215" t="e">
        <f t="shared" si="16"/>
        <v>#DIV/0!</v>
      </c>
      <c r="I151" s="161"/>
      <c r="J151" s="161"/>
      <c r="K151" s="161"/>
      <c r="L151" s="161"/>
      <c r="M151" s="158"/>
      <c r="N151" s="81"/>
      <c r="O151" s="81"/>
      <c r="P151" s="81"/>
      <c r="Q151" s="75"/>
    </row>
    <row r="152" spans="2:17" ht="18.75" x14ac:dyDescent="0.3">
      <c r="B152" s="112"/>
      <c r="C152" s="119"/>
      <c r="D152" s="116" t="s">
        <v>251</v>
      </c>
      <c r="E152" s="118">
        <v>5</v>
      </c>
      <c r="F152" s="214" t="e">
        <f t="shared" si="16"/>
        <v>#DIV/0!</v>
      </c>
      <c r="G152" s="215" t="e">
        <f t="shared" si="16"/>
        <v>#DIV/0!</v>
      </c>
      <c r="H152" s="215" t="e">
        <f t="shared" si="16"/>
        <v>#DIV/0!</v>
      </c>
      <c r="I152" s="161"/>
      <c r="J152" s="161"/>
      <c r="K152" s="161"/>
      <c r="L152" s="161"/>
      <c r="M152" s="158"/>
      <c r="N152" s="81"/>
      <c r="O152" s="81"/>
      <c r="P152" s="81"/>
      <c r="Q152" s="75"/>
    </row>
    <row r="153" spans="2:17" ht="18.75" x14ac:dyDescent="0.3">
      <c r="B153" s="112"/>
      <c r="C153" s="119"/>
      <c r="D153" s="116" t="s">
        <v>252</v>
      </c>
      <c r="E153" s="118">
        <v>6</v>
      </c>
      <c r="F153" s="214" t="e">
        <f t="shared" si="16"/>
        <v>#DIV/0!</v>
      </c>
      <c r="G153" s="215" t="e">
        <f t="shared" si="16"/>
        <v>#DIV/0!</v>
      </c>
      <c r="H153" s="215" t="e">
        <f t="shared" si="16"/>
        <v>#DIV/0!</v>
      </c>
      <c r="I153" s="161"/>
      <c r="J153" s="161"/>
      <c r="K153" s="161"/>
      <c r="L153" s="161"/>
      <c r="M153" s="158"/>
      <c r="N153" s="81"/>
      <c r="O153" s="81"/>
      <c r="P153" s="81"/>
      <c r="Q153" s="75"/>
    </row>
    <row r="154" spans="2:17" ht="18.75" x14ac:dyDescent="0.3">
      <c r="B154" s="112"/>
      <c r="C154" s="119"/>
      <c r="D154" s="116" t="s">
        <v>253</v>
      </c>
      <c r="E154" s="118">
        <v>7</v>
      </c>
      <c r="F154" s="214" t="e">
        <f t="shared" si="16"/>
        <v>#DIV/0!</v>
      </c>
      <c r="G154" s="215" t="e">
        <f t="shared" si="16"/>
        <v>#DIV/0!</v>
      </c>
      <c r="H154" s="215" t="e">
        <f t="shared" si="16"/>
        <v>#DIV/0!</v>
      </c>
      <c r="I154" s="161"/>
      <c r="J154" s="161"/>
      <c r="K154" s="161"/>
      <c r="L154" s="161"/>
      <c r="M154" s="158"/>
      <c r="N154" s="81"/>
      <c r="O154" s="81"/>
      <c r="P154" s="81"/>
      <c r="Q154" s="75"/>
    </row>
    <row r="155" spans="2:17" ht="18.75" x14ac:dyDescent="0.3">
      <c r="B155" s="112"/>
      <c r="C155" s="119"/>
      <c r="D155" s="116" t="s">
        <v>254</v>
      </c>
      <c r="E155" s="118">
        <v>8</v>
      </c>
      <c r="F155" s="214" t="e">
        <f t="shared" si="16"/>
        <v>#DIV/0!</v>
      </c>
      <c r="G155" s="215" t="e">
        <f t="shared" si="16"/>
        <v>#DIV/0!</v>
      </c>
      <c r="H155" s="215" t="e">
        <f t="shared" si="16"/>
        <v>#DIV/0!</v>
      </c>
      <c r="I155" s="161"/>
      <c r="J155" s="161"/>
      <c r="K155" s="161"/>
      <c r="L155" s="161"/>
      <c r="M155" s="158"/>
      <c r="N155" s="81"/>
      <c r="O155" s="81"/>
      <c r="P155" s="81"/>
      <c r="Q155" s="75"/>
    </row>
    <row r="156" spans="2:17" ht="18.75" x14ac:dyDescent="0.3">
      <c r="B156" s="112"/>
      <c r="C156" s="119"/>
      <c r="D156" s="116" t="s">
        <v>255</v>
      </c>
      <c r="E156" s="118">
        <v>9</v>
      </c>
      <c r="F156" s="214" t="e">
        <f t="shared" si="16"/>
        <v>#DIV/0!</v>
      </c>
      <c r="G156" s="215" t="e">
        <f t="shared" si="16"/>
        <v>#DIV/0!</v>
      </c>
      <c r="H156" s="215" t="e">
        <f t="shared" si="16"/>
        <v>#DIV/0!</v>
      </c>
      <c r="I156" s="161"/>
      <c r="J156" s="161"/>
      <c r="K156" s="161"/>
      <c r="L156" s="161"/>
      <c r="M156" s="158"/>
      <c r="N156" s="81"/>
      <c r="O156" s="81"/>
      <c r="P156" s="81"/>
      <c r="Q156" s="75"/>
    </row>
    <row r="157" spans="2:17" ht="18.75" x14ac:dyDescent="0.3">
      <c r="B157" s="112"/>
      <c r="C157" s="119"/>
      <c r="D157" s="116" t="s">
        <v>256</v>
      </c>
      <c r="E157" s="118">
        <v>10</v>
      </c>
      <c r="F157" s="214" t="e">
        <f t="shared" si="16"/>
        <v>#DIV/0!</v>
      </c>
      <c r="G157" s="215" t="e">
        <f t="shared" si="16"/>
        <v>#DIV/0!</v>
      </c>
      <c r="H157" s="215" t="e">
        <f t="shared" si="16"/>
        <v>#DIV/0!</v>
      </c>
      <c r="I157" s="161"/>
      <c r="J157" s="161"/>
      <c r="K157" s="161"/>
      <c r="L157" s="161"/>
      <c r="M157" s="158"/>
      <c r="N157" s="81"/>
      <c r="O157" s="81"/>
      <c r="P157" s="81"/>
      <c r="Q157" s="75"/>
    </row>
    <row r="158" spans="2:17" ht="15.75" x14ac:dyDescent="0.25">
      <c r="B158" s="113"/>
      <c r="C158" s="114"/>
      <c r="D158" s="114"/>
      <c r="E158" s="117" t="s">
        <v>260</v>
      </c>
      <c r="F158" s="156"/>
      <c r="G158" s="161"/>
      <c r="H158" s="161"/>
      <c r="I158" s="161"/>
      <c r="J158" s="161"/>
      <c r="K158" s="161"/>
      <c r="L158" s="161"/>
      <c r="M158" s="158"/>
      <c r="N158" s="81"/>
      <c r="O158" s="81"/>
      <c r="P158" s="81"/>
      <c r="Q158" s="75"/>
    </row>
    <row r="159" spans="2:17" ht="18.75" x14ac:dyDescent="0.3">
      <c r="B159" s="112"/>
      <c r="C159" s="112"/>
      <c r="D159" s="116" t="s">
        <v>235</v>
      </c>
      <c r="E159" s="118">
        <v>1</v>
      </c>
      <c r="F159" s="156"/>
      <c r="G159" s="161"/>
      <c r="H159" s="161"/>
      <c r="I159" s="161"/>
      <c r="J159" s="215" t="e">
        <f t="shared" ref="J159:J170" si="17">ROUND(SUMIF($I$7:$I$142,$D159,J$7:J$142)/J$144,3)</f>
        <v>#DIV/0!</v>
      </c>
      <c r="K159" s="161"/>
      <c r="L159" s="161"/>
      <c r="M159" s="158"/>
      <c r="N159" s="81"/>
      <c r="O159" s="81"/>
      <c r="P159" s="81"/>
      <c r="Q159" s="75"/>
    </row>
    <row r="160" spans="2:17" ht="18.75" x14ac:dyDescent="0.3">
      <c r="B160" s="112"/>
      <c r="C160" s="112"/>
      <c r="D160" s="116" t="s">
        <v>236</v>
      </c>
      <c r="E160" s="118">
        <v>2</v>
      </c>
      <c r="F160" s="156"/>
      <c r="G160" s="161"/>
      <c r="H160" s="161"/>
      <c r="I160" s="161"/>
      <c r="J160" s="215" t="e">
        <f t="shared" si="17"/>
        <v>#DIV/0!</v>
      </c>
      <c r="K160" s="161"/>
      <c r="L160" s="161"/>
      <c r="M160" s="158"/>
      <c r="N160" s="81"/>
      <c r="O160" s="81"/>
      <c r="P160" s="81"/>
      <c r="Q160" s="75"/>
    </row>
    <row r="161" spans="1:18" ht="18.75" x14ac:dyDescent="0.3">
      <c r="B161" s="112"/>
      <c r="C161" s="112"/>
      <c r="D161" s="116" t="s">
        <v>237</v>
      </c>
      <c r="E161" s="118">
        <v>3</v>
      </c>
      <c r="F161" s="156"/>
      <c r="G161" s="161"/>
      <c r="H161" s="161"/>
      <c r="I161" s="161"/>
      <c r="J161" s="215" t="e">
        <f t="shared" si="17"/>
        <v>#DIV/0!</v>
      </c>
      <c r="K161" s="161"/>
      <c r="L161" s="161"/>
      <c r="M161" s="158"/>
      <c r="N161" s="81"/>
      <c r="O161" s="81"/>
      <c r="P161" s="81"/>
      <c r="Q161" s="75"/>
    </row>
    <row r="162" spans="1:18" ht="18.75" x14ac:dyDescent="0.3">
      <c r="B162" s="112"/>
      <c r="C162" s="112"/>
      <c r="D162" s="116" t="s">
        <v>238</v>
      </c>
      <c r="E162" s="118">
        <v>4</v>
      </c>
      <c r="F162" s="156"/>
      <c r="G162" s="161"/>
      <c r="H162" s="161"/>
      <c r="I162" s="161"/>
      <c r="J162" s="215" t="e">
        <f t="shared" si="17"/>
        <v>#DIV/0!</v>
      </c>
      <c r="K162" s="161"/>
      <c r="L162" s="161"/>
      <c r="M162" s="158"/>
      <c r="N162" s="81"/>
      <c r="O162" s="81"/>
      <c r="P162" s="81"/>
      <c r="Q162" s="75"/>
    </row>
    <row r="163" spans="1:18" ht="18.75" x14ac:dyDescent="0.3">
      <c r="B163" s="112"/>
      <c r="C163" s="112"/>
      <c r="D163" s="116" t="s">
        <v>239</v>
      </c>
      <c r="E163" s="118">
        <v>5</v>
      </c>
      <c r="F163" s="156"/>
      <c r="G163" s="161"/>
      <c r="H163" s="161"/>
      <c r="I163" s="161"/>
      <c r="J163" s="215" t="e">
        <f t="shared" si="17"/>
        <v>#DIV/0!</v>
      </c>
      <c r="K163" s="161"/>
      <c r="L163" s="161"/>
      <c r="M163" s="158"/>
      <c r="N163" s="81"/>
      <c r="O163" s="81"/>
      <c r="P163" s="81"/>
      <c r="Q163" s="75"/>
    </row>
    <row r="164" spans="1:18" ht="18.75" x14ac:dyDescent="0.3">
      <c r="B164" s="112"/>
      <c r="C164" s="112"/>
      <c r="D164" s="116" t="s">
        <v>240</v>
      </c>
      <c r="E164" s="118">
        <v>6</v>
      </c>
      <c r="F164" s="156"/>
      <c r="G164" s="161"/>
      <c r="H164" s="161"/>
      <c r="I164" s="161"/>
      <c r="J164" s="215" t="e">
        <f t="shared" si="17"/>
        <v>#DIV/0!</v>
      </c>
      <c r="K164" s="161"/>
      <c r="L164" s="161"/>
      <c r="M164" s="158"/>
      <c r="N164" s="81"/>
      <c r="O164" s="81"/>
      <c r="P164" s="81"/>
      <c r="Q164" s="75"/>
    </row>
    <row r="165" spans="1:18" ht="18.75" x14ac:dyDescent="0.3">
      <c r="B165" s="112"/>
      <c r="C165" s="112"/>
      <c r="D165" s="116" t="s">
        <v>241</v>
      </c>
      <c r="E165" s="118">
        <v>7</v>
      </c>
      <c r="F165" s="156"/>
      <c r="G165" s="161"/>
      <c r="H165" s="161"/>
      <c r="I165" s="161"/>
      <c r="J165" s="215" t="e">
        <f t="shared" si="17"/>
        <v>#DIV/0!</v>
      </c>
      <c r="K165" s="161"/>
      <c r="L165" s="161"/>
      <c r="M165" s="158"/>
      <c r="N165" s="81"/>
      <c r="O165" s="81"/>
      <c r="P165" s="81"/>
      <c r="Q165" s="75"/>
    </row>
    <row r="166" spans="1:18" ht="18.75" x14ac:dyDescent="0.3">
      <c r="B166" s="112"/>
      <c r="C166" s="112"/>
      <c r="D166" s="116" t="s">
        <v>242</v>
      </c>
      <c r="E166" s="118">
        <v>8</v>
      </c>
      <c r="F166" s="156"/>
      <c r="G166" s="161"/>
      <c r="H166" s="161"/>
      <c r="I166" s="161"/>
      <c r="J166" s="215" t="e">
        <f t="shared" si="17"/>
        <v>#DIV/0!</v>
      </c>
      <c r="K166" s="161"/>
      <c r="L166" s="161"/>
      <c r="M166" s="158"/>
      <c r="N166" s="81"/>
      <c r="O166" s="81"/>
      <c r="P166" s="81"/>
      <c r="Q166" s="75"/>
    </row>
    <row r="167" spans="1:18" ht="18.75" x14ac:dyDescent="0.3">
      <c r="B167" s="112"/>
      <c r="C167" s="112"/>
      <c r="D167" s="116" t="s">
        <v>243</v>
      </c>
      <c r="E167" s="118">
        <v>9</v>
      </c>
      <c r="F167" s="156"/>
      <c r="G167" s="161"/>
      <c r="H167" s="161"/>
      <c r="I167" s="161"/>
      <c r="J167" s="215" t="e">
        <f t="shared" si="17"/>
        <v>#DIV/0!</v>
      </c>
      <c r="K167" s="161"/>
      <c r="L167" s="161"/>
      <c r="M167" s="158"/>
      <c r="N167" s="81"/>
      <c r="O167" s="81"/>
      <c r="P167" s="81"/>
      <c r="Q167" s="75"/>
    </row>
    <row r="168" spans="1:18" ht="18.75" x14ac:dyDescent="0.3">
      <c r="B168" s="112"/>
      <c r="C168" s="112"/>
      <c r="D168" s="116" t="s">
        <v>244</v>
      </c>
      <c r="E168" s="118">
        <v>10</v>
      </c>
      <c r="F168" s="156"/>
      <c r="G168" s="161"/>
      <c r="H168" s="161"/>
      <c r="I168" s="161"/>
      <c r="J168" s="215" t="e">
        <f t="shared" si="17"/>
        <v>#DIV/0!</v>
      </c>
      <c r="K168" s="161"/>
      <c r="L168" s="161"/>
      <c r="M168" s="158"/>
      <c r="N168" s="81"/>
      <c r="O168" s="81"/>
      <c r="P168" s="81"/>
      <c r="Q168" s="75"/>
    </row>
    <row r="169" spans="1:18" ht="18.75" x14ac:dyDescent="0.3">
      <c r="B169" s="112"/>
      <c r="C169" s="112"/>
      <c r="D169" s="116" t="s">
        <v>245</v>
      </c>
      <c r="E169" s="118">
        <v>11</v>
      </c>
      <c r="F169" s="156"/>
      <c r="G169" s="161"/>
      <c r="H169" s="161"/>
      <c r="I169" s="161"/>
      <c r="J169" s="215" t="e">
        <f t="shared" si="17"/>
        <v>#DIV/0!</v>
      </c>
      <c r="K169" s="161"/>
      <c r="L169" s="161"/>
      <c r="M169" s="158"/>
      <c r="N169" s="81"/>
      <c r="O169" s="81"/>
      <c r="P169" s="81"/>
      <c r="Q169" s="75"/>
    </row>
    <row r="170" spans="1:18" ht="19.5" thickBot="1" x14ac:dyDescent="0.35">
      <c r="B170" s="112"/>
      <c r="C170" s="112"/>
      <c r="D170" s="116" t="s">
        <v>246</v>
      </c>
      <c r="E170" s="118">
        <v>12</v>
      </c>
      <c r="F170" s="157"/>
      <c r="G170" s="162"/>
      <c r="H170" s="162"/>
      <c r="I170" s="161"/>
      <c r="J170" s="215" t="e">
        <f t="shared" si="17"/>
        <v>#DIV/0!</v>
      </c>
      <c r="K170" s="161"/>
      <c r="L170" s="161"/>
      <c r="M170" s="158"/>
      <c r="N170" s="81"/>
      <c r="O170" s="81"/>
      <c r="P170" s="81"/>
      <c r="Q170" s="75"/>
    </row>
    <row r="171" spans="1:18" ht="16.5" thickTop="1" thickBot="1" x14ac:dyDescent="0.3">
      <c r="B171" s="147"/>
      <c r="C171" s="78"/>
      <c r="D171" s="81"/>
      <c r="E171" s="115" t="s">
        <v>233</v>
      </c>
      <c r="F171" s="223" t="e">
        <f>SUM(F148:F157)</f>
        <v>#DIV/0!</v>
      </c>
      <c r="G171" s="224" t="e">
        <f>SUM(G148:G157)</f>
        <v>#DIV/0!</v>
      </c>
      <c r="H171" s="225" t="e">
        <f>SUM(H148:H157)</f>
        <v>#DIV/0!</v>
      </c>
      <c r="I171" s="211"/>
      <c r="J171" s="217" t="e">
        <f>SUM(J159:J170)</f>
        <v>#DIV/0!</v>
      </c>
      <c r="K171" s="211"/>
      <c r="L171" s="211"/>
      <c r="M171" s="212"/>
      <c r="N171" s="81"/>
      <c r="O171" s="81"/>
      <c r="P171" s="81"/>
      <c r="Q171" s="75"/>
    </row>
    <row r="172" spans="1:18" ht="21" x14ac:dyDescent="0.35">
      <c r="B172" s="147"/>
      <c r="C172" s="78"/>
      <c r="D172" s="81"/>
      <c r="E172" s="115"/>
      <c r="F172" s="231" t="s">
        <v>309</v>
      </c>
      <c r="G172" s="92"/>
      <c r="H172" s="92"/>
      <c r="I172" s="92"/>
      <c r="J172" s="92"/>
      <c r="K172" s="92"/>
      <c r="L172" s="231"/>
      <c r="M172" s="92"/>
      <c r="N172" s="81"/>
      <c r="O172" s="81"/>
      <c r="P172" s="81"/>
      <c r="Q172" s="75"/>
    </row>
    <row r="173" spans="1:18" ht="18" customHeight="1" thickBot="1" x14ac:dyDescent="0.4">
      <c r="A173" s="76"/>
      <c r="B173" s="454"/>
      <c r="C173" s="455"/>
      <c r="D173" s="84"/>
      <c r="E173" s="461"/>
      <c r="F173" s="465"/>
      <c r="G173" s="456"/>
      <c r="H173" s="456"/>
      <c r="I173" s="456"/>
      <c r="J173" s="456"/>
      <c r="K173" s="456"/>
      <c r="L173" s="465"/>
      <c r="M173" s="456"/>
      <c r="N173" s="84"/>
      <c r="O173" s="84"/>
      <c r="P173" s="84"/>
      <c r="Q173" s="457"/>
      <c r="R173" s="102"/>
    </row>
    <row r="174" spans="1:18" ht="34.5" thickBot="1" x14ac:dyDescent="0.55000000000000004">
      <c r="B174" s="201" t="s">
        <v>319</v>
      </c>
      <c r="C174" s="202"/>
      <c r="D174" s="202"/>
      <c r="E174" s="202"/>
      <c r="F174" s="202"/>
      <c r="G174" s="202"/>
      <c r="H174" s="202"/>
      <c r="I174" s="202"/>
      <c r="J174" s="202"/>
      <c r="K174" s="202"/>
      <c r="L174" s="202"/>
      <c r="M174" s="202"/>
      <c r="N174" s="202"/>
      <c r="O174" s="202"/>
      <c r="P174" s="202"/>
      <c r="Q174" s="203"/>
    </row>
    <row r="175" spans="1:18" ht="47.25" customHeight="1" x14ac:dyDescent="0.25">
      <c r="B175" s="300"/>
      <c r="C175" s="301"/>
      <c r="D175" s="368" t="s">
        <v>181</v>
      </c>
      <c r="E175" s="627" t="s">
        <v>284</v>
      </c>
      <c r="F175" s="595" t="s">
        <v>259</v>
      </c>
      <c r="G175" s="596"/>
      <c r="H175" s="597"/>
      <c r="I175" s="627" t="s">
        <v>283</v>
      </c>
      <c r="J175" s="600" t="s">
        <v>187</v>
      </c>
      <c r="K175" s="601"/>
      <c r="L175" s="601"/>
      <c r="M175" s="602"/>
      <c r="N175" s="603" t="s">
        <v>227</v>
      </c>
      <c r="O175" s="604"/>
      <c r="P175" s="605"/>
      <c r="Q175" s="302"/>
    </row>
    <row r="176" spans="1:18" ht="15" customHeight="1" x14ac:dyDescent="0.25">
      <c r="B176" s="303"/>
      <c r="C176" s="304" t="s">
        <v>297</v>
      </c>
      <c r="D176" s="85">
        <f>$D$145</f>
        <v>0</v>
      </c>
      <c r="E176" s="598"/>
      <c r="F176" s="109">
        <f>$F$145</f>
        <v>0</v>
      </c>
      <c r="G176" s="110">
        <f>$G$145</f>
        <v>0</v>
      </c>
      <c r="H176" s="111">
        <f>$H$145</f>
        <v>0</v>
      </c>
      <c r="I176" s="598"/>
      <c r="J176" s="109">
        <f>$J$145</f>
        <v>0</v>
      </c>
      <c r="K176" s="110">
        <f>$K$145</f>
        <v>0</v>
      </c>
      <c r="L176" s="110">
        <f>$L$145</f>
        <v>0</v>
      </c>
      <c r="M176" s="111">
        <f>$M$145</f>
        <v>0</v>
      </c>
      <c r="N176" s="109">
        <f>$N$145</f>
        <v>0</v>
      </c>
      <c r="O176" s="110">
        <f>$O$145</f>
        <v>0</v>
      </c>
      <c r="P176" s="111">
        <f>$P$145</f>
        <v>0</v>
      </c>
      <c r="Q176" s="305"/>
    </row>
    <row r="177" spans="2:18" ht="15" customHeight="1" x14ac:dyDescent="0.25">
      <c r="B177" s="606" t="s">
        <v>179</v>
      </c>
      <c r="C177" s="79" t="s">
        <v>199</v>
      </c>
      <c r="D177" s="181" t="s">
        <v>182</v>
      </c>
      <c r="E177" s="598"/>
      <c r="F177" s="198" t="s">
        <v>182</v>
      </c>
      <c r="G177" s="199" t="s">
        <v>69</v>
      </c>
      <c r="H177" s="200" t="s">
        <v>183</v>
      </c>
      <c r="I177" s="598"/>
      <c r="J177" s="184" t="s">
        <v>51</v>
      </c>
      <c r="K177" s="178" t="s">
        <v>52</v>
      </c>
      <c r="L177" s="179" t="s">
        <v>185</v>
      </c>
      <c r="M177" s="183" t="s">
        <v>186</v>
      </c>
      <c r="N177" s="184" t="s">
        <v>228</v>
      </c>
      <c r="O177" s="593" t="s">
        <v>229</v>
      </c>
      <c r="P177" s="594"/>
      <c r="Q177" s="305"/>
    </row>
    <row r="178" spans="2:18" ht="15.75" customHeight="1" thickBot="1" x14ac:dyDescent="0.3">
      <c r="B178" s="607"/>
      <c r="C178" s="80" t="s">
        <v>12</v>
      </c>
      <c r="D178" s="182">
        <v>7388</v>
      </c>
      <c r="E178" s="599"/>
      <c r="F178" s="186">
        <v>7420</v>
      </c>
      <c r="G178" s="180">
        <v>3220</v>
      </c>
      <c r="H178" s="185">
        <v>3215</v>
      </c>
      <c r="I178" s="599"/>
      <c r="J178" s="186">
        <v>3210</v>
      </c>
      <c r="K178" s="180">
        <v>3212</v>
      </c>
      <c r="L178" s="180" t="s">
        <v>184</v>
      </c>
      <c r="M178" s="185" t="s">
        <v>184</v>
      </c>
      <c r="N178" s="186">
        <v>7422</v>
      </c>
      <c r="O178" s="180">
        <v>7425</v>
      </c>
      <c r="P178" s="185" t="s">
        <v>289</v>
      </c>
      <c r="Q178" s="307" t="s">
        <v>233</v>
      </c>
      <c r="R178" s="3" t="s">
        <v>189</v>
      </c>
    </row>
    <row r="179" spans="2:18" s="374" customFormat="1" x14ac:dyDescent="0.25">
      <c r="B179" s="610"/>
      <c r="C179" s="611"/>
      <c r="D179" s="150">
        <v>0</v>
      </c>
      <c r="E179" s="125"/>
      <c r="F179" s="169">
        <v>0</v>
      </c>
      <c r="G179" s="153">
        <v>0</v>
      </c>
      <c r="H179" s="170">
        <v>0</v>
      </c>
      <c r="I179" s="123"/>
      <c r="J179" s="169">
        <v>0</v>
      </c>
      <c r="K179" s="153">
        <v>0</v>
      </c>
      <c r="L179" s="153">
        <v>0</v>
      </c>
      <c r="M179" s="153">
        <v>0</v>
      </c>
      <c r="N179" s="153">
        <v>0</v>
      </c>
      <c r="O179" s="153">
        <v>0</v>
      </c>
      <c r="P179" s="153">
        <v>0</v>
      </c>
      <c r="Q179" s="320">
        <f>SUM(D179:P179)</f>
        <v>0</v>
      </c>
      <c r="R179" s="377"/>
    </row>
    <row r="180" spans="2:18" s="374" customFormat="1" x14ac:dyDescent="0.25">
      <c r="B180" s="610"/>
      <c r="C180" s="611"/>
      <c r="D180" s="150">
        <v>0</v>
      </c>
      <c r="E180" s="125"/>
      <c r="F180" s="169">
        <v>0</v>
      </c>
      <c r="G180" s="153">
        <v>0</v>
      </c>
      <c r="H180" s="170">
        <v>0</v>
      </c>
      <c r="I180" s="123"/>
      <c r="J180" s="169">
        <v>0</v>
      </c>
      <c r="K180" s="153">
        <v>0</v>
      </c>
      <c r="L180" s="153">
        <v>0</v>
      </c>
      <c r="M180" s="153">
        <v>0</v>
      </c>
      <c r="N180" s="153">
        <v>0</v>
      </c>
      <c r="O180" s="153">
        <v>0</v>
      </c>
      <c r="P180" s="153">
        <v>0</v>
      </c>
      <c r="Q180" s="320">
        <f>SUM(D180:P180)</f>
        <v>0</v>
      </c>
      <c r="R180" s="377"/>
    </row>
    <row r="181" spans="2:18" s="374" customFormat="1" x14ac:dyDescent="0.25">
      <c r="B181" s="610"/>
      <c r="C181" s="611"/>
      <c r="D181" s="150">
        <v>0</v>
      </c>
      <c r="E181" s="125"/>
      <c r="F181" s="169">
        <v>0</v>
      </c>
      <c r="G181" s="153">
        <v>0</v>
      </c>
      <c r="H181" s="170">
        <v>0</v>
      </c>
      <c r="I181" s="123"/>
      <c r="J181" s="169">
        <v>0</v>
      </c>
      <c r="K181" s="153">
        <v>0</v>
      </c>
      <c r="L181" s="153">
        <v>0</v>
      </c>
      <c r="M181" s="153">
        <v>0</v>
      </c>
      <c r="N181" s="153">
        <v>0</v>
      </c>
      <c r="O181" s="153">
        <v>0</v>
      </c>
      <c r="P181" s="153">
        <v>0</v>
      </c>
      <c r="Q181" s="321">
        <f t="shared" ref="Q181:Q186" si="18">SUM(D181:P181)</f>
        <v>0</v>
      </c>
      <c r="R181" s="377"/>
    </row>
    <row r="182" spans="2:18" s="374" customFormat="1" x14ac:dyDescent="0.25">
      <c r="B182" s="610"/>
      <c r="C182" s="611"/>
      <c r="D182" s="150">
        <v>0</v>
      </c>
      <c r="E182" s="125"/>
      <c r="F182" s="169">
        <v>0</v>
      </c>
      <c r="G182" s="153">
        <v>0</v>
      </c>
      <c r="H182" s="170">
        <v>0</v>
      </c>
      <c r="I182" s="123"/>
      <c r="J182" s="169">
        <v>0</v>
      </c>
      <c r="K182" s="153">
        <v>0</v>
      </c>
      <c r="L182" s="153">
        <v>0</v>
      </c>
      <c r="M182" s="153">
        <v>0</v>
      </c>
      <c r="N182" s="153">
        <v>0</v>
      </c>
      <c r="O182" s="153">
        <v>0</v>
      </c>
      <c r="P182" s="153">
        <v>0</v>
      </c>
      <c r="Q182" s="321">
        <f t="shared" si="18"/>
        <v>0</v>
      </c>
      <c r="R182" s="377"/>
    </row>
    <row r="183" spans="2:18" s="374" customFormat="1" x14ac:dyDescent="0.25">
      <c r="B183" s="610"/>
      <c r="C183" s="611"/>
      <c r="D183" s="150">
        <v>0</v>
      </c>
      <c r="E183" s="125"/>
      <c r="F183" s="169">
        <v>0</v>
      </c>
      <c r="G183" s="153">
        <v>0</v>
      </c>
      <c r="H183" s="170">
        <v>0</v>
      </c>
      <c r="I183" s="123"/>
      <c r="J183" s="169">
        <v>0</v>
      </c>
      <c r="K183" s="153">
        <v>0</v>
      </c>
      <c r="L183" s="153">
        <v>0</v>
      </c>
      <c r="M183" s="153">
        <v>0</v>
      </c>
      <c r="N183" s="153">
        <v>0</v>
      </c>
      <c r="O183" s="153">
        <v>0</v>
      </c>
      <c r="P183" s="153">
        <v>0</v>
      </c>
      <c r="Q183" s="321">
        <f t="shared" si="18"/>
        <v>0</v>
      </c>
      <c r="R183" s="377"/>
    </row>
    <row r="184" spans="2:18" s="374" customFormat="1" x14ac:dyDescent="0.25">
      <c r="B184" s="610"/>
      <c r="C184" s="611"/>
      <c r="D184" s="150">
        <v>0</v>
      </c>
      <c r="E184" s="125"/>
      <c r="F184" s="169">
        <v>0</v>
      </c>
      <c r="G184" s="153">
        <v>0</v>
      </c>
      <c r="H184" s="170">
        <v>0</v>
      </c>
      <c r="I184" s="123"/>
      <c r="J184" s="169">
        <v>0</v>
      </c>
      <c r="K184" s="153">
        <v>0</v>
      </c>
      <c r="L184" s="153">
        <v>0</v>
      </c>
      <c r="M184" s="153">
        <v>0</v>
      </c>
      <c r="N184" s="153">
        <v>0</v>
      </c>
      <c r="O184" s="153">
        <v>0</v>
      </c>
      <c r="P184" s="153">
        <v>0</v>
      </c>
      <c r="Q184" s="321">
        <f t="shared" si="18"/>
        <v>0</v>
      </c>
      <c r="R184" s="377"/>
    </row>
    <row r="185" spans="2:18" s="374" customFormat="1" x14ac:dyDescent="0.25">
      <c r="B185" s="610"/>
      <c r="C185" s="611"/>
      <c r="D185" s="150">
        <v>0</v>
      </c>
      <c r="E185" s="125"/>
      <c r="F185" s="169">
        <v>0</v>
      </c>
      <c r="G185" s="153">
        <v>0</v>
      </c>
      <c r="H185" s="170">
        <v>0</v>
      </c>
      <c r="I185" s="123"/>
      <c r="J185" s="169">
        <v>0</v>
      </c>
      <c r="K185" s="153">
        <v>0</v>
      </c>
      <c r="L185" s="153">
        <v>0</v>
      </c>
      <c r="M185" s="153">
        <v>0</v>
      </c>
      <c r="N185" s="153">
        <v>0</v>
      </c>
      <c r="O185" s="153">
        <v>0</v>
      </c>
      <c r="P185" s="153">
        <v>0</v>
      </c>
      <c r="Q185" s="321">
        <f t="shared" si="18"/>
        <v>0</v>
      </c>
      <c r="R185" s="377"/>
    </row>
    <row r="186" spans="2:18" s="374" customFormat="1" x14ac:dyDescent="0.25">
      <c r="B186" s="608" t="s">
        <v>288</v>
      </c>
      <c r="C186" s="609"/>
      <c r="D186" s="150">
        <v>0</v>
      </c>
      <c r="E186" s="381"/>
      <c r="F186" s="169">
        <v>0</v>
      </c>
      <c r="G186" s="153">
        <v>0</v>
      </c>
      <c r="H186" s="170">
        <v>0</v>
      </c>
      <c r="I186" s="123"/>
      <c r="J186" s="169">
        <v>0</v>
      </c>
      <c r="K186" s="153">
        <v>0</v>
      </c>
      <c r="L186" s="153">
        <v>0</v>
      </c>
      <c r="M186" s="153">
        <v>0</v>
      </c>
      <c r="N186" s="153">
        <v>0</v>
      </c>
      <c r="O186" s="153">
        <v>0</v>
      </c>
      <c r="P186" s="153">
        <v>0</v>
      </c>
      <c r="Q186" s="321">
        <f t="shared" si="18"/>
        <v>0</v>
      </c>
      <c r="R186" s="377"/>
    </row>
    <row r="187" spans="2:18" s="374" customFormat="1" ht="15.75" thickBot="1" x14ac:dyDescent="0.3">
      <c r="B187" s="608"/>
      <c r="C187" s="609"/>
      <c r="D187" s="152">
        <v>0</v>
      </c>
      <c r="E187" s="125"/>
      <c r="F187" s="175">
        <v>0</v>
      </c>
      <c r="G187" s="155">
        <v>0</v>
      </c>
      <c r="H187" s="176">
        <v>0</v>
      </c>
      <c r="I187" s="206"/>
      <c r="J187" s="175">
        <v>0</v>
      </c>
      <c r="K187" s="155">
        <v>0</v>
      </c>
      <c r="L187" s="155">
        <v>0</v>
      </c>
      <c r="M187" s="155">
        <v>0</v>
      </c>
      <c r="N187" s="155">
        <v>0</v>
      </c>
      <c r="O187" s="155">
        <v>0</v>
      </c>
      <c r="P187" s="176">
        <v>0</v>
      </c>
      <c r="Q187" s="322">
        <f>SUM(D187:P187)</f>
        <v>0</v>
      </c>
      <c r="R187" s="377"/>
    </row>
    <row r="188" spans="2:18" ht="16.5" thickTop="1" thickBot="1" x14ac:dyDescent="0.3">
      <c r="B188" s="308"/>
      <c r="C188" s="309" t="s">
        <v>314</v>
      </c>
      <c r="D188" s="163">
        <f>SUM(D179:D187)</f>
        <v>0</v>
      </c>
      <c r="E188" s="314"/>
      <c r="F188" s="237">
        <f>SUM(F179:F187)</f>
        <v>0</v>
      </c>
      <c r="G188" s="238">
        <f>SUM(G179:G187)</f>
        <v>0</v>
      </c>
      <c r="H188" s="239">
        <f>SUM(H179:H187)</f>
        <v>0</v>
      </c>
      <c r="I188" s="314"/>
      <c r="J188" s="237">
        <f>SUM(J179:J187)</f>
        <v>0</v>
      </c>
      <c r="K188" s="238">
        <f t="shared" ref="K188:P188" si="19">SUM(K179:K187)</f>
        <v>0</v>
      </c>
      <c r="L188" s="238">
        <f t="shared" si="19"/>
        <v>0</v>
      </c>
      <c r="M188" s="239">
        <f t="shared" si="19"/>
        <v>0</v>
      </c>
      <c r="N188" s="237">
        <f t="shared" si="19"/>
        <v>0</v>
      </c>
      <c r="O188" s="238">
        <f t="shared" si="19"/>
        <v>0</v>
      </c>
      <c r="P188" s="239">
        <f t="shared" si="19"/>
        <v>0</v>
      </c>
      <c r="Q188" s="240">
        <f>SUM(D188:P188)</f>
        <v>0</v>
      </c>
    </row>
    <row r="189" spans="2:18" ht="15.75" thickBot="1" x14ac:dyDescent="0.3">
      <c r="B189" s="308"/>
      <c r="C189" s="309" t="s">
        <v>315</v>
      </c>
      <c r="D189" s="163">
        <f>$D$188+$D$144</f>
        <v>0</v>
      </c>
      <c r="E189" s="314"/>
      <c r="F189" s="237">
        <f>F$188+F$144</f>
        <v>0</v>
      </c>
      <c r="G189" s="238">
        <f t="shared" ref="G189:H189" si="20">G$188+G$144</f>
        <v>0</v>
      </c>
      <c r="H189" s="239">
        <f t="shared" si="20"/>
        <v>0</v>
      </c>
      <c r="I189" s="314"/>
      <c r="J189" s="237">
        <f>J$188+J$144</f>
        <v>0</v>
      </c>
      <c r="K189" s="238">
        <f t="shared" ref="K189:P189" si="21">K$188+K$144</f>
        <v>0</v>
      </c>
      <c r="L189" s="238">
        <f t="shared" si="21"/>
        <v>0</v>
      </c>
      <c r="M189" s="239">
        <f t="shared" si="21"/>
        <v>0</v>
      </c>
      <c r="N189" s="237">
        <f t="shared" si="21"/>
        <v>0</v>
      </c>
      <c r="O189" s="238">
        <f t="shared" si="21"/>
        <v>0</v>
      </c>
      <c r="P189" s="239">
        <f t="shared" si="21"/>
        <v>0</v>
      </c>
      <c r="Q189" s="240">
        <f>SUM(D189:P189)</f>
        <v>0</v>
      </c>
    </row>
    <row r="190" spans="2:18" s="241" customFormat="1" ht="15.75" thickBot="1" x14ac:dyDescent="0.3">
      <c r="B190" s="323"/>
      <c r="C190" s="311" t="s">
        <v>234</v>
      </c>
      <c r="D190" s="242">
        <f>$D$176-$D$188</f>
        <v>0</v>
      </c>
      <c r="E190" s="324"/>
      <c r="F190" s="243">
        <f>$F$176-$F$188</f>
        <v>0</v>
      </c>
      <c r="G190" s="244">
        <f>$G$176-$G$188</f>
        <v>0</v>
      </c>
      <c r="H190" s="245">
        <f>$H$176-$H$188</f>
        <v>0</v>
      </c>
      <c r="I190" s="324"/>
      <c r="J190" s="243">
        <f>$J$176-$J$188</f>
        <v>0</v>
      </c>
      <c r="K190" s="244">
        <f>$K$176-$K$188</f>
        <v>0</v>
      </c>
      <c r="L190" s="244">
        <f>$L$176-$L$188</f>
        <v>0</v>
      </c>
      <c r="M190" s="245">
        <f>$M$176-$M$188</f>
        <v>0</v>
      </c>
      <c r="N190" s="244">
        <f>$N$176-$N$188</f>
        <v>0</v>
      </c>
      <c r="O190" s="244">
        <f>$O$176-$O$188</f>
        <v>0</v>
      </c>
      <c r="P190" s="244">
        <f>$P$176-$P$188</f>
        <v>0</v>
      </c>
      <c r="Q190" s="93">
        <f>SUM(D190:P190)</f>
        <v>0</v>
      </c>
      <c r="R190" s="2"/>
    </row>
    <row r="191" spans="2:18" ht="15.75" thickBot="1" x14ac:dyDescent="0.3">
      <c r="C191" s="147"/>
      <c r="D191" s="81"/>
      <c r="E191" s="81"/>
      <c r="F191" s="81"/>
      <c r="G191" s="81"/>
      <c r="H191" s="81"/>
      <c r="I191" s="92"/>
      <c r="J191" s="81"/>
      <c r="K191" s="81"/>
      <c r="L191" s="81"/>
      <c r="M191" s="81"/>
      <c r="N191" s="81"/>
      <c r="O191" s="81"/>
      <c r="P191" s="81"/>
      <c r="Q191" s="75"/>
    </row>
    <row r="192" spans="2:18" ht="19.5" thickBot="1" x14ac:dyDescent="0.35">
      <c r="B192" s="113"/>
      <c r="C192" s="120"/>
      <c r="D192" s="119"/>
      <c r="E192" s="233" t="s">
        <v>279</v>
      </c>
      <c r="F192" s="631" t="s">
        <v>307</v>
      </c>
      <c r="G192" s="632"/>
      <c r="H192" s="632"/>
      <c r="I192" s="632"/>
      <c r="J192" s="632"/>
      <c r="K192" s="632"/>
      <c r="L192" s="632"/>
      <c r="M192" s="633"/>
      <c r="N192" s="81"/>
      <c r="O192" s="81"/>
      <c r="P192" s="81"/>
      <c r="Q192" s="75"/>
    </row>
    <row r="193" spans="2:17" ht="18.75" x14ac:dyDescent="0.3">
      <c r="B193" s="112"/>
      <c r="C193" s="120"/>
      <c r="D193" s="116" t="s">
        <v>247</v>
      </c>
      <c r="E193" s="118">
        <v>1</v>
      </c>
      <c r="F193" s="213" t="e">
        <f t="shared" ref="F193:H202" si="22">ROUND(SUMIF($E$7:$E$187,$D193,F$7:F$187)/F$189,3)</f>
        <v>#DIV/0!</v>
      </c>
      <c r="G193" s="228" t="e">
        <f t="shared" si="22"/>
        <v>#DIV/0!</v>
      </c>
      <c r="H193" s="228" t="e">
        <f t="shared" si="22"/>
        <v>#DIV/0!</v>
      </c>
      <c r="I193" s="379"/>
      <c r="J193" s="379"/>
      <c r="K193" s="379"/>
      <c r="L193" s="379"/>
      <c r="M193" s="380"/>
      <c r="N193" s="81"/>
      <c r="O193" s="81"/>
      <c r="P193" s="81"/>
      <c r="Q193" s="75"/>
    </row>
    <row r="194" spans="2:17" ht="18.75" x14ac:dyDescent="0.3">
      <c r="B194" s="112"/>
      <c r="C194" s="119"/>
      <c r="D194" s="116" t="s">
        <v>248</v>
      </c>
      <c r="E194" s="118">
        <v>2</v>
      </c>
      <c r="F194" s="214" t="e">
        <f t="shared" si="22"/>
        <v>#DIV/0!</v>
      </c>
      <c r="G194" s="215" t="e">
        <f t="shared" si="22"/>
        <v>#DIV/0!</v>
      </c>
      <c r="H194" s="215" t="e">
        <f t="shared" si="22"/>
        <v>#DIV/0!</v>
      </c>
      <c r="I194" s="161"/>
      <c r="J194" s="161"/>
      <c r="K194" s="161"/>
      <c r="L194" s="161"/>
      <c r="M194" s="158"/>
      <c r="N194" s="81"/>
      <c r="O194" s="81"/>
      <c r="P194" s="81"/>
      <c r="Q194" s="75"/>
    </row>
    <row r="195" spans="2:17" ht="18.75" x14ac:dyDescent="0.3">
      <c r="B195" s="112"/>
      <c r="C195" s="119"/>
      <c r="D195" s="116" t="s">
        <v>249</v>
      </c>
      <c r="E195" s="118">
        <v>3</v>
      </c>
      <c r="F195" s="214" t="e">
        <f t="shared" si="22"/>
        <v>#DIV/0!</v>
      </c>
      <c r="G195" s="215" t="e">
        <f t="shared" si="22"/>
        <v>#DIV/0!</v>
      </c>
      <c r="H195" s="215" t="e">
        <f t="shared" si="22"/>
        <v>#DIV/0!</v>
      </c>
      <c r="I195" s="161"/>
      <c r="J195" s="161"/>
      <c r="K195" s="161"/>
      <c r="L195" s="161"/>
      <c r="M195" s="158"/>
      <c r="N195" s="81"/>
      <c r="O195" s="81"/>
      <c r="P195" s="81"/>
      <c r="Q195" s="75"/>
    </row>
    <row r="196" spans="2:17" ht="18.75" x14ac:dyDescent="0.3">
      <c r="B196" s="112"/>
      <c r="C196" s="119"/>
      <c r="D196" s="116" t="s">
        <v>250</v>
      </c>
      <c r="E196" s="118">
        <v>4</v>
      </c>
      <c r="F196" s="214" t="e">
        <f t="shared" si="22"/>
        <v>#DIV/0!</v>
      </c>
      <c r="G196" s="215" t="e">
        <f t="shared" si="22"/>
        <v>#DIV/0!</v>
      </c>
      <c r="H196" s="215" t="e">
        <f t="shared" si="22"/>
        <v>#DIV/0!</v>
      </c>
      <c r="I196" s="161"/>
      <c r="J196" s="161"/>
      <c r="K196" s="161"/>
      <c r="L196" s="161"/>
      <c r="M196" s="158"/>
      <c r="N196" s="81"/>
      <c r="O196" s="81"/>
      <c r="P196" s="81"/>
      <c r="Q196" s="75"/>
    </row>
    <row r="197" spans="2:17" ht="18.75" x14ac:dyDescent="0.3">
      <c r="B197" s="112"/>
      <c r="C197" s="119"/>
      <c r="D197" s="116" t="s">
        <v>251</v>
      </c>
      <c r="E197" s="118">
        <v>5</v>
      </c>
      <c r="F197" s="214" t="e">
        <f t="shared" si="22"/>
        <v>#DIV/0!</v>
      </c>
      <c r="G197" s="215" t="e">
        <f t="shared" si="22"/>
        <v>#DIV/0!</v>
      </c>
      <c r="H197" s="215" t="e">
        <f t="shared" si="22"/>
        <v>#DIV/0!</v>
      </c>
      <c r="I197" s="161"/>
      <c r="J197" s="161"/>
      <c r="K197" s="161"/>
      <c r="L197" s="161"/>
      <c r="M197" s="158"/>
      <c r="N197" s="81"/>
      <c r="O197" s="81"/>
      <c r="P197" s="81"/>
      <c r="Q197" s="75"/>
    </row>
    <row r="198" spans="2:17" ht="18.75" x14ac:dyDescent="0.3">
      <c r="B198" s="112"/>
      <c r="C198" s="119"/>
      <c r="D198" s="116" t="s">
        <v>252</v>
      </c>
      <c r="E198" s="118">
        <v>6</v>
      </c>
      <c r="F198" s="214" t="e">
        <f t="shared" si="22"/>
        <v>#DIV/0!</v>
      </c>
      <c r="G198" s="215" t="e">
        <f t="shared" si="22"/>
        <v>#DIV/0!</v>
      </c>
      <c r="H198" s="215" t="e">
        <f t="shared" si="22"/>
        <v>#DIV/0!</v>
      </c>
      <c r="I198" s="161"/>
      <c r="J198" s="161"/>
      <c r="K198" s="161"/>
      <c r="L198" s="161"/>
      <c r="M198" s="158"/>
      <c r="N198" s="81"/>
      <c r="O198" s="81"/>
      <c r="P198" s="81"/>
      <c r="Q198" s="75"/>
    </row>
    <row r="199" spans="2:17" ht="18.75" x14ac:dyDescent="0.3">
      <c r="B199" s="112"/>
      <c r="C199" s="119"/>
      <c r="D199" s="116" t="s">
        <v>253</v>
      </c>
      <c r="E199" s="118">
        <v>7</v>
      </c>
      <c r="F199" s="214" t="e">
        <f t="shared" si="22"/>
        <v>#DIV/0!</v>
      </c>
      <c r="G199" s="215" t="e">
        <f t="shared" si="22"/>
        <v>#DIV/0!</v>
      </c>
      <c r="H199" s="215" t="e">
        <f t="shared" si="22"/>
        <v>#DIV/0!</v>
      </c>
      <c r="I199" s="161"/>
      <c r="J199" s="161"/>
      <c r="K199" s="161"/>
      <c r="L199" s="161"/>
      <c r="M199" s="158"/>
      <c r="N199" s="81"/>
      <c r="O199" s="81"/>
      <c r="P199" s="81"/>
      <c r="Q199" s="75"/>
    </row>
    <row r="200" spans="2:17" ht="18.75" x14ac:dyDescent="0.3">
      <c r="B200" s="112"/>
      <c r="C200" s="119"/>
      <c r="D200" s="116" t="s">
        <v>254</v>
      </c>
      <c r="E200" s="118">
        <v>8</v>
      </c>
      <c r="F200" s="214" t="e">
        <f t="shared" si="22"/>
        <v>#DIV/0!</v>
      </c>
      <c r="G200" s="215" t="e">
        <f t="shared" si="22"/>
        <v>#DIV/0!</v>
      </c>
      <c r="H200" s="215" t="e">
        <f t="shared" si="22"/>
        <v>#DIV/0!</v>
      </c>
      <c r="I200" s="161"/>
      <c r="J200" s="161"/>
      <c r="K200" s="161"/>
      <c r="L200" s="161"/>
      <c r="M200" s="158"/>
      <c r="N200" s="81"/>
      <c r="O200" s="81"/>
      <c r="P200" s="81"/>
      <c r="Q200" s="75"/>
    </row>
    <row r="201" spans="2:17" ht="18.75" x14ac:dyDescent="0.3">
      <c r="B201" s="112"/>
      <c r="C201" s="119"/>
      <c r="D201" s="116" t="s">
        <v>255</v>
      </c>
      <c r="E201" s="118">
        <v>9</v>
      </c>
      <c r="F201" s="214" t="e">
        <f t="shared" si="22"/>
        <v>#DIV/0!</v>
      </c>
      <c r="G201" s="215" t="e">
        <f t="shared" si="22"/>
        <v>#DIV/0!</v>
      </c>
      <c r="H201" s="215" t="e">
        <f t="shared" si="22"/>
        <v>#DIV/0!</v>
      </c>
      <c r="I201" s="161"/>
      <c r="J201" s="161"/>
      <c r="K201" s="161"/>
      <c r="L201" s="161"/>
      <c r="M201" s="158"/>
      <c r="N201" s="81"/>
      <c r="O201" s="81"/>
      <c r="P201" s="81"/>
      <c r="Q201" s="75"/>
    </row>
    <row r="202" spans="2:17" ht="18.75" x14ac:dyDescent="0.3">
      <c r="B202" s="112"/>
      <c r="C202" s="119"/>
      <c r="D202" s="116" t="s">
        <v>256</v>
      </c>
      <c r="E202" s="118">
        <v>10</v>
      </c>
      <c r="F202" s="214" t="e">
        <f t="shared" si="22"/>
        <v>#DIV/0!</v>
      </c>
      <c r="G202" s="215" t="e">
        <f t="shared" si="22"/>
        <v>#DIV/0!</v>
      </c>
      <c r="H202" s="215" t="e">
        <f t="shared" si="22"/>
        <v>#DIV/0!</v>
      </c>
      <c r="I202" s="161"/>
      <c r="J202" s="161"/>
      <c r="K202" s="161"/>
      <c r="L202" s="161"/>
      <c r="M202" s="158"/>
      <c r="N202" s="81"/>
      <c r="O202" s="81"/>
      <c r="P202" s="81"/>
      <c r="Q202" s="75"/>
    </row>
    <row r="203" spans="2:17" ht="15.75" x14ac:dyDescent="0.25">
      <c r="B203" s="113"/>
      <c r="C203" s="114"/>
      <c r="D203" s="114"/>
      <c r="E203" s="117" t="s">
        <v>260</v>
      </c>
      <c r="F203" s="156"/>
      <c r="G203" s="161"/>
      <c r="H203" s="161"/>
      <c r="I203" s="161"/>
      <c r="J203" s="161"/>
      <c r="K203" s="161"/>
      <c r="L203" s="161"/>
      <c r="M203" s="158"/>
      <c r="N203" s="81"/>
      <c r="O203" s="81"/>
      <c r="P203" s="81"/>
      <c r="Q203" s="75"/>
    </row>
    <row r="204" spans="2:17" ht="18.75" x14ac:dyDescent="0.3">
      <c r="B204" s="112"/>
      <c r="C204" s="112"/>
      <c r="D204" s="116" t="s">
        <v>235</v>
      </c>
      <c r="E204" s="118">
        <v>1</v>
      </c>
      <c r="F204" s="156"/>
      <c r="G204" s="161"/>
      <c r="H204" s="161"/>
      <c r="I204" s="161"/>
      <c r="J204" s="215" t="e">
        <f t="shared" ref="J204:M215" si="23">ROUND(SUMIF($I$7:$I$187,$D204,J$7:J$187)/J$189,3)</f>
        <v>#DIV/0!</v>
      </c>
      <c r="K204" s="215" t="e">
        <f t="shared" si="23"/>
        <v>#DIV/0!</v>
      </c>
      <c r="L204" s="215" t="e">
        <f t="shared" si="23"/>
        <v>#DIV/0!</v>
      </c>
      <c r="M204" s="235" t="e">
        <f t="shared" si="23"/>
        <v>#DIV/0!</v>
      </c>
      <c r="N204" s="81"/>
      <c r="O204" s="81"/>
      <c r="P204" s="81"/>
      <c r="Q204" s="75"/>
    </row>
    <row r="205" spans="2:17" ht="18.75" x14ac:dyDescent="0.3">
      <c r="B205" s="112"/>
      <c r="C205" s="112"/>
      <c r="D205" s="116" t="s">
        <v>236</v>
      </c>
      <c r="E205" s="118">
        <v>2</v>
      </c>
      <c r="F205" s="156"/>
      <c r="G205" s="161"/>
      <c r="H205" s="161"/>
      <c r="I205" s="161"/>
      <c r="J205" s="215" t="e">
        <f t="shared" si="23"/>
        <v>#DIV/0!</v>
      </c>
      <c r="K205" s="215" t="e">
        <f t="shared" si="23"/>
        <v>#DIV/0!</v>
      </c>
      <c r="L205" s="215" t="e">
        <f t="shared" si="23"/>
        <v>#DIV/0!</v>
      </c>
      <c r="M205" s="235" t="e">
        <f t="shared" si="23"/>
        <v>#DIV/0!</v>
      </c>
      <c r="N205" s="81"/>
      <c r="O205" s="81"/>
      <c r="P205" s="81"/>
      <c r="Q205" s="75"/>
    </row>
    <row r="206" spans="2:17" ht="18.75" x14ac:dyDescent="0.3">
      <c r="B206" s="112"/>
      <c r="C206" s="112"/>
      <c r="D206" s="116" t="s">
        <v>237</v>
      </c>
      <c r="E206" s="118">
        <v>3</v>
      </c>
      <c r="F206" s="156"/>
      <c r="G206" s="161"/>
      <c r="H206" s="161"/>
      <c r="I206" s="161"/>
      <c r="J206" s="215" t="e">
        <f t="shared" si="23"/>
        <v>#DIV/0!</v>
      </c>
      <c r="K206" s="215" t="e">
        <f t="shared" si="23"/>
        <v>#DIV/0!</v>
      </c>
      <c r="L206" s="215" t="e">
        <f t="shared" si="23"/>
        <v>#DIV/0!</v>
      </c>
      <c r="M206" s="235" t="e">
        <f t="shared" si="23"/>
        <v>#DIV/0!</v>
      </c>
      <c r="N206" s="81"/>
      <c r="O206" s="81"/>
      <c r="P206" s="81"/>
      <c r="Q206" s="75"/>
    </row>
    <row r="207" spans="2:17" ht="18.75" x14ac:dyDescent="0.3">
      <c r="B207" s="112"/>
      <c r="C207" s="112"/>
      <c r="D207" s="116" t="s">
        <v>238</v>
      </c>
      <c r="E207" s="118">
        <v>4</v>
      </c>
      <c r="F207" s="156"/>
      <c r="G207" s="161"/>
      <c r="H207" s="161"/>
      <c r="I207" s="161"/>
      <c r="J207" s="215" t="e">
        <f t="shared" si="23"/>
        <v>#DIV/0!</v>
      </c>
      <c r="K207" s="215" t="e">
        <f t="shared" si="23"/>
        <v>#DIV/0!</v>
      </c>
      <c r="L207" s="215" t="e">
        <f t="shared" si="23"/>
        <v>#DIV/0!</v>
      </c>
      <c r="M207" s="235" t="e">
        <f t="shared" si="23"/>
        <v>#DIV/0!</v>
      </c>
      <c r="N207" s="81"/>
      <c r="O207" s="81"/>
      <c r="P207" s="81"/>
      <c r="Q207" s="75"/>
    </row>
    <row r="208" spans="2:17" ht="18.75" x14ac:dyDescent="0.3">
      <c r="B208" s="112"/>
      <c r="C208" s="112"/>
      <c r="D208" s="116" t="s">
        <v>239</v>
      </c>
      <c r="E208" s="118">
        <v>5</v>
      </c>
      <c r="F208" s="156"/>
      <c r="G208" s="161"/>
      <c r="H208" s="161"/>
      <c r="I208" s="161"/>
      <c r="J208" s="215" t="e">
        <f t="shared" si="23"/>
        <v>#DIV/0!</v>
      </c>
      <c r="K208" s="215" t="e">
        <f t="shared" si="23"/>
        <v>#DIV/0!</v>
      </c>
      <c r="L208" s="215" t="e">
        <f t="shared" si="23"/>
        <v>#DIV/0!</v>
      </c>
      <c r="M208" s="235" t="e">
        <f t="shared" si="23"/>
        <v>#DIV/0!</v>
      </c>
      <c r="N208" s="81"/>
      <c r="O208" s="81"/>
      <c r="P208" s="81"/>
      <c r="Q208" s="75"/>
    </row>
    <row r="209" spans="1:18" ht="18.75" x14ac:dyDescent="0.3">
      <c r="B209" s="112"/>
      <c r="C209" s="112"/>
      <c r="D209" s="116" t="s">
        <v>240</v>
      </c>
      <c r="E209" s="118">
        <v>6</v>
      </c>
      <c r="F209" s="156"/>
      <c r="G209" s="161"/>
      <c r="H209" s="161"/>
      <c r="I209" s="161"/>
      <c r="J209" s="215" t="e">
        <f t="shared" si="23"/>
        <v>#DIV/0!</v>
      </c>
      <c r="K209" s="215" t="e">
        <f t="shared" si="23"/>
        <v>#DIV/0!</v>
      </c>
      <c r="L209" s="215" t="e">
        <f t="shared" si="23"/>
        <v>#DIV/0!</v>
      </c>
      <c r="M209" s="235" t="e">
        <f t="shared" si="23"/>
        <v>#DIV/0!</v>
      </c>
      <c r="N209" s="81"/>
      <c r="O209" s="81"/>
      <c r="P209" s="81"/>
      <c r="Q209" s="75"/>
    </row>
    <row r="210" spans="1:18" ht="18.75" x14ac:dyDescent="0.3">
      <c r="B210" s="112"/>
      <c r="C210" s="112"/>
      <c r="D210" s="116" t="s">
        <v>241</v>
      </c>
      <c r="E210" s="118">
        <v>7</v>
      </c>
      <c r="F210" s="156"/>
      <c r="G210" s="161"/>
      <c r="H210" s="161"/>
      <c r="I210" s="161"/>
      <c r="J210" s="215" t="e">
        <f t="shared" si="23"/>
        <v>#DIV/0!</v>
      </c>
      <c r="K210" s="215" t="e">
        <f t="shared" si="23"/>
        <v>#DIV/0!</v>
      </c>
      <c r="L210" s="215" t="e">
        <f t="shared" si="23"/>
        <v>#DIV/0!</v>
      </c>
      <c r="M210" s="235" t="e">
        <f t="shared" si="23"/>
        <v>#DIV/0!</v>
      </c>
      <c r="N210" s="81"/>
      <c r="O210" s="81"/>
      <c r="P210" s="81"/>
      <c r="Q210" s="75"/>
    </row>
    <row r="211" spans="1:18" ht="18.75" x14ac:dyDescent="0.3">
      <c r="B211" s="112"/>
      <c r="C211" s="112"/>
      <c r="D211" s="116" t="s">
        <v>242</v>
      </c>
      <c r="E211" s="118">
        <v>8</v>
      </c>
      <c r="F211" s="156"/>
      <c r="G211" s="161"/>
      <c r="H211" s="161"/>
      <c r="I211" s="161"/>
      <c r="J211" s="215" t="e">
        <f t="shared" si="23"/>
        <v>#DIV/0!</v>
      </c>
      <c r="K211" s="215" t="e">
        <f t="shared" si="23"/>
        <v>#DIV/0!</v>
      </c>
      <c r="L211" s="215" t="e">
        <f t="shared" si="23"/>
        <v>#DIV/0!</v>
      </c>
      <c r="M211" s="235" t="e">
        <f t="shared" si="23"/>
        <v>#DIV/0!</v>
      </c>
      <c r="N211" s="81"/>
      <c r="O211" s="81"/>
      <c r="P211" s="81"/>
      <c r="Q211" s="75"/>
    </row>
    <row r="212" spans="1:18" ht="18.75" x14ac:dyDescent="0.3">
      <c r="B212" s="112"/>
      <c r="C212" s="112"/>
      <c r="D212" s="116" t="s">
        <v>243</v>
      </c>
      <c r="E212" s="118">
        <v>9</v>
      </c>
      <c r="F212" s="156"/>
      <c r="G212" s="161"/>
      <c r="H212" s="161"/>
      <c r="I212" s="161"/>
      <c r="J212" s="215" t="e">
        <f t="shared" si="23"/>
        <v>#DIV/0!</v>
      </c>
      <c r="K212" s="215" t="e">
        <f t="shared" si="23"/>
        <v>#DIV/0!</v>
      </c>
      <c r="L212" s="215" t="e">
        <f t="shared" si="23"/>
        <v>#DIV/0!</v>
      </c>
      <c r="M212" s="235" t="e">
        <f t="shared" si="23"/>
        <v>#DIV/0!</v>
      </c>
      <c r="N212" s="81"/>
      <c r="O212" s="81"/>
      <c r="P212" s="81"/>
      <c r="Q212" s="75"/>
    </row>
    <row r="213" spans="1:18" ht="18.75" x14ac:dyDescent="0.3">
      <c r="B213" s="112"/>
      <c r="C213" s="112"/>
      <c r="D213" s="116" t="s">
        <v>244</v>
      </c>
      <c r="E213" s="118">
        <v>10</v>
      </c>
      <c r="F213" s="156"/>
      <c r="G213" s="161"/>
      <c r="H213" s="161"/>
      <c r="I213" s="161"/>
      <c r="J213" s="215" t="e">
        <f t="shared" si="23"/>
        <v>#DIV/0!</v>
      </c>
      <c r="K213" s="215" t="e">
        <f t="shared" si="23"/>
        <v>#DIV/0!</v>
      </c>
      <c r="L213" s="215" t="e">
        <f t="shared" si="23"/>
        <v>#DIV/0!</v>
      </c>
      <c r="M213" s="235" t="e">
        <f t="shared" si="23"/>
        <v>#DIV/0!</v>
      </c>
      <c r="N213" s="81"/>
      <c r="O213" s="81"/>
      <c r="P213" s="81"/>
      <c r="Q213" s="75"/>
    </row>
    <row r="214" spans="1:18" ht="18.75" x14ac:dyDescent="0.3">
      <c r="B214" s="112"/>
      <c r="C214" s="112"/>
      <c r="D214" s="116" t="s">
        <v>245</v>
      </c>
      <c r="E214" s="118">
        <v>11</v>
      </c>
      <c r="F214" s="156"/>
      <c r="G214" s="161"/>
      <c r="H214" s="161"/>
      <c r="I214" s="161"/>
      <c r="J214" s="215" t="e">
        <f t="shared" si="23"/>
        <v>#DIV/0!</v>
      </c>
      <c r="K214" s="215" t="e">
        <f t="shared" si="23"/>
        <v>#DIV/0!</v>
      </c>
      <c r="L214" s="215" t="e">
        <f t="shared" si="23"/>
        <v>#DIV/0!</v>
      </c>
      <c r="M214" s="235" t="e">
        <f t="shared" si="23"/>
        <v>#DIV/0!</v>
      </c>
      <c r="N214" s="81"/>
      <c r="O214" s="81"/>
      <c r="P214" s="81"/>
      <c r="Q214" s="75"/>
    </row>
    <row r="215" spans="1:18" ht="19.5" thickBot="1" x14ac:dyDescent="0.35">
      <c r="B215" s="112"/>
      <c r="C215" s="112"/>
      <c r="D215" s="116" t="s">
        <v>246</v>
      </c>
      <c r="E215" s="118">
        <v>12</v>
      </c>
      <c r="F215" s="157"/>
      <c r="G215" s="162"/>
      <c r="H215" s="162"/>
      <c r="I215" s="161"/>
      <c r="J215" s="215" t="e">
        <f t="shared" si="23"/>
        <v>#DIV/0!</v>
      </c>
      <c r="K215" s="215" t="e">
        <f t="shared" si="23"/>
        <v>#DIV/0!</v>
      </c>
      <c r="L215" s="215" t="e">
        <f t="shared" si="23"/>
        <v>#DIV/0!</v>
      </c>
      <c r="M215" s="235" t="e">
        <f t="shared" si="23"/>
        <v>#DIV/0!</v>
      </c>
      <c r="N215" s="81"/>
      <c r="O215" s="81"/>
      <c r="P215" s="81"/>
      <c r="Q215" s="75"/>
    </row>
    <row r="216" spans="1:18" ht="16.5" thickTop="1" thickBot="1" x14ac:dyDescent="0.3">
      <c r="B216" s="147"/>
      <c r="C216" s="78"/>
      <c r="D216" s="81"/>
      <c r="E216" s="115" t="s">
        <v>233</v>
      </c>
      <c r="F216" s="223" t="e">
        <f>SUM(F193:F202)</f>
        <v>#DIV/0!</v>
      </c>
      <c r="G216" s="224" t="e">
        <f>SUM(G193:G202)</f>
        <v>#DIV/0!</v>
      </c>
      <c r="H216" s="225" t="e">
        <f>SUM(H193:H202)</f>
        <v>#DIV/0!</v>
      </c>
      <c r="I216" s="211"/>
      <c r="J216" s="217" t="e">
        <f>SUM(J204:J215)</f>
        <v>#DIV/0!</v>
      </c>
      <c r="K216" s="217" t="e">
        <f t="shared" ref="K216:M216" si="24">SUM(K204:K215)</f>
        <v>#DIV/0!</v>
      </c>
      <c r="L216" s="217" t="e">
        <f t="shared" si="24"/>
        <v>#DIV/0!</v>
      </c>
      <c r="M216" s="234" t="e">
        <f t="shared" si="24"/>
        <v>#DIV/0!</v>
      </c>
      <c r="N216" s="81"/>
      <c r="O216" s="81"/>
      <c r="P216" s="81"/>
      <c r="Q216" s="75"/>
    </row>
    <row r="217" spans="1:18" x14ac:dyDescent="0.25">
      <c r="B217" s="147"/>
      <c r="C217" s="78"/>
      <c r="D217" s="81"/>
      <c r="E217" s="115"/>
      <c r="F217" s="232" t="s">
        <v>312</v>
      </c>
      <c r="G217" s="232"/>
      <c r="H217" s="232"/>
      <c r="I217" s="232"/>
      <c r="J217" s="232"/>
      <c r="K217" s="232"/>
      <c r="L217" s="232"/>
      <c r="M217" s="232"/>
      <c r="N217" s="232"/>
      <c r="O217" s="81"/>
      <c r="P217" s="81"/>
      <c r="Q217" s="75"/>
    </row>
    <row r="218" spans="1:18" x14ac:dyDescent="0.25">
      <c r="B218" s="147"/>
      <c r="C218" s="78"/>
      <c r="D218" s="81"/>
      <c r="E218" s="115"/>
      <c r="F218" s="232"/>
      <c r="G218" s="232"/>
      <c r="H218" s="232"/>
      <c r="I218" s="232"/>
      <c r="J218" s="232"/>
      <c r="K218" s="232"/>
      <c r="L218" s="232"/>
      <c r="M218" s="232"/>
      <c r="N218" s="232"/>
      <c r="O218" s="81"/>
      <c r="P218" s="81"/>
      <c r="Q218" s="75"/>
    </row>
    <row r="219" spans="1:18" s="13" customFormat="1" ht="10.5" customHeight="1" thickBot="1" x14ac:dyDescent="0.3">
      <c r="A219" s="76"/>
      <c r="B219" s="82"/>
      <c r="C219" s="83"/>
      <c r="D219" s="83"/>
      <c r="E219" s="83"/>
      <c r="F219" s="83"/>
      <c r="G219" s="84"/>
      <c r="H219" s="84"/>
      <c r="I219" s="84"/>
      <c r="J219" s="84"/>
      <c r="K219" s="84"/>
      <c r="L219" s="84"/>
      <c r="M219" s="84"/>
      <c r="N219" s="76"/>
      <c r="O219" s="76"/>
      <c r="P219" s="76"/>
      <c r="Q219" s="76"/>
      <c r="R219" s="102"/>
    </row>
    <row r="220" spans="1:18" ht="34.5" thickBot="1" x14ac:dyDescent="0.55000000000000004">
      <c r="B220" s="201" t="s">
        <v>291</v>
      </c>
      <c r="C220" s="202"/>
      <c r="D220" s="202"/>
      <c r="E220" s="202"/>
      <c r="F220" s="202"/>
      <c r="G220" s="202"/>
      <c r="H220" s="202"/>
      <c r="I220" s="202"/>
      <c r="J220" s="202"/>
      <c r="K220" s="202"/>
      <c r="L220" s="202"/>
      <c r="M220" s="202"/>
      <c r="N220" s="202"/>
      <c r="O220" s="202"/>
      <c r="P220" s="202"/>
      <c r="Q220" s="203"/>
    </row>
    <row r="221" spans="1:18" ht="45.75" customHeight="1" x14ac:dyDescent="0.25">
      <c r="B221" s="300"/>
      <c r="C221" s="301"/>
      <c r="D221" s="368" t="s">
        <v>181</v>
      </c>
      <c r="E221" s="627" t="s">
        <v>284</v>
      </c>
      <c r="F221" s="595" t="s">
        <v>259</v>
      </c>
      <c r="G221" s="596"/>
      <c r="H221" s="597"/>
      <c r="I221" s="627" t="s">
        <v>283</v>
      </c>
      <c r="J221" s="600" t="s">
        <v>187</v>
      </c>
      <c r="K221" s="601"/>
      <c r="L221" s="601"/>
      <c r="M221" s="602"/>
      <c r="N221" s="603" t="s">
        <v>227</v>
      </c>
      <c r="O221" s="604"/>
      <c r="P221" s="605"/>
      <c r="Q221" s="302"/>
    </row>
    <row r="222" spans="1:18" ht="25.5" customHeight="1" x14ac:dyDescent="0.25">
      <c r="B222" s="303"/>
      <c r="C222" s="304" t="s">
        <v>297</v>
      </c>
      <c r="D222" s="85">
        <f>$D$190</f>
        <v>0</v>
      </c>
      <c r="E222" s="598"/>
      <c r="F222" s="109">
        <f>$F$190</f>
        <v>0</v>
      </c>
      <c r="G222" s="110">
        <f>$G$190</f>
        <v>0</v>
      </c>
      <c r="H222" s="111">
        <f>$H$190</f>
        <v>0</v>
      </c>
      <c r="I222" s="598"/>
      <c r="J222" s="109">
        <f>$J$190</f>
        <v>0</v>
      </c>
      <c r="K222" s="110">
        <f>$K$190</f>
        <v>0</v>
      </c>
      <c r="L222" s="110">
        <f>$L$190</f>
        <v>0</v>
      </c>
      <c r="M222" s="111">
        <f>$M$190</f>
        <v>0</v>
      </c>
      <c r="N222" s="109">
        <f>$N$190</f>
        <v>0</v>
      </c>
      <c r="O222" s="110">
        <f>$O$190</f>
        <v>0</v>
      </c>
      <c r="P222" s="111">
        <f>$P$190</f>
        <v>0</v>
      </c>
      <c r="Q222" s="305"/>
    </row>
    <row r="223" spans="1:18" ht="15" customHeight="1" x14ac:dyDescent="0.25">
      <c r="B223" s="606" t="s">
        <v>179</v>
      </c>
      <c r="C223" s="79" t="s">
        <v>199</v>
      </c>
      <c r="D223" s="181" t="s">
        <v>182</v>
      </c>
      <c r="E223" s="598"/>
      <c r="F223" s="198" t="s">
        <v>182</v>
      </c>
      <c r="G223" s="199" t="s">
        <v>69</v>
      </c>
      <c r="H223" s="200" t="s">
        <v>183</v>
      </c>
      <c r="I223" s="598"/>
      <c r="J223" s="184" t="s">
        <v>51</v>
      </c>
      <c r="K223" s="178" t="s">
        <v>52</v>
      </c>
      <c r="L223" s="179" t="s">
        <v>185</v>
      </c>
      <c r="M223" s="183" t="s">
        <v>186</v>
      </c>
      <c r="N223" s="184" t="s">
        <v>228</v>
      </c>
      <c r="O223" s="593" t="s">
        <v>229</v>
      </c>
      <c r="P223" s="594"/>
      <c r="Q223" s="305"/>
    </row>
    <row r="224" spans="1:18" ht="15.75" customHeight="1" thickBot="1" x14ac:dyDescent="0.3">
      <c r="B224" s="607"/>
      <c r="C224" s="80" t="s">
        <v>12</v>
      </c>
      <c r="D224" s="182">
        <v>7388</v>
      </c>
      <c r="E224" s="599"/>
      <c r="F224" s="186">
        <v>7420</v>
      </c>
      <c r="G224" s="180">
        <v>3220</v>
      </c>
      <c r="H224" s="185">
        <v>3215</v>
      </c>
      <c r="I224" s="599"/>
      <c r="J224" s="186">
        <v>3210</v>
      </c>
      <c r="K224" s="180">
        <v>3212</v>
      </c>
      <c r="L224" s="180" t="s">
        <v>184</v>
      </c>
      <c r="M224" s="185" t="s">
        <v>184</v>
      </c>
      <c r="N224" s="186">
        <v>7422</v>
      </c>
      <c r="O224" s="180">
        <v>7425</v>
      </c>
      <c r="P224" s="185" t="s">
        <v>289</v>
      </c>
      <c r="Q224" s="307" t="s">
        <v>233</v>
      </c>
      <c r="R224" s="3" t="s">
        <v>189</v>
      </c>
    </row>
    <row r="225" spans="2:18" s="374" customFormat="1" x14ac:dyDescent="0.25">
      <c r="B225" s="610"/>
      <c r="C225" s="611"/>
      <c r="D225" s="150">
        <v>0</v>
      </c>
      <c r="E225" s="125"/>
      <c r="F225" s="169">
        <v>0</v>
      </c>
      <c r="G225" s="153">
        <v>0</v>
      </c>
      <c r="H225" s="170">
        <v>0</v>
      </c>
      <c r="I225" s="123"/>
      <c r="J225" s="169">
        <v>0</v>
      </c>
      <c r="K225" s="153">
        <v>0</v>
      </c>
      <c r="L225" s="153">
        <v>0</v>
      </c>
      <c r="M225" s="153">
        <v>0</v>
      </c>
      <c r="N225" s="153">
        <v>0</v>
      </c>
      <c r="O225" s="153">
        <v>0</v>
      </c>
      <c r="P225" s="153">
        <v>0</v>
      </c>
      <c r="Q225" s="320">
        <f>SUM(D225:P225)</f>
        <v>0</v>
      </c>
      <c r="R225" s="377"/>
    </row>
    <row r="226" spans="2:18" s="374" customFormat="1" x14ac:dyDescent="0.25">
      <c r="B226" s="610"/>
      <c r="C226" s="611"/>
      <c r="D226" s="150">
        <v>0</v>
      </c>
      <c r="E226" s="125"/>
      <c r="F226" s="169">
        <v>0</v>
      </c>
      <c r="G226" s="153">
        <v>0</v>
      </c>
      <c r="H226" s="170">
        <v>0</v>
      </c>
      <c r="I226" s="123"/>
      <c r="J226" s="169">
        <v>0</v>
      </c>
      <c r="K226" s="153">
        <v>0</v>
      </c>
      <c r="L226" s="153">
        <v>0</v>
      </c>
      <c r="M226" s="153">
        <v>0</v>
      </c>
      <c r="N226" s="153">
        <v>0</v>
      </c>
      <c r="O226" s="153">
        <v>0</v>
      </c>
      <c r="P226" s="153">
        <v>0</v>
      </c>
      <c r="Q226" s="320">
        <f>SUM(D226:P226)</f>
        <v>0</v>
      </c>
      <c r="R226" s="377"/>
    </row>
    <row r="227" spans="2:18" s="374" customFormat="1" x14ac:dyDescent="0.25">
      <c r="B227" s="610"/>
      <c r="C227" s="611"/>
      <c r="D227" s="150">
        <v>0</v>
      </c>
      <c r="E227" s="125"/>
      <c r="F227" s="169">
        <v>0</v>
      </c>
      <c r="G227" s="153">
        <v>0</v>
      </c>
      <c r="H227" s="170">
        <v>0</v>
      </c>
      <c r="I227" s="123"/>
      <c r="J227" s="169">
        <v>0</v>
      </c>
      <c r="K227" s="153">
        <v>0</v>
      </c>
      <c r="L227" s="153">
        <v>0</v>
      </c>
      <c r="M227" s="153">
        <v>0</v>
      </c>
      <c r="N227" s="153">
        <v>0</v>
      </c>
      <c r="O227" s="153">
        <v>0</v>
      </c>
      <c r="P227" s="153">
        <v>0</v>
      </c>
      <c r="Q227" s="321">
        <f t="shared" ref="Q227:Q232" si="25">SUM(D227:P227)</f>
        <v>0</v>
      </c>
      <c r="R227" s="377"/>
    </row>
    <row r="228" spans="2:18" s="374" customFormat="1" x14ac:dyDescent="0.25">
      <c r="B228" s="610"/>
      <c r="C228" s="611"/>
      <c r="D228" s="150">
        <v>0</v>
      </c>
      <c r="E228" s="125"/>
      <c r="F228" s="169">
        <v>0</v>
      </c>
      <c r="G228" s="153">
        <v>0</v>
      </c>
      <c r="H228" s="170">
        <v>0</v>
      </c>
      <c r="I228" s="123"/>
      <c r="J228" s="169">
        <v>0</v>
      </c>
      <c r="K228" s="153">
        <v>0</v>
      </c>
      <c r="L228" s="153">
        <v>0</v>
      </c>
      <c r="M228" s="153">
        <v>0</v>
      </c>
      <c r="N228" s="153">
        <v>0</v>
      </c>
      <c r="O228" s="153">
        <v>0</v>
      </c>
      <c r="P228" s="153">
        <v>0</v>
      </c>
      <c r="Q228" s="321">
        <f t="shared" si="25"/>
        <v>0</v>
      </c>
      <c r="R228" s="377"/>
    </row>
    <row r="229" spans="2:18" s="374" customFormat="1" x14ac:dyDescent="0.25">
      <c r="B229" s="610"/>
      <c r="C229" s="611"/>
      <c r="D229" s="150">
        <v>0</v>
      </c>
      <c r="E229" s="125"/>
      <c r="F229" s="169">
        <v>0</v>
      </c>
      <c r="G229" s="153">
        <v>0</v>
      </c>
      <c r="H229" s="170">
        <v>0</v>
      </c>
      <c r="I229" s="123"/>
      <c r="J229" s="169">
        <v>0</v>
      </c>
      <c r="K229" s="153">
        <v>0</v>
      </c>
      <c r="L229" s="153">
        <v>0</v>
      </c>
      <c r="M229" s="153">
        <v>0</v>
      </c>
      <c r="N229" s="153">
        <v>0</v>
      </c>
      <c r="O229" s="153">
        <v>0</v>
      </c>
      <c r="P229" s="153">
        <v>0</v>
      </c>
      <c r="Q229" s="321">
        <f t="shared" si="25"/>
        <v>0</v>
      </c>
      <c r="R229" s="377"/>
    </row>
    <row r="230" spans="2:18" s="374" customFormat="1" x14ac:dyDescent="0.25">
      <c r="B230" s="610"/>
      <c r="C230" s="611"/>
      <c r="D230" s="150">
        <v>0</v>
      </c>
      <c r="E230" s="125"/>
      <c r="F230" s="169">
        <v>0</v>
      </c>
      <c r="G230" s="153">
        <v>0</v>
      </c>
      <c r="H230" s="170">
        <v>0</v>
      </c>
      <c r="I230" s="123"/>
      <c r="J230" s="169">
        <v>0</v>
      </c>
      <c r="K230" s="153">
        <v>0</v>
      </c>
      <c r="L230" s="153">
        <v>0</v>
      </c>
      <c r="M230" s="153">
        <v>0</v>
      </c>
      <c r="N230" s="153">
        <v>0</v>
      </c>
      <c r="O230" s="153">
        <v>0</v>
      </c>
      <c r="P230" s="153">
        <v>0</v>
      </c>
      <c r="Q230" s="321">
        <f t="shared" si="25"/>
        <v>0</v>
      </c>
      <c r="R230" s="377"/>
    </row>
    <row r="231" spans="2:18" s="374" customFormat="1" x14ac:dyDescent="0.25">
      <c r="B231" s="610"/>
      <c r="C231" s="611"/>
      <c r="D231" s="150">
        <v>0</v>
      </c>
      <c r="E231" s="125"/>
      <c r="F231" s="169">
        <v>0</v>
      </c>
      <c r="G231" s="153">
        <v>0</v>
      </c>
      <c r="H231" s="170">
        <v>0</v>
      </c>
      <c r="I231" s="123"/>
      <c r="J231" s="169">
        <v>0</v>
      </c>
      <c r="K231" s="153">
        <v>0</v>
      </c>
      <c r="L231" s="153">
        <v>0</v>
      </c>
      <c r="M231" s="153">
        <v>0</v>
      </c>
      <c r="N231" s="153">
        <v>0</v>
      </c>
      <c r="O231" s="153">
        <v>0</v>
      </c>
      <c r="P231" s="153">
        <v>0</v>
      </c>
      <c r="Q231" s="321">
        <f t="shared" si="25"/>
        <v>0</v>
      </c>
      <c r="R231" s="377"/>
    </row>
    <row r="232" spans="2:18" s="374" customFormat="1" x14ac:dyDescent="0.25">
      <c r="B232" s="608" t="s">
        <v>288</v>
      </c>
      <c r="C232" s="609"/>
      <c r="D232" s="150">
        <v>0</v>
      </c>
      <c r="E232" s="125"/>
      <c r="F232" s="169">
        <v>0</v>
      </c>
      <c r="G232" s="153">
        <v>0</v>
      </c>
      <c r="H232" s="170">
        <v>0</v>
      </c>
      <c r="I232" s="123"/>
      <c r="J232" s="169">
        <v>0</v>
      </c>
      <c r="K232" s="153">
        <v>0</v>
      </c>
      <c r="L232" s="153">
        <v>0</v>
      </c>
      <c r="M232" s="153">
        <v>0</v>
      </c>
      <c r="N232" s="153">
        <v>0</v>
      </c>
      <c r="O232" s="153">
        <v>0</v>
      </c>
      <c r="P232" s="153">
        <v>0</v>
      </c>
      <c r="Q232" s="321">
        <f t="shared" si="25"/>
        <v>0</v>
      </c>
      <c r="R232" s="377"/>
    </row>
    <row r="233" spans="2:18" s="374" customFormat="1" ht="15.75" thickBot="1" x14ac:dyDescent="0.3">
      <c r="B233" s="608"/>
      <c r="C233" s="609"/>
      <c r="D233" s="152">
        <v>0</v>
      </c>
      <c r="E233" s="205"/>
      <c r="F233" s="175">
        <v>0</v>
      </c>
      <c r="G233" s="155">
        <v>0</v>
      </c>
      <c r="H233" s="176">
        <v>0</v>
      </c>
      <c r="I233" s="206"/>
      <c r="J233" s="175">
        <v>0</v>
      </c>
      <c r="K233" s="155">
        <v>0</v>
      </c>
      <c r="L233" s="155">
        <v>0</v>
      </c>
      <c r="M233" s="155">
        <v>0</v>
      </c>
      <c r="N233" s="155">
        <v>0</v>
      </c>
      <c r="O233" s="155">
        <v>0</v>
      </c>
      <c r="P233" s="176">
        <v>0</v>
      </c>
      <c r="Q233" s="322">
        <f>SUM(D233:P233)</f>
        <v>0</v>
      </c>
      <c r="R233" s="377"/>
    </row>
    <row r="234" spans="2:18" ht="16.5" thickTop="1" thickBot="1" x14ac:dyDescent="0.3">
      <c r="B234" s="308"/>
      <c r="C234" s="309" t="s">
        <v>314</v>
      </c>
      <c r="D234" s="163">
        <f>SUM(D225:D233)</f>
        <v>0</v>
      </c>
      <c r="E234" s="314"/>
      <c r="F234" s="237">
        <f>SUM(F225:F233)</f>
        <v>0</v>
      </c>
      <c r="G234" s="238">
        <f>SUM(G225:G233)</f>
        <v>0</v>
      </c>
      <c r="H234" s="239">
        <f>SUM(H225:H233)</f>
        <v>0</v>
      </c>
      <c r="I234" s="314"/>
      <c r="J234" s="237">
        <f t="shared" ref="J234:P234" si="26">SUM(J225:J233)</f>
        <v>0</v>
      </c>
      <c r="K234" s="238">
        <f t="shared" si="26"/>
        <v>0</v>
      </c>
      <c r="L234" s="238">
        <f t="shared" si="26"/>
        <v>0</v>
      </c>
      <c r="M234" s="239">
        <f t="shared" si="26"/>
        <v>0</v>
      </c>
      <c r="N234" s="237">
        <f t="shared" si="26"/>
        <v>0</v>
      </c>
      <c r="O234" s="238">
        <f t="shared" si="26"/>
        <v>0</v>
      </c>
      <c r="P234" s="239">
        <f t="shared" si="26"/>
        <v>0</v>
      </c>
      <c r="Q234" s="240">
        <f>SUM(D234:P234)</f>
        <v>0</v>
      </c>
    </row>
    <row r="235" spans="2:18" ht="15.75" thickBot="1" x14ac:dyDescent="0.3">
      <c r="B235" s="308"/>
      <c r="C235" s="309" t="s">
        <v>315</v>
      </c>
      <c r="D235" s="163">
        <f>D$234+D$189</f>
        <v>0</v>
      </c>
      <c r="E235" s="314"/>
      <c r="F235" s="237">
        <f>F$234+F$189</f>
        <v>0</v>
      </c>
      <c r="G235" s="238">
        <f t="shared" ref="G235:H235" si="27">G$234+G$189</f>
        <v>0</v>
      </c>
      <c r="H235" s="239">
        <f t="shared" si="27"/>
        <v>0</v>
      </c>
      <c r="I235" s="314"/>
      <c r="J235" s="237">
        <f>J$234+J$189</f>
        <v>0</v>
      </c>
      <c r="K235" s="238">
        <f t="shared" ref="K235:P235" si="28">K$234+K$189</f>
        <v>0</v>
      </c>
      <c r="L235" s="238">
        <f t="shared" si="28"/>
        <v>0</v>
      </c>
      <c r="M235" s="239">
        <f t="shared" si="28"/>
        <v>0</v>
      </c>
      <c r="N235" s="237">
        <f t="shared" si="28"/>
        <v>0</v>
      </c>
      <c r="O235" s="238">
        <f t="shared" si="28"/>
        <v>0</v>
      </c>
      <c r="P235" s="239">
        <f t="shared" si="28"/>
        <v>0</v>
      </c>
      <c r="Q235" s="240">
        <f>SUM(D235:P235)</f>
        <v>0</v>
      </c>
    </row>
    <row r="236" spans="2:18" s="241" customFormat="1" ht="15.75" thickBot="1" x14ac:dyDescent="0.3">
      <c r="B236" s="323"/>
      <c r="C236" s="311" t="s">
        <v>234</v>
      </c>
      <c r="D236" s="242">
        <f>$D$222-$D$234</f>
        <v>0</v>
      </c>
      <c r="E236" s="324"/>
      <c r="F236" s="243">
        <f>$F$222-$F$234</f>
        <v>0</v>
      </c>
      <c r="G236" s="244">
        <f>$G$222-$G$234</f>
        <v>0</v>
      </c>
      <c r="H236" s="245">
        <f>$H$222-$H$234</f>
        <v>0</v>
      </c>
      <c r="I236" s="324"/>
      <c r="J236" s="243">
        <f>$J$222-$J$234</f>
        <v>0</v>
      </c>
      <c r="K236" s="244">
        <f>$K$222-$K$234</f>
        <v>0</v>
      </c>
      <c r="L236" s="244">
        <f>$L$222-$L$234</f>
        <v>0</v>
      </c>
      <c r="M236" s="245">
        <f>$M$222-$M$234</f>
        <v>0</v>
      </c>
      <c r="N236" s="244">
        <f>$N$222-$N$234</f>
        <v>0</v>
      </c>
      <c r="O236" s="244">
        <f>$O$222-$O$234</f>
        <v>0</v>
      </c>
      <c r="P236" s="244">
        <f>$P$222-$P$234</f>
        <v>0</v>
      </c>
      <c r="Q236" s="93">
        <f>SUM(D236:P236)</f>
        <v>0</v>
      </c>
      <c r="R236" s="2"/>
    </row>
    <row r="237" spans="2:18" ht="15.75" thickBot="1" x14ac:dyDescent="0.3">
      <c r="C237" s="147"/>
      <c r="D237" s="81"/>
      <c r="E237" s="81"/>
      <c r="F237" s="81"/>
      <c r="G237" s="81"/>
      <c r="H237" s="81"/>
      <c r="I237" s="92"/>
      <c r="J237" s="81"/>
      <c r="K237" s="81"/>
      <c r="L237" s="81"/>
      <c r="M237" s="81"/>
      <c r="N237" s="81"/>
      <c r="O237" s="81"/>
      <c r="P237" s="81"/>
      <c r="Q237" s="75"/>
    </row>
    <row r="238" spans="2:18" ht="19.5" thickBot="1" x14ac:dyDescent="0.35">
      <c r="B238" s="113"/>
      <c r="C238" s="120"/>
      <c r="D238" s="119"/>
      <c r="E238" s="233" t="s">
        <v>279</v>
      </c>
      <c r="F238" s="631" t="s">
        <v>308</v>
      </c>
      <c r="G238" s="632"/>
      <c r="H238" s="632"/>
      <c r="I238" s="632"/>
      <c r="J238" s="632"/>
      <c r="K238" s="632"/>
      <c r="L238" s="632"/>
      <c r="M238" s="633"/>
      <c r="N238" s="81"/>
      <c r="O238" s="81"/>
      <c r="P238" s="81"/>
      <c r="Q238" s="75"/>
    </row>
    <row r="239" spans="2:18" ht="18.75" x14ac:dyDescent="0.3">
      <c r="B239" s="112"/>
      <c r="C239" s="120"/>
      <c r="D239" s="116" t="s">
        <v>247</v>
      </c>
      <c r="E239" s="118">
        <v>1</v>
      </c>
      <c r="F239" s="213" t="e">
        <f t="shared" ref="F239:H248" si="29">ROUND(SUMIF($E$7:$E$233,$D239,F$7:F$233)/F$235,3)</f>
        <v>#DIV/0!</v>
      </c>
      <c r="G239" s="228" t="e">
        <f t="shared" si="29"/>
        <v>#DIV/0!</v>
      </c>
      <c r="H239" s="228" t="e">
        <f t="shared" si="29"/>
        <v>#DIV/0!</v>
      </c>
      <c r="I239" s="379"/>
      <c r="J239" s="379"/>
      <c r="K239" s="379"/>
      <c r="L239" s="379"/>
      <c r="M239" s="380"/>
      <c r="N239" s="81"/>
      <c r="O239" s="81"/>
      <c r="P239" s="81"/>
      <c r="Q239" s="75"/>
    </row>
    <row r="240" spans="2:18" ht="18.75" x14ac:dyDescent="0.3">
      <c r="B240" s="112"/>
      <c r="C240" s="119"/>
      <c r="D240" s="116" t="s">
        <v>248</v>
      </c>
      <c r="E240" s="118">
        <v>2</v>
      </c>
      <c r="F240" s="214" t="e">
        <f t="shared" si="29"/>
        <v>#DIV/0!</v>
      </c>
      <c r="G240" s="215" t="e">
        <f t="shared" si="29"/>
        <v>#DIV/0!</v>
      </c>
      <c r="H240" s="215" t="e">
        <f t="shared" si="29"/>
        <v>#DIV/0!</v>
      </c>
      <c r="I240" s="161"/>
      <c r="J240" s="161"/>
      <c r="K240" s="161"/>
      <c r="L240" s="161"/>
      <c r="M240" s="158"/>
      <c r="N240" s="81"/>
      <c r="O240" s="81"/>
      <c r="P240" s="81"/>
      <c r="Q240" s="75"/>
    </row>
    <row r="241" spans="2:17" ht="18.75" x14ac:dyDescent="0.3">
      <c r="B241" s="112"/>
      <c r="C241" s="119"/>
      <c r="D241" s="116" t="s">
        <v>249</v>
      </c>
      <c r="E241" s="118">
        <v>3</v>
      </c>
      <c r="F241" s="214" t="e">
        <f t="shared" si="29"/>
        <v>#DIV/0!</v>
      </c>
      <c r="G241" s="215" t="e">
        <f t="shared" si="29"/>
        <v>#DIV/0!</v>
      </c>
      <c r="H241" s="215" t="e">
        <f t="shared" si="29"/>
        <v>#DIV/0!</v>
      </c>
      <c r="I241" s="161"/>
      <c r="J241" s="161"/>
      <c r="K241" s="161"/>
      <c r="L241" s="161"/>
      <c r="M241" s="158"/>
      <c r="N241" s="81"/>
      <c r="O241" s="81"/>
      <c r="P241" s="81"/>
      <c r="Q241" s="75"/>
    </row>
    <row r="242" spans="2:17" ht="18.75" x14ac:dyDescent="0.3">
      <c r="B242" s="112"/>
      <c r="C242" s="119"/>
      <c r="D242" s="116" t="s">
        <v>250</v>
      </c>
      <c r="E242" s="118">
        <v>4</v>
      </c>
      <c r="F242" s="214" t="e">
        <f t="shared" si="29"/>
        <v>#DIV/0!</v>
      </c>
      <c r="G242" s="215" t="e">
        <f t="shared" si="29"/>
        <v>#DIV/0!</v>
      </c>
      <c r="H242" s="215" t="e">
        <f t="shared" si="29"/>
        <v>#DIV/0!</v>
      </c>
      <c r="I242" s="161"/>
      <c r="J242" s="161"/>
      <c r="K242" s="161"/>
      <c r="L242" s="161"/>
      <c r="M242" s="158"/>
      <c r="N242" s="81"/>
      <c r="O242" s="81"/>
      <c r="P242" s="81"/>
      <c r="Q242" s="75"/>
    </row>
    <row r="243" spans="2:17" ht="18.75" x14ac:dyDescent="0.3">
      <c r="B243" s="112"/>
      <c r="C243" s="119"/>
      <c r="D243" s="116" t="s">
        <v>251</v>
      </c>
      <c r="E243" s="118">
        <v>5</v>
      </c>
      <c r="F243" s="214" t="e">
        <f t="shared" si="29"/>
        <v>#DIV/0!</v>
      </c>
      <c r="G243" s="215" t="e">
        <f t="shared" si="29"/>
        <v>#DIV/0!</v>
      </c>
      <c r="H243" s="215" t="e">
        <f t="shared" si="29"/>
        <v>#DIV/0!</v>
      </c>
      <c r="I243" s="161"/>
      <c r="J243" s="161"/>
      <c r="K243" s="161"/>
      <c r="L243" s="161"/>
      <c r="M243" s="158"/>
      <c r="N243" s="81"/>
      <c r="O243" s="81"/>
      <c r="P243" s="81"/>
      <c r="Q243" s="75"/>
    </row>
    <row r="244" spans="2:17" ht="18.75" x14ac:dyDescent="0.3">
      <c r="B244" s="112"/>
      <c r="C244" s="119"/>
      <c r="D244" s="116" t="s">
        <v>252</v>
      </c>
      <c r="E244" s="118">
        <v>6</v>
      </c>
      <c r="F244" s="214" t="e">
        <f t="shared" si="29"/>
        <v>#DIV/0!</v>
      </c>
      <c r="G244" s="215" t="e">
        <f t="shared" si="29"/>
        <v>#DIV/0!</v>
      </c>
      <c r="H244" s="215" t="e">
        <f t="shared" si="29"/>
        <v>#DIV/0!</v>
      </c>
      <c r="I244" s="161"/>
      <c r="J244" s="161"/>
      <c r="K244" s="161"/>
      <c r="L244" s="161"/>
      <c r="M244" s="158"/>
      <c r="N244" s="81"/>
      <c r="O244" s="81"/>
      <c r="P244" s="81"/>
      <c r="Q244" s="75"/>
    </row>
    <row r="245" spans="2:17" ht="18.75" x14ac:dyDescent="0.3">
      <c r="B245" s="112"/>
      <c r="C245" s="119"/>
      <c r="D245" s="116" t="s">
        <v>253</v>
      </c>
      <c r="E245" s="118">
        <v>7</v>
      </c>
      <c r="F245" s="214" t="e">
        <f t="shared" si="29"/>
        <v>#DIV/0!</v>
      </c>
      <c r="G245" s="215" t="e">
        <f t="shared" si="29"/>
        <v>#DIV/0!</v>
      </c>
      <c r="H245" s="215" t="e">
        <f t="shared" si="29"/>
        <v>#DIV/0!</v>
      </c>
      <c r="I245" s="161"/>
      <c r="J245" s="161"/>
      <c r="K245" s="161"/>
      <c r="L245" s="161"/>
      <c r="M245" s="158"/>
      <c r="N245" s="81"/>
      <c r="O245" s="81"/>
      <c r="P245" s="81"/>
      <c r="Q245" s="75"/>
    </row>
    <row r="246" spans="2:17" ht="18.75" x14ac:dyDescent="0.3">
      <c r="B246" s="112"/>
      <c r="C246" s="119"/>
      <c r="D246" s="116" t="s">
        <v>254</v>
      </c>
      <c r="E246" s="118">
        <v>8</v>
      </c>
      <c r="F246" s="214" t="e">
        <f t="shared" si="29"/>
        <v>#DIV/0!</v>
      </c>
      <c r="G246" s="215" t="e">
        <f t="shared" si="29"/>
        <v>#DIV/0!</v>
      </c>
      <c r="H246" s="215" t="e">
        <f t="shared" si="29"/>
        <v>#DIV/0!</v>
      </c>
      <c r="I246" s="161"/>
      <c r="J246" s="161"/>
      <c r="K246" s="161"/>
      <c r="L246" s="161"/>
      <c r="M246" s="158"/>
      <c r="N246" s="81"/>
      <c r="O246" s="81"/>
      <c r="P246" s="81"/>
      <c r="Q246" s="75"/>
    </row>
    <row r="247" spans="2:17" ht="18.75" x14ac:dyDescent="0.3">
      <c r="B247" s="112"/>
      <c r="C247" s="119"/>
      <c r="D247" s="116" t="s">
        <v>255</v>
      </c>
      <c r="E247" s="118">
        <v>9</v>
      </c>
      <c r="F247" s="214" t="e">
        <f t="shared" si="29"/>
        <v>#DIV/0!</v>
      </c>
      <c r="G247" s="215" t="e">
        <f t="shared" si="29"/>
        <v>#DIV/0!</v>
      </c>
      <c r="H247" s="215" t="e">
        <f t="shared" si="29"/>
        <v>#DIV/0!</v>
      </c>
      <c r="I247" s="161"/>
      <c r="J247" s="161"/>
      <c r="K247" s="161"/>
      <c r="L247" s="161"/>
      <c r="M247" s="158"/>
      <c r="N247" s="81"/>
      <c r="O247" s="81"/>
      <c r="P247" s="81"/>
      <c r="Q247" s="75"/>
    </row>
    <row r="248" spans="2:17" ht="18.75" x14ac:dyDescent="0.3">
      <c r="B248" s="112"/>
      <c r="C248" s="119"/>
      <c r="D248" s="116" t="s">
        <v>256</v>
      </c>
      <c r="E248" s="118">
        <v>10</v>
      </c>
      <c r="F248" s="214" t="e">
        <f t="shared" si="29"/>
        <v>#DIV/0!</v>
      </c>
      <c r="G248" s="215" t="e">
        <f t="shared" si="29"/>
        <v>#DIV/0!</v>
      </c>
      <c r="H248" s="215" t="e">
        <f t="shared" si="29"/>
        <v>#DIV/0!</v>
      </c>
      <c r="I248" s="161"/>
      <c r="J248" s="161"/>
      <c r="K248" s="161"/>
      <c r="L248" s="161"/>
      <c r="M248" s="158"/>
      <c r="N248" s="81"/>
      <c r="O248" s="81"/>
      <c r="P248" s="81"/>
      <c r="Q248" s="75"/>
    </row>
    <row r="249" spans="2:17" ht="15.75" x14ac:dyDescent="0.25">
      <c r="B249" s="113"/>
      <c r="C249" s="114"/>
      <c r="D249" s="114"/>
      <c r="E249" s="117" t="s">
        <v>260</v>
      </c>
      <c r="F249" s="156"/>
      <c r="G249" s="161"/>
      <c r="H249" s="161"/>
      <c r="I249" s="161"/>
      <c r="J249" s="161"/>
      <c r="K249" s="161"/>
      <c r="L249" s="161"/>
      <c r="M249" s="158"/>
      <c r="N249" s="81"/>
      <c r="O249" s="81"/>
      <c r="P249" s="81"/>
      <c r="Q249" s="75"/>
    </row>
    <row r="250" spans="2:17" ht="18.75" x14ac:dyDescent="0.3">
      <c r="B250" s="112"/>
      <c r="C250" s="112"/>
      <c r="D250" s="116" t="s">
        <v>235</v>
      </c>
      <c r="E250" s="118">
        <v>1</v>
      </c>
      <c r="F250" s="156"/>
      <c r="G250" s="161"/>
      <c r="H250" s="161"/>
      <c r="I250" s="161"/>
      <c r="J250" s="215" t="e">
        <f t="shared" ref="J250:M261" si="30">ROUND(SUMIF($I$7:$I$233,$D250,J$7:J$233)/J$235,3)</f>
        <v>#DIV/0!</v>
      </c>
      <c r="K250" s="215" t="e">
        <f t="shared" si="30"/>
        <v>#DIV/0!</v>
      </c>
      <c r="L250" s="215" t="e">
        <f t="shared" si="30"/>
        <v>#DIV/0!</v>
      </c>
      <c r="M250" s="235" t="e">
        <f t="shared" si="30"/>
        <v>#DIV/0!</v>
      </c>
      <c r="N250" s="81"/>
      <c r="O250" s="81"/>
      <c r="P250" s="81"/>
      <c r="Q250" s="75"/>
    </row>
    <row r="251" spans="2:17" ht="18.75" x14ac:dyDescent="0.3">
      <c r="B251" s="112"/>
      <c r="C251" s="112"/>
      <c r="D251" s="116" t="s">
        <v>236</v>
      </c>
      <c r="E251" s="118">
        <v>2</v>
      </c>
      <c r="F251" s="156"/>
      <c r="G251" s="161"/>
      <c r="H251" s="161"/>
      <c r="I251" s="161"/>
      <c r="J251" s="215" t="e">
        <f t="shared" si="30"/>
        <v>#DIV/0!</v>
      </c>
      <c r="K251" s="215" t="e">
        <f t="shared" si="30"/>
        <v>#DIV/0!</v>
      </c>
      <c r="L251" s="215" t="e">
        <f t="shared" si="30"/>
        <v>#DIV/0!</v>
      </c>
      <c r="M251" s="235" t="e">
        <f t="shared" si="30"/>
        <v>#DIV/0!</v>
      </c>
      <c r="N251" s="81"/>
      <c r="O251" s="81"/>
      <c r="P251" s="81"/>
      <c r="Q251" s="75"/>
    </row>
    <row r="252" spans="2:17" ht="18.75" x14ac:dyDescent="0.3">
      <c r="B252" s="112"/>
      <c r="C252" s="112"/>
      <c r="D252" s="116" t="s">
        <v>237</v>
      </c>
      <c r="E252" s="118">
        <v>3</v>
      </c>
      <c r="F252" s="156"/>
      <c r="G252" s="161"/>
      <c r="H252" s="161"/>
      <c r="I252" s="161"/>
      <c r="J252" s="215" t="e">
        <f t="shared" si="30"/>
        <v>#DIV/0!</v>
      </c>
      <c r="K252" s="215" t="e">
        <f t="shared" si="30"/>
        <v>#DIV/0!</v>
      </c>
      <c r="L252" s="215" t="e">
        <f t="shared" si="30"/>
        <v>#DIV/0!</v>
      </c>
      <c r="M252" s="235" t="e">
        <f t="shared" si="30"/>
        <v>#DIV/0!</v>
      </c>
      <c r="N252" s="81"/>
      <c r="O252" s="81"/>
      <c r="P252" s="81"/>
      <c r="Q252" s="75"/>
    </row>
    <row r="253" spans="2:17" ht="18.75" x14ac:dyDescent="0.3">
      <c r="B253" s="112"/>
      <c r="C253" s="112"/>
      <c r="D253" s="116" t="s">
        <v>238</v>
      </c>
      <c r="E253" s="118">
        <v>4</v>
      </c>
      <c r="F253" s="156"/>
      <c r="G253" s="161"/>
      <c r="H253" s="161"/>
      <c r="I253" s="161"/>
      <c r="J253" s="215" t="e">
        <f t="shared" si="30"/>
        <v>#DIV/0!</v>
      </c>
      <c r="K253" s="215" t="e">
        <f t="shared" si="30"/>
        <v>#DIV/0!</v>
      </c>
      <c r="L253" s="215" t="e">
        <f t="shared" si="30"/>
        <v>#DIV/0!</v>
      </c>
      <c r="M253" s="235" t="e">
        <f t="shared" si="30"/>
        <v>#DIV/0!</v>
      </c>
      <c r="N253" s="81"/>
      <c r="O253" s="81"/>
      <c r="P253" s="81"/>
      <c r="Q253" s="75"/>
    </row>
    <row r="254" spans="2:17" ht="18.75" x14ac:dyDescent="0.3">
      <c r="B254" s="112"/>
      <c r="C254" s="112"/>
      <c r="D254" s="116" t="s">
        <v>239</v>
      </c>
      <c r="E254" s="118">
        <v>5</v>
      </c>
      <c r="F254" s="156"/>
      <c r="G254" s="161"/>
      <c r="H254" s="161"/>
      <c r="I254" s="161"/>
      <c r="J254" s="215" t="e">
        <f t="shared" si="30"/>
        <v>#DIV/0!</v>
      </c>
      <c r="K254" s="215" t="e">
        <f t="shared" si="30"/>
        <v>#DIV/0!</v>
      </c>
      <c r="L254" s="215" t="e">
        <f t="shared" si="30"/>
        <v>#DIV/0!</v>
      </c>
      <c r="M254" s="235" t="e">
        <f t="shared" si="30"/>
        <v>#DIV/0!</v>
      </c>
      <c r="N254" s="81"/>
      <c r="O254" s="81"/>
      <c r="P254" s="81"/>
      <c r="Q254" s="75"/>
    </row>
    <row r="255" spans="2:17" ht="18.75" x14ac:dyDescent="0.3">
      <c r="B255" s="112"/>
      <c r="C255" s="112"/>
      <c r="D255" s="116" t="s">
        <v>240</v>
      </c>
      <c r="E255" s="118">
        <v>6</v>
      </c>
      <c r="F255" s="156"/>
      <c r="G255" s="161"/>
      <c r="H255" s="161"/>
      <c r="I255" s="161"/>
      <c r="J255" s="215" t="e">
        <f t="shared" si="30"/>
        <v>#DIV/0!</v>
      </c>
      <c r="K255" s="215" t="e">
        <f t="shared" si="30"/>
        <v>#DIV/0!</v>
      </c>
      <c r="L255" s="215" t="e">
        <f t="shared" si="30"/>
        <v>#DIV/0!</v>
      </c>
      <c r="M255" s="235" t="e">
        <f t="shared" si="30"/>
        <v>#DIV/0!</v>
      </c>
      <c r="N255" s="81"/>
      <c r="O255" s="81"/>
      <c r="P255" s="81"/>
      <c r="Q255" s="75"/>
    </row>
    <row r="256" spans="2:17" ht="18.75" x14ac:dyDescent="0.3">
      <c r="B256" s="112"/>
      <c r="C256" s="112"/>
      <c r="D256" s="116" t="s">
        <v>241</v>
      </c>
      <c r="E256" s="118">
        <v>7</v>
      </c>
      <c r="F256" s="156"/>
      <c r="G256" s="161"/>
      <c r="H256" s="161"/>
      <c r="I256" s="161"/>
      <c r="J256" s="215" t="e">
        <f t="shared" si="30"/>
        <v>#DIV/0!</v>
      </c>
      <c r="K256" s="215" t="e">
        <f t="shared" si="30"/>
        <v>#DIV/0!</v>
      </c>
      <c r="L256" s="215" t="e">
        <f t="shared" si="30"/>
        <v>#DIV/0!</v>
      </c>
      <c r="M256" s="235" t="e">
        <f t="shared" si="30"/>
        <v>#DIV/0!</v>
      </c>
      <c r="N256" s="81"/>
      <c r="O256" s="81"/>
      <c r="P256" s="81"/>
      <c r="Q256" s="75"/>
    </row>
    <row r="257" spans="1:18" ht="18.75" x14ac:dyDescent="0.3">
      <c r="B257" s="112"/>
      <c r="C257" s="112"/>
      <c r="D257" s="116" t="s">
        <v>242</v>
      </c>
      <c r="E257" s="118">
        <v>8</v>
      </c>
      <c r="F257" s="156"/>
      <c r="G257" s="161"/>
      <c r="H257" s="161"/>
      <c r="I257" s="161"/>
      <c r="J257" s="215" t="e">
        <f t="shared" si="30"/>
        <v>#DIV/0!</v>
      </c>
      <c r="K257" s="215" t="e">
        <f t="shared" si="30"/>
        <v>#DIV/0!</v>
      </c>
      <c r="L257" s="215" t="e">
        <f t="shared" si="30"/>
        <v>#DIV/0!</v>
      </c>
      <c r="M257" s="235" t="e">
        <f t="shared" si="30"/>
        <v>#DIV/0!</v>
      </c>
      <c r="N257" s="81"/>
      <c r="O257" s="81"/>
      <c r="P257" s="81"/>
      <c r="Q257" s="75"/>
    </row>
    <row r="258" spans="1:18" ht="18.75" x14ac:dyDescent="0.3">
      <c r="B258" s="112"/>
      <c r="C258" s="112"/>
      <c r="D258" s="116" t="s">
        <v>243</v>
      </c>
      <c r="E258" s="118">
        <v>9</v>
      </c>
      <c r="F258" s="156"/>
      <c r="G258" s="161"/>
      <c r="H258" s="161"/>
      <c r="I258" s="161"/>
      <c r="J258" s="215" t="e">
        <f t="shared" si="30"/>
        <v>#DIV/0!</v>
      </c>
      <c r="K258" s="215" t="e">
        <f t="shared" si="30"/>
        <v>#DIV/0!</v>
      </c>
      <c r="L258" s="215" t="e">
        <f t="shared" si="30"/>
        <v>#DIV/0!</v>
      </c>
      <c r="M258" s="235" t="e">
        <f t="shared" si="30"/>
        <v>#DIV/0!</v>
      </c>
      <c r="N258" s="81"/>
      <c r="O258" s="81"/>
      <c r="P258" s="81"/>
      <c r="Q258" s="75"/>
    </row>
    <row r="259" spans="1:18" ht="18.75" x14ac:dyDescent="0.3">
      <c r="B259" s="112"/>
      <c r="C259" s="112"/>
      <c r="D259" s="116" t="s">
        <v>244</v>
      </c>
      <c r="E259" s="118">
        <v>10</v>
      </c>
      <c r="F259" s="156"/>
      <c r="G259" s="161"/>
      <c r="H259" s="161"/>
      <c r="I259" s="161"/>
      <c r="J259" s="215" t="e">
        <f t="shared" si="30"/>
        <v>#DIV/0!</v>
      </c>
      <c r="K259" s="215" t="e">
        <f t="shared" si="30"/>
        <v>#DIV/0!</v>
      </c>
      <c r="L259" s="215" t="e">
        <f t="shared" si="30"/>
        <v>#DIV/0!</v>
      </c>
      <c r="M259" s="235" t="e">
        <f t="shared" si="30"/>
        <v>#DIV/0!</v>
      </c>
      <c r="N259" s="81"/>
      <c r="O259" s="81"/>
      <c r="P259" s="81"/>
      <c r="Q259" s="75"/>
    </row>
    <row r="260" spans="1:18" ht="18.75" x14ac:dyDescent="0.3">
      <c r="B260" s="112"/>
      <c r="C260" s="112"/>
      <c r="D260" s="116" t="s">
        <v>245</v>
      </c>
      <c r="E260" s="118">
        <v>11</v>
      </c>
      <c r="F260" s="156"/>
      <c r="G260" s="161"/>
      <c r="H260" s="161"/>
      <c r="I260" s="161"/>
      <c r="J260" s="215" t="e">
        <f t="shared" si="30"/>
        <v>#DIV/0!</v>
      </c>
      <c r="K260" s="215" t="e">
        <f t="shared" si="30"/>
        <v>#DIV/0!</v>
      </c>
      <c r="L260" s="215" t="e">
        <f t="shared" si="30"/>
        <v>#DIV/0!</v>
      </c>
      <c r="M260" s="235" t="e">
        <f t="shared" si="30"/>
        <v>#DIV/0!</v>
      </c>
      <c r="N260" s="81"/>
      <c r="O260" s="81"/>
      <c r="P260" s="81"/>
      <c r="Q260" s="75"/>
    </row>
    <row r="261" spans="1:18" ht="19.5" thickBot="1" x14ac:dyDescent="0.35">
      <c r="B261" s="112"/>
      <c r="C261" s="112"/>
      <c r="D261" s="116" t="s">
        <v>246</v>
      </c>
      <c r="E261" s="118">
        <v>12</v>
      </c>
      <c r="F261" s="157"/>
      <c r="G261" s="162"/>
      <c r="H261" s="162"/>
      <c r="I261" s="161"/>
      <c r="J261" s="215" t="e">
        <f t="shared" si="30"/>
        <v>#DIV/0!</v>
      </c>
      <c r="K261" s="215" t="e">
        <f t="shared" si="30"/>
        <v>#DIV/0!</v>
      </c>
      <c r="L261" s="215" t="e">
        <f t="shared" si="30"/>
        <v>#DIV/0!</v>
      </c>
      <c r="M261" s="235" t="e">
        <f t="shared" si="30"/>
        <v>#DIV/0!</v>
      </c>
      <c r="N261" s="81"/>
      <c r="O261" s="81"/>
      <c r="P261" s="81"/>
      <c r="Q261" s="75"/>
    </row>
    <row r="262" spans="1:18" ht="16.5" thickTop="1" thickBot="1" x14ac:dyDescent="0.3">
      <c r="B262" s="147"/>
      <c r="C262" s="78"/>
      <c r="D262" s="81"/>
      <c r="E262" s="115" t="s">
        <v>233</v>
      </c>
      <c r="F262" s="223" t="e">
        <f>SUM(F239:F248)</f>
        <v>#DIV/0!</v>
      </c>
      <c r="G262" s="224" t="e">
        <f>SUM(G239:G248)</f>
        <v>#DIV/0!</v>
      </c>
      <c r="H262" s="225" t="e">
        <f>SUM(H239:H248)</f>
        <v>#DIV/0!</v>
      </c>
      <c r="I262" s="211"/>
      <c r="J262" s="217" t="e">
        <f>SUM(J250:J261)</f>
        <v>#DIV/0!</v>
      </c>
      <c r="K262" s="217" t="e">
        <f t="shared" ref="K262:M262" si="31">SUM(K250:K261)</f>
        <v>#DIV/0!</v>
      </c>
      <c r="L262" s="217" t="e">
        <f t="shared" si="31"/>
        <v>#DIV/0!</v>
      </c>
      <c r="M262" s="234" t="e">
        <f t="shared" si="31"/>
        <v>#DIV/0!</v>
      </c>
      <c r="N262" s="81"/>
      <c r="O262" s="81"/>
      <c r="P262" s="81"/>
      <c r="Q262" s="75"/>
    </row>
    <row r="263" spans="1:18" x14ac:dyDescent="0.25">
      <c r="F263" s="232" t="s">
        <v>312</v>
      </c>
    </row>
    <row r="264" spans="1:18" ht="15.75" thickBot="1" x14ac:dyDescent="0.3">
      <c r="A264" s="76"/>
      <c r="B264" s="76"/>
      <c r="C264" s="76"/>
      <c r="D264" s="76"/>
      <c r="E264" s="76"/>
      <c r="F264" s="76"/>
      <c r="G264" s="76"/>
      <c r="H264" s="76"/>
      <c r="I264" s="76"/>
      <c r="J264" s="76"/>
      <c r="K264" s="76"/>
      <c r="L264" s="76"/>
      <c r="M264" s="76"/>
      <c r="N264" s="76"/>
      <c r="O264" s="76"/>
      <c r="P264" s="76"/>
      <c r="Q264" s="76"/>
    </row>
    <row r="265" spans="1:18" ht="34.5" thickBot="1" x14ac:dyDescent="0.55000000000000004">
      <c r="B265" s="201" t="s">
        <v>318</v>
      </c>
      <c r="C265" s="202"/>
      <c r="D265" s="202"/>
      <c r="E265" s="202"/>
      <c r="F265" s="202"/>
      <c r="G265" s="202"/>
      <c r="H265" s="202"/>
      <c r="I265" s="202"/>
      <c r="J265" s="202"/>
      <c r="K265" s="202"/>
      <c r="L265" s="202"/>
      <c r="M265" s="202"/>
      <c r="N265" s="202"/>
      <c r="O265" s="202"/>
      <c r="P265" s="202"/>
      <c r="Q265" s="203"/>
    </row>
    <row r="266" spans="1:18" ht="38.25" customHeight="1" x14ac:dyDescent="0.25">
      <c r="B266" s="300"/>
      <c r="C266" s="301"/>
      <c r="D266" s="368" t="s">
        <v>181</v>
      </c>
      <c r="E266" s="627" t="s">
        <v>284</v>
      </c>
      <c r="F266" s="595" t="s">
        <v>259</v>
      </c>
      <c r="G266" s="596"/>
      <c r="H266" s="597"/>
      <c r="I266" s="627" t="s">
        <v>283</v>
      </c>
      <c r="J266" s="600" t="s">
        <v>187</v>
      </c>
      <c r="K266" s="601"/>
      <c r="L266" s="601"/>
      <c r="M266" s="602"/>
      <c r="N266" s="603" t="s">
        <v>227</v>
      </c>
      <c r="O266" s="604"/>
      <c r="P266" s="605"/>
      <c r="Q266" s="302"/>
    </row>
    <row r="267" spans="1:18" ht="26.25" customHeight="1" x14ac:dyDescent="0.25">
      <c r="B267" s="303"/>
      <c r="C267" s="304" t="s">
        <v>297</v>
      </c>
      <c r="D267" s="85">
        <f>$D$190</f>
        <v>0</v>
      </c>
      <c r="E267" s="598"/>
      <c r="F267" s="109">
        <f>$F$190</f>
        <v>0</v>
      </c>
      <c r="G267" s="110">
        <f>$G$190</f>
        <v>0</v>
      </c>
      <c r="H267" s="111">
        <f>$H$190</f>
        <v>0</v>
      </c>
      <c r="I267" s="598"/>
      <c r="J267" s="109">
        <f>$J$190</f>
        <v>0</v>
      </c>
      <c r="K267" s="110">
        <f>$K$190</f>
        <v>0</v>
      </c>
      <c r="L267" s="110">
        <f>$L$190</f>
        <v>0</v>
      </c>
      <c r="M267" s="111">
        <f>$M$190</f>
        <v>0</v>
      </c>
      <c r="N267" s="109">
        <f>$N$190</f>
        <v>0</v>
      </c>
      <c r="O267" s="110">
        <f>$O$190</f>
        <v>0</v>
      </c>
      <c r="P267" s="111">
        <f>$P$190</f>
        <v>0</v>
      </c>
      <c r="Q267" s="305"/>
    </row>
    <row r="268" spans="1:18" x14ac:dyDescent="0.25">
      <c r="B268" s="606" t="s">
        <v>179</v>
      </c>
      <c r="C268" s="79" t="s">
        <v>199</v>
      </c>
      <c r="D268" s="181" t="s">
        <v>182</v>
      </c>
      <c r="E268" s="598"/>
      <c r="F268" s="198" t="s">
        <v>182</v>
      </c>
      <c r="G268" s="199" t="s">
        <v>69</v>
      </c>
      <c r="H268" s="200" t="s">
        <v>183</v>
      </c>
      <c r="I268" s="598"/>
      <c r="J268" s="184" t="s">
        <v>51</v>
      </c>
      <c r="K268" s="178" t="s">
        <v>52</v>
      </c>
      <c r="L268" s="179" t="s">
        <v>185</v>
      </c>
      <c r="M268" s="183" t="s">
        <v>186</v>
      </c>
      <c r="N268" s="184" t="s">
        <v>228</v>
      </c>
      <c r="O268" s="593" t="s">
        <v>229</v>
      </c>
      <c r="P268" s="594"/>
      <c r="Q268" s="305"/>
    </row>
    <row r="269" spans="1:18" ht="15.75" thickBot="1" x14ac:dyDescent="0.3">
      <c r="B269" s="607"/>
      <c r="C269" s="80" t="s">
        <v>12</v>
      </c>
      <c r="D269" s="182">
        <v>7388</v>
      </c>
      <c r="E269" s="599"/>
      <c r="F269" s="186">
        <v>7420</v>
      </c>
      <c r="G269" s="180">
        <v>3220</v>
      </c>
      <c r="H269" s="185">
        <v>3215</v>
      </c>
      <c r="I269" s="599"/>
      <c r="J269" s="186">
        <v>3210</v>
      </c>
      <c r="K269" s="180">
        <v>3212</v>
      </c>
      <c r="L269" s="180" t="s">
        <v>184</v>
      </c>
      <c r="M269" s="185" t="s">
        <v>184</v>
      </c>
      <c r="N269" s="186">
        <v>7422</v>
      </c>
      <c r="O269" s="180">
        <v>7425</v>
      </c>
      <c r="P269" s="185" t="s">
        <v>289</v>
      </c>
      <c r="Q269" s="307" t="s">
        <v>233</v>
      </c>
      <c r="R269" s="3" t="s">
        <v>189</v>
      </c>
    </row>
    <row r="270" spans="1:18" s="374" customFormat="1" x14ac:dyDescent="0.25">
      <c r="B270" s="610"/>
      <c r="C270" s="611"/>
      <c r="D270" s="150">
        <v>0</v>
      </c>
      <c r="E270" s="125"/>
      <c r="F270" s="169">
        <v>0</v>
      </c>
      <c r="G270" s="153">
        <v>0</v>
      </c>
      <c r="H270" s="170">
        <v>0</v>
      </c>
      <c r="I270" s="123"/>
      <c r="J270" s="169">
        <v>0</v>
      </c>
      <c r="K270" s="153">
        <v>0</v>
      </c>
      <c r="L270" s="153">
        <v>0</v>
      </c>
      <c r="M270" s="153">
        <v>0</v>
      </c>
      <c r="N270" s="153">
        <v>0</v>
      </c>
      <c r="O270" s="153">
        <v>0</v>
      </c>
      <c r="P270" s="153">
        <v>0</v>
      </c>
      <c r="Q270" s="320">
        <f>SUM(D270:P270)</f>
        <v>0</v>
      </c>
      <c r="R270" s="377"/>
    </row>
    <row r="271" spans="1:18" s="374" customFormat="1" x14ac:dyDescent="0.25">
      <c r="B271" s="610"/>
      <c r="C271" s="611"/>
      <c r="D271" s="150">
        <v>0</v>
      </c>
      <c r="E271" s="125"/>
      <c r="F271" s="169">
        <v>0</v>
      </c>
      <c r="G271" s="153">
        <v>0</v>
      </c>
      <c r="H271" s="170">
        <v>0</v>
      </c>
      <c r="I271" s="123"/>
      <c r="J271" s="169">
        <v>0</v>
      </c>
      <c r="K271" s="153">
        <v>0</v>
      </c>
      <c r="L271" s="153">
        <v>0</v>
      </c>
      <c r="M271" s="153">
        <v>0</v>
      </c>
      <c r="N271" s="153">
        <v>0</v>
      </c>
      <c r="O271" s="153">
        <v>0</v>
      </c>
      <c r="P271" s="153">
        <v>0</v>
      </c>
      <c r="Q271" s="320">
        <f>SUM(D271:P271)</f>
        <v>0</v>
      </c>
      <c r="R271" s="377"/>
    </row>
    <row r="272" spans="1:18" s="374" customFormat="1" x14ac:dyDescent="0.25">
      <c r="B272" s="610"/>
      <c r="C272" s="611"/>
      <c r="D272" s="150">
        <v>0</v>
      </c>
      <c r="E272" s="125"/>
      <c r="F272" s="169">
        <v>0</v>
      </c>
      <c r="G272" s="153">
        <v>0</v>
      </c>
      <c r="H272" s="170">
        <v>0</v>
      </c>
      <c r="I272" s="123"/>
      <c r="J272" s="169">
        <v>0</v>
      </c>
      <c r="K272" s="153">
        <v>0</v>
      </c>
      <c r="L272" s="153">
        <v>0</v>
      </c>
      <c r="M272" s="153">
        <v>0</v>
      </c>
      <c r="N272" s="153">
        <v>0</v>
      </c>
      <c r="O272" s="153">
        <v>0</v>
      </c>
      <c r="P272" s="153">
        <v>0</v>
      </c>
      <c r="Q272" s="321">
        <f t="shared" ref="Q272:Q277" si="32">SUM(D272:P272)</f>
        <v>0</v>
      </c>
      <c r="R272" s="377"/>
    </row>
    <row r="273" spans="2:18" s="374" customFormat="1" x14ac:dyDescent="0.25">
      <c r="B273" s="610"/>
      <c r="C273" s="611"/>
      <c r="D273" s="150">
        <v>0</v>
      </c>
      <c r="E273" s="125"/>
      <c r="F273" s="169">
        <v>0</v>
      </c>
      <c r="G273" s="153">
        <v>0</v>
      </c>
      <c r="H273" s="170">
        <v>0</v>
      </c>
      <c r="I273" s="123"/>
      <c r="J273" s="169">
        <v>0</v>
      </c>
      <c r="K273" s="153">
        <v>0</v>
      </c>
      <c r="L273" s="153">
        <v>0</v>
      </c>
      <c r="M273" s="153">
        <v>0</v>
      </c>
      <c r="N273" s="153">
        <v>0</v>
      </c>
      <c r="O273" s="153">
        <v>0</v>
      </c>
      <c r="P273" s="153">
        <v>0</v>
      </c>
      <c r="Q273" s="321">
        <f t="shared" si="32"/>
        <v>0</v>
      </c>
      <c r="R273" s="377"/>
    </row>
    <row r="274" spans="2:18" s="374" customFormat="1" x14ac:dyDescent="0.25">
      <c r="B274" s="610"/>
      <c r="C274" s="611"/>
      <c r="D274" s="150">
        <v>0</v>
      </c>
      <c r="E274" s="125"/>
      <c r="F274" s="169">
        <v>0</v>
      </c>
      <c r="G274" s="153">
        <v>0</v>
      </c>
      <c r="H274" s="170">
        <v>0</v>
      </c>
      <c r="I274" s="123"/>
      <c r="J274" s="169">
        <v>0</v>
      </c>
      <c r="K274" s="153">
        <v>0</v>
      </c>
      <c r="L274" s="153">
        <v>0</v>
      </c>
      <c r="M274" s="153">
        <v>0</v>
      </c>
      <c r="N274" s="153">
        <v>0</v>
      </c>
      <c r="O274" s="153">
        <v>0</v>
      </c>
      <c r="P274" s="153">
        <v>0</v>
      </c>
      <c r="Q274" s="321">
        <f t="shared" si="32"/>
        <v>0</v>
      </c>
      <c r="R274" s="377"/>
    </row>
    <row r="275" spans="2:18" s="374" customFormat="1" x14ac:dyDescent="0.25">
      <c r="B275" s="610"/>
      <c r="C275" s="611"/>
      <c r="D275" s="150">
        <v>0</v>
      </c>
      <c r="E275" s="125"/>
      <c r="F275" s="169">
        <v>0</v>
      </c>
      <c r="G275" s="153">
        <v>0</v>
      </c>
      <c r="H275" s="170">
        <v>0</v>
      </c>
      <c r="I275" s="123"/>
      <c r="J275" s="169">
        <v>0</v>
      </c>
      <c r="K275" s="153">
        <v>0</v>
      </c>
      <c r="L275" s="153">
        <v>0</v>
      </c>
      <c r="M275" s="153">
        <v>0</v>
      </c>
      <c r="N275" s="153">
        <v>0</v>
      </c>
      <c r="O275" s="153">
        <v>0</v>
      </c>
      <c r="P275" s="153">
        <v>0</v>
      </c>
      <c r="Q275" s="321">
        <f t="shared" si="32"/>
        <v>0</v>
      </c>
      <c r="R275" s="377"/>
    </row>
    <row r="276" spans="2:18" s="374" customFormat="1" x14ac:dyDescent="0.25">
      <c r="B276" s="610"/>
      <c r="C276" s="611"/>
      <c r="D276" s="150">
        <v>0</v>
      </c>
      <c r="E276" s="125"/>
      <c r="F276" s="169">
        <v>0</v>
      </c>
      <c r="G276" s="153">
        <v>0</v>
      </c>
      <c r="H276" s="170">
        <v>0</v>
      </c>
      <c r="I276" s="123"/>
      <c r="J276" s="169">
        <v>0</v>
      </c>
      <c r="K276" s="153">
        <v>0</v>
      </c>
      <c r="L276" s="153">
        <v>0</v>
      </c>
      <c r="M276" s="153">
        <v>0</v>
      </c>
      <c r="N276" s="153">
        <v>0</v>
      </c>
      <c r="O276" s="153">
        <v>0</v>
      </c>
      <c r="P276" s="153">
        <v>0</v>
      </c>
      <c r="Q276" s="321">
        <f t="shared" si="32"/>
        <v>0</v>
      </c>
      <c r="R276" s="377"/>
    </row>
    <row r="277" spans="2:18" s="374" customFormat="1" x14ac:dyDescent="0.25">
      <c r="B277" s="608" t="s">
        <v>288</v>
      </c>
      <c r="C277" s="609"/>
      <c r="D277" s="150">
        <v>0</v>
      </c>
      <c r="E277" s="125"/>
      <c r="F277" s="169">
        <v>0</v>
      </c>
      <c r="G277" s="153">
        <v>0</v>
      </c>
      <c r="H277" s="170">
        <v>0</v>
      </c>
      <c r="I277" s="123"/>
      <c r="J277" s="169">
        <v>0</v>
      </c>
      <c r="K277" s="153">
        <v>0</v>
      </c>
      <c r="L277" s="153">
        <v>0</v>
      </c>
      <c r="M277" s="153">
        <v>0</v>
      </c>
      <c r="N277" s="153">
        <v>0</v>
      </c>
      <c r="O277" s="153">
        <v>0</v>
      </c>
      <c r="P277" s="153">
        <v>0</v>
      </c>
      <c r="Q277" s="321">
        <f t="shared" si="32"/>
        <v>0</v>
      </c>
      <c r="R277" s="377"/>
    </row>
    <row r="278" spans="2:18" s="374" customFormat="1" ht="15.75" thickBot="1" x14ac:dyDescent="0.3">
      <c r="B278" s="608"/>
      <c r="C278" s="609"/>
      <c r="D278" s="152">
        <v>0</v>
      </c>
      <c r="E278" s="205"/>
      <c r="F278" s="175">
        <v>0</v>
      </c>
      <c r="G278" s="155">
        <v>0</v>
      </c>
      <c r="H278" s="176">
        <v>0</v>
      </c>
      <c r="I278" s="206"/>
      <c r="J278" s="175">
        <v>0</v>
      </c>
      <c r="K278" s="155">
        <v>0</v>
      </c>
      <c r="L278" s="155">
        <v>0</v>
      </c>
      <c r="M278" s="155">
        <v>0</v>
      </c>
      <c r="N278" s="155">
        <v>0</v>
      </c>
      <c r="O278" s="155">
        <v>0</v>
      </c>
      <c r="P278" s="176">
        <v>0</v>
      </c>
      <c r="Q278" s="322">
        <f>SUM(D278:P278)</f>
        <v>0</v>
      </c>
      <c r="R278" s="377"/>
    </row>
    <row r="279" spans="2:18" ht="16.5" thickTop="1" thickBot="1" x14ac:dyDescent="0.3">
      <c r="B279" s="308"/>
      <c r="C279" s="309" t="s">
        <v>314</v>
      </c>
      <c r="D279" s="163">
        <f>SUM(D270:D278)</f>
        <v>0</v>
      </c>
      <c r="E279" s="314"/>
      <c r="F279" s="237">
        <f>SUM(F270:F278)</f>
        <v>0</v>
      </c>
      <c r="G279" s="238">
        <f>SUM(G270:G278)</f>
        <v>0</v>
      </c>
      <c r="H279" s="239">
        <f>SUM(H270:H278)</f>
        <v>0</v>
      </c>
      <c r="I279" s="314"/>
      <c r="J279" s="237">
        <f t="shared" ref="J279:P279" si="33">SUM(J270:J278)</f>
        <v>0</v>
      </c>
      <c r="K279" s="238">
        <f t="shared" si="33"/>
        <v>0</v>
      </c>
      <c r="L279" s="238">
        <f t="shared" si="33"/>
        <v>0</v>
      </c>
      <c r="M279" s="239">
        <f t="shared" si="33"/>
        <v>0</v>
      </c>
      <c r="N279" s="237">
        <f t="shared" si="33"/>
        <v>0</v>
      </c>
      <c r="O279" s="238">
        <f t="shared" si="33"/>
        <v>0</v>
      </c>
      <c r="P279" s="239">
        <f t="shared" si="33"/>
        <v>0</v>
      </c>
      <c r="Q279" s="240">
        <f>SUM(D279:P279)</f>
        <v>0</v>
      </c>
    </row>
    <row r="280" spans="2:18" ht="15.75" thickBot="1" x14ac:dyDescent="0.3">
      <c r="B280" s="308"/>
      <c r="C280" s="309" t="s">
        <v>315</v>
      </c>
      <c r="D280" s="163">
        <f>D$279+D$235</f>
        <v>0</v>
      </c>
      <c r="E280" s="314"/>
      <c r="F280" s="237">
        <f>F$279+F$235</f>
        <v>0</v>
      </c>
      <c r="G280" s="238">
        <f t="shared" ref="G280:H280" si="34">G$279+G$235</f>
        <v>0</v>
      </c>
      <c r="H280" s="239">
        <f t="shared" si="34"/>
        <v>0</v>
      </c>
      <c r="I280" s="314"/>
      <c r="J280" s="237">
        <f>J$279+J$235</f>
        <v>0</v>
      </c>
      <c r="K280" s="238">
        <f t="shared" ref="K280:P280" si="35">K$279+K$235</f>
        <v>0</v>
      </c>
      <c r="L280" s="238">
        <f t="shared" si="35"/>
        <v>0</v>
      </c>
      <c r="M280" s="239">
        <f t="shared" si="35"/>
        <v>0</v>
      </c>
      <c r="N280" s="237">
        <f t="shared" si="35"/>
        <v>0</v>
      </c>
      <c r="O280" s="238">
        <f t="shared" si="35"/>
        <v>0</v>
      </c>
      <c r="P280" s="239">
        <f t="shared" si="35"/>
        <v>0</v>
      </c>
      <c r="Q280" s="240">
        <f>SUM(D280:P280)</f>
        <v>0</v>
      </c>
    </row>
    <row r="281" spans="2:18" ht="15.75" thickBot="1" x14ac:dyDescent="0.3">
      <c r="B281" s="310"/>
      <c r="C281" s="311" t="s">
        <v>234</v>
      </c>
      <c r="D281" s="242">
        <f t="shared" ref="D281:O281" si="36">D$267-D$279</f>
        <v>0</v>
      </c>
      <c r="E281" s="324"/>
      <c r="F281" s="243">
        <f t="shared" si="36"/>
        <v>0</v>
      </c>
      <c r="G281" s="244">
        <f t="shared" si="36"/>
        <v>0</v>
      </c>
      <c r="H281" s="245">
        <f t="shared" si="36"/>
        <v>0</v>
      </c>
      <c r="I281" s="324"/>
      <c r="J281" s="243">
        <f t="shared" si="36"/>
        <v>0</v>
      </c>
      <c r="K281" s="244">
        <f t="shared" si="36"/>
        <v>0</v>
      </c>
      <c r="L281" s="244">
        <f t="shared" si="36"/>
        <v>0</v>
      </c>
      <c r="M281" s="245">
        <f t="shared" si="36"/>
        <v>0</v>
      </c>
      <c r="N281" s="244">
        <f>N$267-N$279</f>
        <v>0</v>
      </c>
      <c r="O281" s="244">
        <f t="shared" si="36"/>
        <v>0</v>
      </c>
      <c r="P281" s="244">
        <f>P$267-P$279</f>
        <v>0</v>
      </c>
      <c r="Q281" s="93">
        <f>SUM(D281:P281)</f>
        <v>0</v>
      </c>
    </row>
    <row r="282" spans="2:18" ht="15.75" thickBot="1" x14ac:dyDescent="0.3">
      <c r="C282" s="147"/>
      <c r="D282" s="81"/>
      <c r="E282" s="81"/>
      <c r="F282" s="81"/>
      <c r="G282" s="81"/>
      <c r="H282" s="81"/>
      <c r="I282" s="92"/>
      <c r="J282" s="81"/>
      <c r="K282" s="81"/>
      <c r="L282" s="81"/>
      <c r="M282" s="81"/>
      <c r="N282" s="81"/>
      <c r="O282" s="81"/>
      <c r="P282" s="81"/>
      <c r="Q282" s="75"/>
    </row>
    <row r="283" spans="2:18" ht="19.5" thickBot="1" x14ac:dyDescent="0.35">
      <c r="B283" s="113"/>
      <c r="C283" s="120"/>
      <c r="D283" s="119"/>
      <c r="E283" s="233" t="s">
        <v>279</v>
      </c>
      <c r="F283" s="631" t="s">
        <v>313</v>
      </c>
      <c r="G283" s="632"/>
      <c r="H283" s="632"/>
      <c r="I283" s="632"/>
      <c r="J283" s="632"/>
      <c r="K283" s="632"/>
      <c r="L283" s="632"/>
      <c r="M283" s="633"/>
      <c r="N283" s="81"/>
      <c r="O283" s="81"/>
      <c r="P283" s="81"/>
      <c r="Q283" s="75"/>
    </row>
    <row r="284" spans="2:18" ht="18.75" x14ac:dyDescent="0.3">
      <c r="B284" s="112"/>
      <c r="C284" s="120"/>
      <c r="D284" s="116" t="s">
        <v>247</v>
      </c>
      <c r="E284" s="118">
        <v>1</v>
      </c>
      <c r="F284" s="213" t="e">
        <f t="shared" ref="F284:F293" si="37">ROUND(SUMIF($E$7:$E$278,$D284,$F$7:$F$278)/F$280,3)</f>
        <v>#DIV/0!</v>
      </c>
      <c r="G284" s="228" t="e">
        <f t="shared" ref="G284:H293" si="38">ROUND(SUMIF($E$7:$E$278,$D284,G$7:G$278)/G$280,3)</f>
        <v>#DIV/0!</v>
      </c>
      <c r="H284" s="228" t="e">
        <f t="shared" si="38"/>
        <v>#DIV/0!</v>
      </c>
      <c r="I284" s="379"/>
      <c r="J284" s="379"/>
      <c r="K284" s="379"/>
      <c r="L284" s="379"/>
      <c r="M284" s="380"/>
      <c r="N284" s="81"/>
      <c r="O284" s="81"/>
      <c r="P284" s="81"/>
      <c r="Q284" s="75"/>
    </row>
    <row r="285" spans="2:18" ht="18.75" x14ac:dyDescent="0.3">
      <c r="B285" s="112"/>
      <c r="C285" s="119"/>
      <c r="D285" s="116" t="s">
        <v>248</v>
      </c>
      <c r="E285" s="118">
        <v>2</v>
      </c>
      <c r="F285" s="214" t="e">
        <f t="shared" si="37"/>
        <v>#DIV/0!</v>
      </c>
      <c r="G285" s="215" t="e">
        <f t="shared" si="38"/>
        <v>#DIV/0!</v>
      </c>
      <c r="H285" s="215" t="e">
        <f t="shared" si="38"/>
        <v>#DIV/0!</v>
      </c>
      <c r="I285" s="161"/>
      <c r="J285" s="161"/>
      <c r="K285" s="161"/>
      <c r="L285" s="161"/>
      <c r="M285" s="158"/>
      <c r="N285" s="81"/>
      <c r="O285" s="81"/>
      <c r="P285" s="81"/>
      <c r="Q285" s="75"/>
    </row>
    <row r="286" spans="2:18" ht="18.75" x14ac:dyDescent="0.3">
      <c r="B286" s="112"/>
      <c r="C286" s="119"/>
      <c r="D286" s="116" t="s">
        <v>249</v>
      </c>
      <c r="E286" s="118">
        <v>3</v>
      </c>
      <c r="F286" s="214" t="e">
        <f t="shared" si="37"/>
        <v>#DIV/0!</v>
      </c>
      <c r="G286" s="215" t="e">
        <f t="shared" si="38"/>
        <v>#DIV/0!</v>
      </c>
      <c r="H286" s="215" t="e">
        <f t="shared" si="38"/>
        <v>#DIV/0!</v>
      </c>
      <c r="I286" s="161"/>
      <c r="J286" s="161"/>
      <c r="K286" s="161"/>
      <c r="L286" s="161"/>
      <c r="M286" s="158"/>
      <c r="N286" s="81"/>
      <c r="O286" s="81"/>
      <c r="P286" s="81"/>
      <c r="Q286" s="75"/>
    </row>
    <row r="287" spans="2:18" ht="18.75" x14ac:dyDescent="0.3">
      <c r="B287" s="112"/>
      <c r="C287" s="119"/>
      <c r="D287" s="116" t="s">
        <v>250</v>
      </c>
      <c r="E287" s="118">
        <v>4</v>
      </c>
      <c r="F287" s="214" t="e">
        <f t="shared" si="37"/>
        <v>#DIV/0!</v>
      </c>
      <c r="G287" s="215" t="e">
        <f t="shared" si="38"/>
        <v>#DIV/0!</v>
      </c>
      <c r="H287" s="215" t="e">
        <f t="shared" si="38"/>
        <v>#DIV/0!</v>
      </c>
      <c r="I287" s="161"/>
      <c r="J287" s="161"/>
      <c r="K287" s="161"/>
      <c r="L287" s="161"/>
      <c r="M287" s="158"/>
      <c r="N287" s="81"/>
      <c r="O287" s="81"/>
      <c r="P287" s="81"/>
      <c r="Q287" s="75"/>
    </row>
    <row r="288" spans="2:18" ht="18.75" x14ac:dyDescent="0.3">
      <c r="B288" s="112"/>
      <c r="C288" s="119"/>
      <c r="D288" s="116" t="s">
        <v>251</v>
      </c>
      <c r="E288" s="118">
        <v>5</v>
      </c>
      <c r="F288" s="214" t="e">
        <f t="shared" si="37"/>
        <v>#DIV/0!</v>
      </c>
      <c r="G288" s="215" t="e">
        <f t="shared" si="38"/>
        <v>#DIV/0!</v>
      </c>
      <c r="H288" s="215" t="e">
        <f t="shared" si="38"/>
        <v>#DIV/0!</v>
      </c>
      <c r="I288" s="161"/>
      <c r="J288" s="161"/>
      <c r="K288" s="161"/>
      <c r="L288" s="161"/>
      <c r="M288" s="158"/>
      <c r="N288" s="81"/>
      <c r="O288" s="81"/>
      <c r="P288" s="81"/>
      <c r="Q288" s="75"/>
    </row>
    <row r="289" spans="2:17" ht="18.75" x14ac:dyDescent="0.3">
      <c r="B289" s="112"/>
      <c r="C289" s="119"/>
      <c r="D289" s="116" t="s">
        <v>252</v>
      </c>
      <c r="E289" s="118">
        <v>6</v>
      </c>
      <c r="F289" s="214" t="e">
        <f t="shared" si="37"/>
        <v>#DIV/0!</v>
      </c>
      <c r="G289" s="215" t="e">
        <f t="shared" si="38"/>
        <v>#DIV/0!</v>
      </c>
      <c r="H289" s="215" t="e">
        <f t="shared" si="38"/>
        <v>#DIV/0!</v>
      </c>
      <c r="I289" s="161"/>
      <c r="J289" s="161"/>
      <c r="K289" s="161"/>
      <c r="L289" s="161"/>
      <c r="M289" s="158"/>
      <c r="N289" s="81"/>
      <c r="O289" s="81"/>
      <c r="P289" s="81"/>
      <c r="Q289" s="75"/>
    </row>
    <row r="290" spans="2:17" ht="18.75" x14ac:dyDescent="0.3">
      <c r="B290" s="112"/>
      <c r="C290" s="119"/>
      <c r="D290" s="116" t="s">
        <v>253</v>
      </c>
      <c r="E290" s="118">
        <v>7</v>
      </c>
      <c r="F290" s="214" t="e">
        <f t="shared" si="37"/>
        <v>#DIV/0!</v>
      </c>
      <c r="G290" s="215" t="e">
        <f t="shared" si="38"/>
        <v>#DIV/0!</v>
      </c>
      <c r="H290" s="215" t="e">
        <f t="shared" si="38"/>
        <v>#DIV/0!</v>
      </c>
      <c r="I290" s="161"/>
      <c r="J290" s="161"/>
      <c r="K290" s="161"/>
      <c r="L290" s="161"/>
      <c r="M290" s="158"/>
      <c r="N290" s="81"/>
      <c r="O290" s="81"/>
      <c r="P290" s="81"/>
      <c r="Q290" s="75"/>
    </row>
    <row r="291" spans="2:17" ht="18.75" x14ac:dyDescent="0.3">
      <c r="B291" s="112"/>
      <c r="C291" s="119"/>
      <c r="D291" s="116" t="s">
        <v>254</v>
      </c>
      <c r="E291" s="118">
        <v>8</v>
      </c>
      <c r="F291" s="214" t="e">
        <f t="shared" si="37"/>
        <v>#DIV/0!</v>
      </c>
      <c r="G291" s="215" t="e">
        <f t="shared" si="38"/>
        <v>#DIV/0!</v>
      </c>
      <c r="H291" s="215" t="e">
        <f t="shared" si="38"/>
        <v>#DIV/0!</v>
      </c>
      <c r="I291" s="161"/>
      <c r="J291" s="161"/>
      <c r="K291" s="161"/>
      <c r="L291" s="161"/>
      <c r="M291" s="158"/>
      <c r="N291" s="81"/>
      <c r="O291" s="81"/>
      <c r="P291" s="81"/>
      <c r="Q291" s="75"/>
    </row>
    <row r="292" spans="2:17" ht="18.75" x14ac:dyDescent="0.3">
      <c r="B292" s="112"/>
      <c r="C292" s="119"/>
      <c r="D292" s="116" t="s">
        <v>255</v>
      </c>
      <c r="E292" s="118">
        <v>9</v>
      </c>
      <c r="F292" s="214" t="e">
        <f t="shared" si="37"/>
        <v>#DIV/0!</v>
      </c>
      <c r="G292" s="215" t="e">
        <f t="shared" si="38"/>
        <v>#DIV/0!</v>
      </c>
      <c r="H292" s="215" t="e">
        <f t="shared" si="38"/>
        <v>#DIV/0!</v>
      </c>
      <c r="I292" s="161"/>
      <c r="J292" s="161"/>
      <c r="K292" s="161"/>
      <c r="L292" s="161"/>
      <c r="M292" s="158"/>
      <c r="N292" s="81"/>
      <c r="O292" s="81"/>
      <c r="P292" s="81"/>
      <c r="Q292" s="75"/>
    </row>
    <row r="293" spans="2:17" ht="18.75" x14ac:dyDescent="0.3">
      <c r="B293" s="112"/>
      <c r="C293" s="119"/>
      <c r="D293" s="116" t="s">
        <v>256</v>
      </c>
      <c r="E293" s="118">
        <v>10</v>
      </c>
      <c r="F293" s="214" t="e">
        <f t="shared" si="37"/>
        <v>#DIV/0!</v>
      </c>
      <c r="G293" s="215" t="e">
        <f t="shared" si="38"/>
        <v>#DIV/0!</v>
      </c>
      <c r="H293" s="215" t="e">
        <f t="shared" si="38"/>
        <v>#DIV/0!</v>
      </c>
      <c r="I293" s="161"/>
      <c r="J293" s="161"/>
      <c r="K293" s="161"/>
      <c r="L293" s="161"/>
      <c r="M293" s="158"/>
      <c r="N293" s="81"/>
      <c r="O293" s="81"/>
      <c r="P293" s="81"/>
      <c r="Q293" s="75"/>
    </row>
    <row r="294" spans="2:17" ht="15.75" x14ac:dyDescent="0.25">
      <c r="B294" s="113"/>
      <c r="C294" s="114"/>
      <c r="D294" s="114"/>
      <c r="E294" s="117" t="s">
        <v>260</v>
      </c>
      <c r="F294" s="156"/>
      <c r="G294" s="161"/>
      <c r="H294" s="161"/>
      <c r="I294" s="161"/>
      <c r="J294" s="161"/>
      <c r="K294" s="161"/>
      <c r="L294" s="161"/>
      <c r="M294" s="158"/>
      <c r="N294" s="81"/>
      <c r="O294" s="81"/>
      <c r="P294" s="81"/>
      <c r="Q294" s="75"/>
    </row>
    <row r="295" spans="2:17" ht="18.75" x14ac:dyDescent="0.3">
      <c r="B295" s="112"/>
      <c r="C295" s="112"/>
      <c r="D295" s="116" t="s">
        <v>235</v>
      </c>
      <c r="E295" s="118">
        <v>1</v>
      </c>
      <c r="F295" s="156"/>
      <c r="G295" s="161"/>
      <c r="H295" s="161"/>
      <c r="I295" s="161"/>
      <c r="J295" s="215" t="e">
        <f t="shared" ref="J295:M306" si="39">ROUND(SUMIF($I$7:$I$278,$D295,J$7:J$278)/J$280,3)</f>
        <v>#DIV/0!</v>
      </c>
      <c r="K295" s="215" t="e">
        <f t="shared" si="39"/>
        <v>#DIV/0!</v>
      </c>
      <c r="L295" s="215" t="e">
        <f t="shared" si="39"/>
        <v>#DIV/0!</v>
      </c>
      <c r="M295" s="235" t="e">
        <f t="shared" si="39"/>
        <v>#DIV/0!</v>
      </c>
      <c r="N295" s="81"/>
      <c r="O295" s="81"/>
      <c r="P295" s="81"/>
      <c r="Q295" s="75"/>
    </row>
    <row r="296" spans="2:17" ht="18.75" x14ac:dyDescent="0.3">
      <c r="B296" s="112"/>
      <c r="C296" s="112"/>
      <c r="D296" s="116" t="s">
        <v>236</v>
      </c>
      <c r="E296" s="118">
        <v>2</v>
      </c>
      <c r="F296" s="156"/>
      <c r="G296" s="161"/>
      <c r="H296" s="161"/>
      <c r="I296" s="161"/>
      <c r="J296" s="215" t="e">
        <f t="shared" si="39"/>
        <v>#DIV/0!</v>
      </c>
      <c r="K296" s="215" t="e">
        <f t="shared" si="39"/>
        <v>#DIV/0!</v>
      </c>
      <c r="L296" s="215" t="e">
        <f t="shared" si="39"/>
        <v>#DIV/0!</v>
      </c>
      <c r="M296" s="235" t="e">
        <f t="shared" si="39"/>
        <v>#DIV/0!</v>
      </c>
      <c r="N296" s="81"/>
      <c r="O296" s="81"/>
      <c r="P296" s="81"/>
      <c r="Q296" s="75"/>
    </row>
    <row r="297" spans="2:17" ht="18.75" x14ac:dyDescent="0.3">
      <c r="B297" s="112"/>
      <c r="C297" s="112"/>
      <c r="D297" s="116" t="s">
        <v>237</v>
      </c>
      <c r="E297" s="118">
        <v>3</v>
      </c>
      <c r="F297" s="156"/>
      <c r="G297" s="161"/>
      <c r="H297" s="161"/>
      <c r="I297" s="161"/>
      <c r="J297" s="215" t="e">
        <f t="shared" si="39"/>
        <v>#DIV/0!</v>
      </c>
      <c r="K297" s="215" t="e">
        <f t="shared" si="39"/>
        <v>#DIV/0!</v>
      </c>
      <c r="L297" s="215" t="e">
        <f t="shared" si="39"/>
        <v>#DIV/0!</v>
      </c>
      <c r="M297" s="235" t="e">
        <f t="shared" si="39"/>
        <v>#DIV/0!</v>
      </c>
      <c r="N297" s="81"/>
      <c r="O297" s="81"/>
      <c r="P297" s="81"/>
      <c r="Q297" s="75"/>
    </row>
    <row r="298" spans="2:17" ht="18.75" x14ac:dyDescent="0.3">
      <c r="B298" s="112"/>
      <c r="C298" s="112"/>
      <c r="D298" s="116" t="s">
        <v>238</v>
      </c>
      <c r="E298" s="118">
        <v>4</v>
      </c>
      <c r="F298" s="156"/>
      <c r="G298" s="161"/>
      <c r="H298" s="161"/>
      <c r="I298" s="161"/>
      <c r="J298" s="215" t="e">
        <f t="shared" si="39"/>
        <v>#DIV/0!</v>
      </c>
      <c r="K298" s="215" t="e">
        <f t="shared" si="39"/>
        <v>#DIV/0!</v>
      </c>
      <c r="L298" s="215" t="e">
        <f t="shared" si="39"/>
        <v>#DIV/0!</v>
      </c>
      <c r="M298" s="235" t="e">
        <f t="shared" si="39"/>
        <v>#DIV/0!</v>
      </c>
      <c r="N298" s="81"/>
      <c r="O298" s="81"/>
      <c r="P298" s="81"/>
      <c r="Q298" s="75"/>
    </row>
    <row r="299" spans="2:17" ht="18.75" x14ac:dyDescent="0.3">
      <c r="B299" s="112"/>
      <c r="C299" s="112"/>
      <c r="D299" s="116" t="s">
        <v>239</v>
      </c>
      <c r="E299" s="118">
        <v>5</v>
      </c>
      <c r="F299" s="156"/>
      <c r="G299" s="161"/>
      <c r="H299" s="161"/>
      <c r="I299" s="161"/>
      <c r="J299" s="215" t="e">
        <f t="shared" si="39"/>
        <v>#DIV/0!</v>
      </c>
      <c r="K299" s="215" t="e">
        <f t="shared" si="39"/>
        <v>#DIV/0!</v>
      </c>
      <c r="L299" s="215" t="e">
        <f t="shared" si="39"/>
        <v>#DIV/0!</v>
      </c>
      <c r="M299" s="235" t="e">
        <f t="shared" si="39"/>
        <v>#DIV/0!</v>
      </c>
      <c r="N299" s="81"/>
      <c r="O299" s="81"/>
      <c r="P299" s="81"/>
      <c r="Q299" s="75"/>
    </row>
    <row r="300" spans="2:17" ht="18.75" x14ac:dyDescent="0.3">
      <c r="B300" s="112"/>
      <c r="C300" s="112"/>
      <c r="D300" s="116" t="s">
        <v>240</v>
      </c>
      <c r="E300" s="118">
        <v>6</v>
      </c>
      <c r="F300" s="156"/>
      <c r="G300" s="161"/>
      <c r="H300" s="161"/>
      <c r="I300" s="161"/>
      <c r="J300" s="215" t="e">
        <f t="shared" si="39"/>
        <v>#DIV/0!</v>
      </c>
      <c r="K300" s="215" t="e">
        <f t="shared" si="39"/>
        <v>#DIV/0!</v>
      </c>
      <c r="L300" s="215" t="e">
        <f t="shared" si="39"/>
        <v>#DIV/0!</v>
      </c>
      <c r="M300" s="235" t="e">
        <f t="shared" si="39"/>
        <v>#DIV/0!</v>
      </c>
      <c r="N300" s="81"/>
      <c r="O300" s="81"/>
      <c r="P300" s="81"/>
      <c r="Q300" s="75"/>
    </row>
    <row r="301" spans="2:17" ht="18.75" x14ac:dyDescent="0.3">
      <c r="B301" s="112"/>
      <c r="C301" s="112"/>
      <c r="D301" s="116" t="s">
        <v>241</v>
      </c>
      <c r="E301" s="118">
        <v>7</v>
      </c>
      <c r="F301" s="156"/>
      <c r="G301" s="161"/>
      <c r="H301" s="161"/>
      <c r="I301" s="161"/>
      <c r="J301" s="215" t="e">
        <f t="shared" si="39"/>
        <v>#DIV/0!</v>
      </c>
      <c r="K301" s="215" t="e">
        <f t="shared" si="39"/>
        <v>#DIV/0!</v>
      </c>
      <c r="L301" s="215" t="e">
        <f t="shared" si="39"/>
        <v>#DIV/0!</v>
      </c>
      <c r="M301" s="235" t="e">
        <f t="shared" si="39"/>
        <v>#DIV/0!</v>
      </c>
      <c r="N301" s="81"/>
      <c r="O301" s="81"/>
      <c r="P301" s="81"/>
      <c r="Q301" s="75"/>
    </row>
    <row r="302" spans="2:17" ht="18.75" x14ac:dyDescent="0.3">
      <c r="B302" s="112"/>
      <c r="C302" s="112"/>
      <c r="D302" s="116" t="s">
        <v>242</v>
      </c>
      <c r="E302" s="118">
        <v>8</v>
      </c>
      <c r="F302" s="156"/>
      <c r="G302" s="161"/>
      <c r="H302" s="161"/>
      <c r="I302" s="161"/>
      <c r="J302" s="215" t="e">
        <f t="shared" si="39"/>
        <v>#DIV/0!</v>
      </c>
      <c r="K302" s="215" t="e">
        <f t="shared" si="39"/>
        <v>#DIV/0!</v>
      </c>
      <c r="L302" s="215" t="e">
        <f t="shared" si="39"/>
        <v>#DIV/0!</v>
      </c>
      <c r="M302" s="235" t="e">
        <f t="shared" si="39"/>
        <v>#DIV/0!</v>
      </c>
      <c r="N302" s="81"/>
      <c r="O302" s="81"/>
      <c r="P302" s="81"/>
      <c r="Q302" s="75"/>
    </row>
    <row r="303" spans="2:17" ht="18.75" x14ac:dyDescent="0.3">
      <c r="B303" s="112"/>
      <c r="C303" s="112"/>
      <c r="D303" s="116" t="s">
        <v>243</v>
      </c>
      <c r="E303" s="118">
        <v>9</v>
      </c>
      <c r="F303" s="156"/>
      <c r="G303" s="161"/>
      <c r="H303" s="161"/>
      <c r="I303" s="161"/>
      <c r="J303" s="215" t="e">
        <f t="shared" si="39"/>
        <v>#DIV/0!</v>
      </c>
      <c r="K303" s="215" t="e">
        <f t="shared" si="39"/>
        <v>#DIV/0!</v>
      </c>
      <c r="L303" s="215" t="e">
        <f t="shared" si="39"/>
        <v>#DIV/0!</v>
      </c>
      <c r="M303" s="235" t="e">
        <f t="shared" si="39"/>
        <v>#DIV/0!</v>
      </c>
      <c r="N303" s="81"/>
      <c r="O303" s="81"/>
      <c r="P303" s="81"/>
      <c r="Q303" s="75"/>
    </row>
    <row r="304" spans="2:17" ht="18.75" x14ac:dyDescent="0.3">
      <c r="B304" s="112"/>
      <c r="C304" s="112"/>
      <c r="D304" s="116" t="s">
        <v>244</v>
      </c>
      <c r="E304" s="118">
        <v>10</v>
      </c>
      <c r="F304" s="156"/>
      <c r="G304" s="161"/>
      <c r="H304" s="161"/>
      <c r="I304" s="161"/>
      <c r="J304" s="215" t="e">
        <f t="shared" si="39"/>
        <v>#DIV/0!</v>
      </c>
      <c r="K304" s="215" t="e">
        <f t="shared" si="39"/>
        <v>#DIV/0!</v>
      </c>
      <c r="L304" s="215" t="e">
        <f t="shared" si="39"/>
        <v>#DIV/0!</v>
      </c>
      <c r="M304" s="235" t="e">
        <f t="shared" si="39"/>
        <v>#DIV/0!</v>
      </c>
      <c r="N304" s="81"/>
      <c r="O304" s="81"/>
      <c r="P304" s="81"/>
      <c r="Q304" s="75"/>
    </row>
    <row r="305" spans="1:18" ht="18.75" x14ac:dyDescent="0.3">
      <c r="B305" s="112"/>
      <c r="C305" s="112"/>
      <c r="D305" s="116" t="s">
        <v>245</v>
      </c>
      <c r="E305" s="118">
        <v>11</v>
      </c>
      <c r="F305" s="156"/>
      <c r="G305" s="161"/>
      <c r="H305" s="161"/>
      <c r="I305" s="161"/>
      <c r="J305" s="215" t="e">
        <f t="shared" si="39"/>
        <v>#DIV/0!</v>
      </c>
      <c r="K305" s="215" t="e">
        <f t="shared" si="39"/>
        <v>#DIV/0!</v>
      </c>
      <c r="L305" s="215" t="e">
        <f t="shared" si="39"/>
        <v>#DIV/0!</v>
      </c>
      <c r="M305" s="235" t="e">
        <f t="shared" si="39"/>
        <v>#DIV/0!</v>
      </c>
      <c r="N305" s="81"/>
      <c r="O305" s="81"/>
      <c r="P305" s="81"/>
      <c r="Q305" s="75"/>
    </row>
    <row r="306" spans="1:18" ht="19.5" thickBot="1" x14ac:dyDescent="0.35">
      <c r="B306" s="112"/>
      <c r="C306" s="112"/>
      <c r="D306" s="116" t="s">
        <v>246</v>
      </c>
      <c r="E306" s="118">
        <v>12</v>
      </c>
      <c r="F306" s="157"/>
      <c r="G306" s="162"/>
      <c r="H306" s="162"/>
      <c r="I306" s="161"/>
      <c r="J306" s="215" t="e">
        <f t="shared" si="39"/>
        <v>#DIV/0!</v>
      </c>
      <c r="K306" s="215" t="e">
        <f t="shared" si="39"/>
        <v>#DIV/0!</v>
      </c>
      <c r="L306" s="215" t="e">
        <f t="shared" si="39"/>
        <v>#DIV/0!</v>
      </c>
      <c r="M306" s="235" t="e">
        <f t="shared" si="39"/>
        <v>#DIV/0!</v>
      </c>
      <c r="N306" s="81"/>
      <c r="O306" s="81"/>
      <c r="P306" s="81"/>
      <c r="Q306" s="75"/>
    </row>
    <row r="307" spans="1:18" ht="16.5" thickTop="1" thickBot="1" x14ac:dyDescent="0.3">
      <c r="B307" s="147"/>
      <c r="C307" s="78"/>
      <c r="D307" s="81"/>
      <c r="E307" s="115" t="s">
        <v>233</v>
      </c>
      <c r="F307" s="223" t="e">
        <f>SUM(F284:F293)</f>
        <v>#DIV/0!</v>
      </c>
      <c r="G307" s="224" t="e">
        <f>SUM(G284:G293)</f>
        <v>#DIV/0!</v>
      </c>
      <c r="H307" s="225" t="e">
        <f>SUM(H284:H293)</f>
        <v>#DIV/0!</v>
      </c>
      <c r="I307" s="226"/>
      <c r="J307" s="217" t="e">
        <f>SUM(J295:J306)</f>
        <v>#DIV/0!</v>
      </c>
      <c r="K307" s="217" t="e">
        <f t="shared" ref="K307:M307" si="40">SUM(K295:K306)</f>
        <v>#DIV/0!</v>
      </c>
      <c r="L307" s="217" t="e">
        <f t="shared" si="40"/>
        <v>#DIV/0!</v>
      </c>
      <c r="M307" s="234" t="e">
        <f t="shared" si="40"/>
        <v>#DIV/0!</v>
      </c>
      <c r="N307" s="81"/>
      <c r="O307" s="81"/>
      <c r="P307" s="81"/>
      <c r="Q307" s="75"/>
    </row>
    <row r="308" spans="1:18" x14ac:dyDescent="0.25">
      <c r="F308" s="232" t="s">
        <v>312</v>
      </c>
    </row>
    <row r="309" spans="1:18" ht="15.75" thickBot="1" x14ac:dyDescent="0.3">
      <c r="A309" s="76"/>
      <c r="B309" s="76"/>
      <c r="C309" s="76"/>
      <c r="D309" s="76"/>
      <c r="E309" s="76"/>
      <c r="F309" s="76"/>
      <c r="G309" s="76"/>
      <c r="H309" s="76"/>
      <c r="I309" s="76"/>
      <c r="J309" s="76"/>
      <c r="K309" s="76"/>
      <c r="L309" s="76"/>
      <c r="M309" s="76"/>
      <c r="N309" s="76"/>
      <c r="O309" s="76"/>
      <c r="P309" s="76"/>
      <c r="Q309" s="76"/>
      <c r="R309" s="102"/>
    </row>
    <row r="310" spans="1:18" ht="34.5" thickBot="1" x14ac:dyDescent="0.55000000000000004">
      <c r="B310" s="201" t="s">
        <v>317</v>
      </c>
      <c r="C310" s="202"/>
      <c r="D310" s="202"/>
      <c r="E310" s="202"/>
      <c r="F310" s="202"/>
      <c r="G310" s="202"/>
      <c r="H310" s="202"/>
      <c r="I310" s="202"/>
      <c r="J310" s="202"/>
      <c r="K310" s="202"/>
      <c r="L310" s="202"/>
      <c r="M310" s="202"/>
      <c r="N310" s="202"/>
      <c r="O310" s="202"/>
      <c r="P310" s="202"/>
      <c r="Q310" s="203"/>
    </row>
    <row r="311" spans="1:18" ht="61.5" customHeight="1" x14ac:dyDescent="0.25">
      <c r="B311" s="300"/>
      <c r="C311" s="301"/>
      <c r="D311" s="368" t="s">
        <v>181</v>
      </c>
      <c r="E311" s="627" t="s">
        <v>284</v>
      </c>
      <c r="F311" s="595" t="s">
        <v>259</v>
      </c>
      <c r="G311" s="596"/>
      <c r="H311" s="597"/>
      <c r="I311" s="627" t="s">
        <v>283</v>
      </c>
      <c r="J311" s="600" t="s">
        <v>187</v>
      </c>
      <c r="K311" s="601"/>
      <c r="L311" s="601"/>
      <c r="M311" s="602"/>
      <c r="N311" s="603" t="s">
        <v>227</v>
      </c>
      <c r="O311" s="604"/>
      <c r="P311" s="605"/>
      <c r="Q311" s="302"/>
    </row>
    <row r="312" spans="1:18" ht="15" customHeight="1" x14ac:dyDescent="0.25">
      <c r="B312" s="303"/>
      <c r="C312" s="304" t="s">
        <v>297</v>
      </c>
      <c r="D312" s="85">
        <f>D$281</f>
        <v>0</v>
      </c>
      <c r="E312" s="598"/>
      <c r="F312" s="109">
        <f>F$281</f>
        <v>0</v>
      </c>
      <c r="G312" s="110">
        <f>G$281</f>
        <v>0</v>
      </c>
      <c r="H312" s="111">
        <f>H$281</f>
        <v>0</v>
      </c>
      <c r="I312" s="598"/>
      <c r="J312" s="109">
        <f t="shared" ref="J312:P312" si="41">J$281</f>
        <v>0</v>
      </c>
      <c r="K312" s="110">
        <f t="shared" si="41"/>
        <v>0</v>
      </c>
      <c r="L312" s="110">
        <f t="shared" si="41"/>
        <v>0</v>
      </c>
      <c r="M312" s="111">
        <f t="shared" si="41"/>
        <v>0</v>
      </c>
      <c r="N312" s="109">
        <f t="shared" si="41"/>
        <v>0</v>
      </c>
      <c r="O312" s="110">
        <f t="shared" si="41"/>
        <v>0</v>
      </c>
      <c r="P312" s="111">
        <f t="shared" si="41"/>
        <v>0</v>
      </c>
      <c r="Q312" s="305"/>
    </row>
    <row r="313" spans="1:18" ht="15" customHeight="1" x14ac:dyDescent="0.25">
      <c r="B313" s="606" t="s">
        <v>179</v>
      </c>
      <c r="C313" s="79" t="s">
        <v>199</v>
      </c>
      <c r="D313" s="181" t="s">
        <v>182</v>
      </c>
      <c r="E313" s="598"/>
      <c r="F313" s="198" t="s">
        <v>182</v>
      </c>
      <c r="G313" s="199" t="s">
        <v>69</v>
      </c>
      <c r="H313" s="200" t="s">
        <v>183</v>
      </c>
      <c r="I313" s="598"/>
      <c r="J313" s="184" t="s">
        <v>51</v>
      </c>
      <c r="K313" s="178" t="s">
        <v>52</v>
      </c>
      <c r="L313" s="179" t="s">
        <v>185</v>
      </c>
      <c r="M313" s="183" t="s">
        <v>186</v>
      </c>
      <c r="N313" s="184" t="s">
        <v>228</v>
      </c>
      <c r="O313" s="593" t="s">
        <v>229</v>
      </c>
      <c r="P313" s="594"/>
      <c r="Q313" s="305"/>
    </row>
    <row r="314" spans="1:18" ht="15.75" customHeight="1" thickBot="1" x14ac:dyDescent="0.3">
      <c r="B314" s="607"/>
      <c r="C314" s="80" t="s">
        <v>12</v>
      </c>
      <c r="D314" s="182">
        <v>7388</v>
      </c>
      <c r="E314" s="599"/>
      <c r="F314" s="186">
        <v>7420</v>
      </c>
      <c r="G314" s="180">
        <v>3220</v>
      </c>
      <c r="H314" s="185">
        <v>3215</v>
      </c>
      <c r="I314" s="599"/>
      <c r="J314" s="186">
        <v>3210</v>
      </c>
      <c r="K314" s="180">
        <v>3212</v>
      </c>
      <c r="L314" s="180" t="s">
        <v>184</v>
      </c>
      <c r="M314" s="185" t="s">
        <v>184</v>
      </c>
      <c r="N314" s="186">
        <v>7422</v>
      </c>
      <c r="O314" s="180">
        <v>7425</v>
      </c>
      <c r="P314" s="185" t="s">
        <v>289</v>
      </c>
      <c r="Q314" s="307" t="s">
        <v>233</v>
      </c>
      <c r="R314" s="3" t="s">
        <v>189</v>
      </c>
    </row>
    <row r="315" spans="1:18" s="374" customFormat="1" x14ac:dyDescent="0.25">
      <c r="B315" s="610"/>
      <c r="C315" s="611"/>
      <c r="D315" s="150">
        <v>0</v>
      </c>
      <c r="E315" s="125"/>
      <c r="F315" s="169">
        <v>0</v>
      </c>
      <c r="G315" s="153">
        <v>0</v>
      </c>
      <c r="H315" s="170">
        <v>0</v>
      </c>
      <c r="I315" s="123"/>
      <c r="J315" s="169">
        <v>0</v>
      </c>
      <c r="K315" s="153">
        <v>0</v>
      </c>
      <c r="L315" s="153">
        <v>0</v>
      </c>
      <c r="M315" s="153">
        <v>0</v>
      </c>
      <c r="N315" s="153">
        <v>0</v>
      </c>
      <c r="O315" s="153">
        <v>0</v>
      </c>
      <c r="P315" s="153">
        <v>0</v>
      </c>
      <c r="Q315" s="320">
        <f>SUM(D315:P315)</f>
        <v>0</v>
      </c>
      <c r="R315" s="377"/>
    </row>
    <row r="316" spans="1:18" s="374" customFormat="1" x14ac:dyDescent="0.25">
      <c r="B316" s="610"/>
      <c r="C316" s="611"/>
      <c r="D316" s="150">
        <v>0</v>
      </c>
      <c r="E316" s="125"/>
      <c r="F316" s="169">
        <v>0</v>
      </c>
      <c r="G316" s="153">
        <v>0</v>
      </c>
      <c r="H316" s="170">
        <v>0</v>
      </c>
      <c r="I316" s="123"/>
      <c r="J316" s="169">
        <v>0</v>
      </c>
      <c r="K316" s="153">
        <v>0</v>
      </c>
      <c r="L316" s="153">
        <v>0</v>
      </c>
      <c r="M316" s="153">
        <v>0</v>
      </c>
      <c r="N316" s="153">
        <v>0</v>
      </c>
      <c r="O316" s="153">
        <v>0</v>
      </c>
      <c r="P316" s="153">
        <v>0</v>
      </c>
      <c r="Q316" s="320">
        <f>SUM(D316:P316)</f>
        <v>0</v>
      </c>
      <c r="R316" s="377"/>
    </row>
    <row r="317" spans="1:18" s="374" customFormat="1" x14ac:dyDescent="0.25">
      <c r="B317" s="610"/>
      <c r="C317" s="611"/>
      <c r="D317" s="150">
        <v>0</v>
      </c>
      <c r="E317" s="125"/>
      <c r="F317" s="169">
        <v>0</v>
      </c>
      <c r="G317" s="153">
        <v>0</v>
      </c>
      <c r="H317" s="170">
        <v>0</v>
      </c>
      <c r="I317" s="123"/>
      <c r="J317" s="169">
        <v>0</v>
      </c>
      <c r="K317" s="153">
        <v>0</v>
      </c>
      <c r="L317" s="153">
        <v>0</v>
      </c>
      <c r="M317" s="153">
        <v>0</v>
      </c>
      <c r="N317" s="153">
        <v>0</v>
      </c>
      <c r="O317" s="153">
        <v>0</v>
      </c>
      <c r="P317" s="153">
        <v>0</v>
      </c>
      <c r="Q317" s="321">
        <f t="shared" ref="Q317:Q322" si="42">SUM(D317:P317)</f>
        <v>0</v>
      </c>
      <c r="R317" s="377"/>
    </row>
    <row r="318" spans="1:18" s="374" customFormat="1" x14ac:dyDescent="0.25">
      <c r="B318" s="610"/>
      <c r="C318" s="611"/>
      <c r="D318" s="150">
        <v>0</v>
      </c>
      <c r="E318" s="125"/>
      <c r="F318" s="169">
        <v>0</v>
      </c>
      <c r="G318" s="153">
        <v>0</v>
      </c>
      <c r="H318" s="170">
        <v>0</v>
      </c>
      <c r="I318" s="123"/>
      <c r="J318" s="169">
        <v>0</v>
      </c>
      <c r="K318" s="153">
        <v>0</v>
      </c>
      <c r="L318" s="153">
        <v>0</v>
      </c>
      <c r="M318" s="153">
        <v>0</v>
      </c>
      <c r="N318" s="153">
        <v>0</v>
      </c>
      <c r="O318" s="153">
        <v>0</v>
      </c>
      <c r="P318" s="153">
        <v>0</v>
      </c>
      <c r="Q318" s="321">
        <f t="shared" si="42"/>
        <v>0</v>
      </c>
      <c r="R318" s="377"/>
    </row>
    <row r="319" spans="1:18" s="374" customFormat="1" x14ac:dyDescent="0.25">
      <c r="B319" s="610"/>
      <c r="C319" s="611"/>
      <c r="D319" s="150">
        <v>0</v>
      </c>
      <c r="E319" s="125"/>
      <c r="F319" s="169">
        <v>0</v>
      </c>
      <c r="G319" s="153">
        <v>0</v>
      </c>
      <c r="H319" s="170">
        <v>0</v>
      </c>
      <c r="I319" s="123"/>
      <c r="J319" s="169">
        <v>0</v>
      </c>
      <c r="K319" s="153">
        <v>0</v>
      </c>
      <c r="L319" s="153">
        <v>0</v>
      </c>
      <c r="M319" s="153">
        <v>0</v>
      </c>
      <c r="N319" s="153">
        <v>0</v>
      </c>
      <c r="O319" s="153">
        <v>0</v>
      </c>
      <c r="P319" s="153">
        <v>0</v>
      </c>
      <c r="Q319" s="321">
        <f t="shared" si="42"/>
        <v>0</v>
      </c>
      <c r="R319" s="377"/>
    </row>
    <row r="320" spans="1:18" s="374" customFormat="1" x14ac:dyDescent="0.25">
      <c r="B320" s="610"/>
      <c r="C320" s="611"/>
      <c r="D320" s="150">
        <v>0</v>
      </c>
      <c r="E320" s="125"/>
      <c r="F320" s="169">
        <v>0</v>
      </c>
      <c r="G320" s="153">
        <v>0</v>
      </c>
      <c r="H320" s="170">
        <v>0</v>
      </c>
      <c r="I320" s="123"/>
      <c r="J320" s="169">
        <v>0</v>
      </c>
      <c r="K320" s="153">
        <v>0</v>
      </c>
      <c r="L320" s="153">
        <v>0</v>
      </c>
      <c r="M320" s="153">
        <v>0</v>
      </c>
      <c r="N320" s="153">
        <v>0</v>
      </c>
      <c r="O320" s="153">
        <v>0</v>
      </c>
      <c r="P320" s="153">
        <v>0</v>
      </c>
      <c r="Q320" s="321">
        <f t="shared" si="42"/>
        <v>0</v>
      </c>
      <c r="R320" s="377"/>
    </row>
    <row r="321" spans="2:18" s="374" customFormat="1" x14ac:dyDescent="0.25">
      <c r="B321" s="610"/>
      <c r="C321" s="611"/>
      <c r="D321" s="150">
        <v>0</v>
      </c>
      <c r="E321" s="125"/>
      <c r="F321" s="169">
        <v>0</v>
      </c>
      <c r="G321" s="153">
        <v>0</v>
      </c>
      <c r="H321" s="170">
        <v>0</v>
      </c>
      <c r="I321" s="123"/>
      <c r="J321" s="169">
        <v>0</v>
      </c>
      <c r="K321" s="153">
        <v>0</v>
      </c>
      <c r="L321" s="153">
        <v>0</v>
      </c>
      <c r="M321" s="153">
        <v>0</v>
      </c>
      <c r="N321" s="153">
        <v>0</v>
      </c>
      <c r="O321" s="153">
        <v>0</v>
      </c>
      <c r="P321" s="153">
        <v>0</v>
      </c>
      <c r="Q321" s="321">
        <f t="shared" si="42"/>
        <v>0</v>
      </c>
      <c r="R321" s="377"/>
    </row>
    <row r="322" spans="2:18" s="374" customFormat="1" x14ac:dyDescent="0.25">
      <c r="B322" s="608" t="s">
        <v>288</v>
      </c>
      <c r="C322" s="609"/>
      <c r="D322" s="150">
        <v>0</v>
      </c>
      <c r="E322" s="125"/>
      <c r="F322" s="169">
        <v>0</v>
      </c>
      <c r="G322" s="153">
        <v>0</v>
      </c>
      <c r="H322" s="170">
        <v>0</v>
      </c>
      <c r="I322" s="123"/>
      <c r="J322" s="169">
        <v>0</v>
      </c>
      <c r="K322" s="153">
        <v>0</v>
      </c>
      <c r="L322" s="153">
        <v>0</v>
      </c>
      <c r="M322" s="153">
        <v>0</v>
      </c>
      <c r="N322" s="153">
        <v>0</v>
      </c>
      <c r="O322" s="153">
        <v>0</v>
      </c>
      <c r="P322" s="153">
        <v>0</v>
      </c>
      <c r="Q322" s="321">
        <f t="shared" si="42"/>
        <v>0</v>
      </c>
      <c r="R322" s="377"/>
    </row>
    <row r="323" spans="2:18" s="374" customFormat="1" ht="15.75" thickBot="1" x14ac:dyDescent="0.3">
      <c r="B323" s="608"/>
      <c r="C323" s="609"/>
      <c r="D323" s="152">
        <v>0</v>
      </c>
      <c r="E323" s="205"/>
      <c r="F323" s="175">
        <v>0</v>
      </c>
      <c r="G323" s="155">
        <v>0</v>
      </c>
      <c r="H323" s="176">
        <v>0</v>
      </c>
      <c r="I323" s="206"/>
      <c r="J323" s="175">
        <v>0</v>
      </c>
      <c r="K323" s="155">
        <v>0</v>
      </c>
      <c r="L323" s="155">
        <v>0</v>
      </c>
      <c r="M323" s="155">
        <v>0</v>
      </c>
      <c r="N323" s="155">
        <v>0</v>
      </c>
      <c r="O323" s="155">
        <v>0</v>
      </c>
      <c r="P323" s="176">
        <v>0</v>
      </c>
      <c r="Q323" s="322">
        <f>SUM(D323:P323)</f>
        <v>0</v>
      </c>
      <c r="R323" s="377"/>
    </row>
    <row r="324" spans="2:18" ht="16.5" thickTop="1" thickBot="1" x14ac:dyDescent="0.3">
      <c r="B324" s="308"/>
      <c r="C324" s="309" t="s">
        <v>314</v>
      </c>
      <c r="D324" s="163">
        <f>SUM(D315:D323)</f>
        <v>0</v>
      </c>
      <c r="E324" s="314"/>
      <c r="F324" s="237">
        <f>SUM(F315:F323)</f>
        <v>0</v>
      </c>
      <c r="G324" s="238">
        <f>SUM(G315:G323)</f>
        <v>0</v>
      </c>
      <c r="H324" s="239">
        <f>SUM(H315:H323)</f>
        <v>0</v>
      </c>
      <c r="I324" s="314"/>
      <c r="J324" s="237">
        <f t="shared" ref="J324:P324" si="43">SUM(J315:J323)</f>
        <v>0</v>
      </c>
      <c r="K324" s="238">
        <f t="shared" si="43"/>
        <v>0</v>
      </c>
      <c r="L324" s="238">
        <f t="shared" si="43"/>
        <v>0</v>
      </c>
      <c r="M324" s="239">
        <f t="shared" si="43"/>
        <v>0</v>
      </c>
      <c r="N324" s="237">
        <f t="shared" si="43"/>
        <v>0</v>
      </c>
      <c r="O324" s="238">
        <f t="shared" si="43"/>
        <v>0</v>
      </c>
      <c r="P324" s="239">
        <f t="shared" si="43"/>
        <v>0</v>
      </c>
      <c r="Q324" s="240">
        <f>SUM(D324:P324)</f>
        <v>0</v>
      </c>
    </row>
    <row r="325" spans="2:18" ht="15.75" thickBot="1" x14ac:dyDescent="0.3">
      <c r="B325" s="308"/>
      <c r="C325" s="309" t="s">
        <v>315</v>
      </c>
      <c r="D325" s="163">
        <f>D$324+D$280</f>
        <v>0</v>
      </c>
      <c r="E325" s="314"/>
      <c r="F325" s="237">
        <f>F$280+F$324</f>
        <v>0</v>
      </c>
      <c r="G325" s="238">
        <f>G$280+G$324</f>
        <v>0</v>
      </c>
      <c r="H325" s="239">
        <f>H$280+H$324</f>
        <v>0</v>
      </c>
      <c r="I325" s="314"/>
      <c r="J325" s="237">
        <f t="shared" ref="J325:P325" si="44">J$280+J$324</f>
        <v>0</v>
      </c>
      <c r="K325" s="238">
        <f t="shared" si="44"/>
        <v>0</v>
      </c>
      <c r="L325" s="238">
        <f t="shared" si="44"/>
        <v>0</v>
      </c>
      <c r="M325" s="239">
        <f t="shared" si="44"/>
        <v>0</v>
      </c>
      <c r="N325" s="237">
        <f t="shared" si="44"/>
        <v>0</v>
      </c>
      <c r="O325" s="238">
        <f t="shared" si="44"/>
        <v>0</v>
      </c>
      <c r="P325" s="239">
        <f t="shared" si="44"/>
        <v>0</v>
      </c>
      <c r="Q325" s="240">
        <f>SUM(D325:P325)</f>
        <v>0</v>
      </c>
    </row>
    <row r="326" spans="2:18" ht="15.75" thickBot="1" x14ac:dyDescent="0.3">
      <c r="B326" s="310"/>
      <c r="C326" s="311" t="s">
        <v>234</v>
      </c>
      <c r="D326" s="242">
        <f>D$312-D$324</f>
        <v>0</v>
      </c>
      <c r="E326" s="324"/>
      <c r="F326" s="243">
        <f>F$312-F$324</f>
        <v>0</v>
      </c>
      <c r="G326" s="244">
        <f>G$312-G$324</f>
        <v>0</v>
      </c>
      <c r="H326" s="245">
        <f>H$312-H$324</f>
        <v>0</v>
      </c>
      <c r="I326" s="324"/>
      <c r="J326" s="243">
        <f t="shared" ref="J326:P326" si="45">J$312-J$324</f>
        <v>0</v>
      </c>
      <c r="K326" s="244">
        <f t="shared" si="45"/>
        <v>0</v>
      </c>
      <c r="L326" s="244">
        <f t="shared" si="45"/>
        <v>0</v>
      </c>
      <c r="M326" s="245">
        <f t="shared" si="45"/>
        <v>0</v>
      </c>
      <c r="N326" s="244">
        <f t="shared" si="45"/>
        <v>0</v>
      </c>
      <c r="O326" s="244">
        <f t="shared" si="45"/>
        <v>0</v>
      </c>
      <c r="P326" s="244">
        <f t="shared" si="45"/>
        <v>0</v>
      </c>
      <c r="Q326" s="93">
        <f>SUM(D326:P326)</f>
        <v>0</v>
      </c>
    </row>
    <row r="327" spans="2:18" ht="15.75" thickBot="1" x14ac:dyDescent="0.3">
      <c r="C327" s="147"/>
      <c r="D327" s="81"/>
      <c r="E327" s="81"/>
      <c r="F327" s="81"/>
      <c r="G327" s="81"/>
      <c r="H327" s="81"/>
      <c r="I327" s="92"/>
      <c r="J327" s="81"/>
      <c r="K327" s="81"/>
      <c r="L327" s="81"/>
      <c r="M327" s="81"/>
      <c r="N327" s="81"/>
      <c r="O327" s="81"/>
      <c r="P327" s="81"/>
      <c r="Q327" s="75"/>
    </row>
    <row r="328" spans="2:18" ht="19.5" thickBot="1" x14ac:dyDescent="0.35">
      <c r="B328" s="113"/>
      <c r="C328" s="120"/>
      <c r="D328" s="119"/>
      <c r="E328" s="233" t="s">
        <v>279</v>
      </c>
      <c r="F328" s="631" t="s">
        <v>323</v>
      </c>
      <c r="G328" s="632"/>
      <c r="H328" s="632"/>
      <c r="I328" s="632"/>
      <c r="J328" s="632"/>
      <c r="K328" s="632"/>
      <c r="L328" s="632"/>
      <c r="M328" s="633"/>
      <c r="N328" s="81"/>
      <c r="O328" s="81"/>
      <c r="P328" s="81"/>
      <c r="Q328" s="75"/>
    </row>
    <row r="329" spans="2:18" ht="18.75" x14ac:dyDescent="0.3">
      <c r="B329" s="112"/>
      <c r="C329" s="120"/>
      <c r="D329" s="116" t="s">
        <v>247</v>
      </c>
      <c r="E329" s="118">
        <v>1</v>
      </c>
      <c r="F329" s="213" t="e">
        <f t="shared" ref="F329:H338" si="46">ROUND(SUMIF($E$7:$E$323,$D329,F$7:F$323)/F$325,3)</f>
        <v>#DIV/0!</v>
      </c>
      <c r="G329" s="228" t="e">
        <f t="shared" si="46"/>
        <v>#DIV/0!</v>
      </c>
      <c r="H329" s="228" t="e">
        <f t="shared" si="46"/>
        <v>#DIV/0!</v>
      </c>
      <c r="I329" s="379"/>
      <c r="J329" s="379"/>
      <c r="K329" s="379"/>
      <c r="L329" s="379"/>
      <c r="M329" s="380"/>
      <c r="N329" s="81"/>
      <c r="O329" s="81"/>
      <c r="P329" s="81"/>
      <c r="Q329" s="75"/>
    </row>
    <row r="330" spans="2:18" ht="18.75" x14ac:dyDescent="0.3">
      <c r="B330" s="112"/>
      <c r="C330" s="119"/>
      <c r="D330" s="116" t="s">
        <v>248</v>
      </c>
      <c r="E330" s="118">
        <v>2</v>
      </c>
      <c r="F330" s="214" t="e">
        <f t="shared" si="46"/>
        <v>#DIV/0!</v>
      </c>
      <c r="G330" s="215" t="e">
        <f t="shared" si="46"/>
        <v>#DIV/0!</v>
      </c>
      <c r="H330" s="215" t="e">
        <f t="shared" si="46"/>
        <v>#DIV/0!</v>
      </c>
      <c r="I330" s="161"/>
      <c r="J330" s="161"/>
      <c r="K330" s="161"/>
      <c r="L330" s="161"/>
      <c r="M330" s="158"/>
      <c r="N330" s="81"/>
      <c r="O330" s="81"/>
      <c r="P330" s="81"/>
      <c r="Q330" s="75"/>
    </row>
    <row r="331" spans="2:18" ht="18.75" x14ac:dyDescent="0.3">
      <c r="B331" s="112"/>
      <c r="C331" s="119"/>
      <c r="D331" s="116" t="s">
        <v>249</v>
      </c>
      <c r="E331" s="118">
        <v>3</v>
      </c>
      <c r="F331" s="214" t="e">
        <f t="shared" si="46"/>
        <v>#DIV/0!</v>
      </c>
      <c r="G331" s="215" t="e">
        <f t="shared" si="46"/>
        <v>#DIV/0!</v>
      </c>
      <c r="H331" s="215" t="e">
        <f t="shared" si="46"/>
        <v>#DIV/0!</v>
      </c>
      <c r="I331" s="161"/>
      <c r="J331" s="161"/>
      <c r="K331" s="161"/>
      <c r="L331" s="161"/>
      <c r="M331" s="158"/>
      <c r="N331" s="81"/>
      <c r="O331" s="81"/>
      <c r="P331" s="81"/>
      <c r="Q331" s="75"/>
    </row>
    <row r="332" spans="2:18" ht="18.75" x14ac:dyDescent="0.3">
      <c r="B332" s="112"/>
      <c r="C332" s="119"/>
      <c r="D332" s="116" t="s">
        <v>250</v>
      </c>
      <c r="E332" s="118">
        <v>4</v>
      </c>
      <c r="F332" s="214" t="e">
        <f t="shared" si="46"/>
        <v>#DIV/0!</v>
      </c>
      <c r="G332" s="215" t="e">
        <f t="shared" si="46"/>
        <v>#DIV/0!</v>
      </c>
      <c r="H332" s="215" t="e">
        <f t="shared" si="46"/>
        <v>#DIV/0!</v>
      </c>
      <c r="I332" s="161"/>
      <c r="J332" s="161"/>
      <c r="K332" s="161"/>
      <c r="L332" s="161"/>
      <c r="M332" s="158"/>
      <c r="N332" s="81"/>
      <c r="O332" s="81"/>
      <c r="P332" s="81"/>
      <c r="Q332" s="75"/>
    </row>
    <row r="333" spans="2:18" ht="18.75" x14ac:dyDescent="0.3">
      <c r="B333" s="112"/>
      <c r="C333" s="119"/>
      <c r="D333" s="116" t="s">
        <v>251</v>
      </c>
      <c r="E333" s="118">
        <v>5</v>
      </c>
      <c r="F333" s="214" t="e">
        <f t="shared" si="46"/>
        <v>#DIV/0!</v>
      </c>
      <c r="G333" s="215" t="e">
        <f t="shared" si="46"/>
        <v>#DIV/0!</v>
      </c>
      <c r="H333" s="215" t="e">
        <f t="shared" si="46"/>
        <v>#DIV/0!</v>
      </c>
      <c r="I333" s="161"/>
      <c r="J333" s="161"/>
      <c r="K333" s="161"/>
      <c r="L333" s="161"/>
      <c r="M333" s="158"/>
      <c r="N333" s="81"/>
      <c r="O333" s="81"/>
      <c r="P333" s="81"/>
      <c r="Q333" s="75"/>
    </row>
    <row r="334" spans="2:18" ht="18.75" x14ac:dyDescent="0.3">
      <c r="B334" s="112"/>
      <c r="C334" s="119"/>
      <c r="D334" s="116" t="s">
        <v>252</v>
      </c>
      <c r="E334" s="118">
        <v>6</v>
      </c>
      <c r="F334" s="214" t="e">
        <f t="shared" si="46"/>
        <v>#DIV/0!</v>
      </c>
      <c r="G334" s="215" t="e">
        <f t="shared" si="46"/>
        <v>#DIV/0!</v>
      </c>
      <c r="H334" s="215" t="e">
        <f t="shared" si="46"/>
        <v>#DIV/0!</v>
      </c>
      <c r="I334" s="161"/>
      <c r="J334" s="161"/>
      <c r="K334" s="161"/>
      <c r="L334" s="161"/>
      <c r="M334" s="158"/>
      <c r="N334" s="81"/>
      <c r="O334" s="81"/>
      <c r="P334" s="81"/>
      <c r="Q334" s="75"/>
    </row>
    <row r="335" spans="2:18" ht="18.75" x14ac:dyDescent="0.3">
      <c r="B335" s="112"/>
      <c r="C335" s="119"/>
      <c r="D335" s="116" t="s">
        <v>253</v>
      </c>
      <c r="E335" s="118">
        <v>7</v>
      </c>
      <c r="F335" s="214" t="e">
        <f t="shared" si="46"/>
        <v>#DIV/0!</v>
      </c>
      <c r="G335" s="215" t="e">
        <f t="shared" si="46"/>
        <v>#DIV/0!</v>
      </c>
      <c r="H335" s="215" t="e">
        <f t="shared" si="46"/>
        <v>#DIV/0!</v>
      </c>
      <c r="I335" s="161"/>
      <c r="J335" s="161"/>
      <c r="K335" s="161"/>
      <c r="L335" s="161"/>
      <c r="M335" s="158"/>
      <c r="N335" s="81"/>
      <c r="O335" s="81"/>
      <c r="P335" s="81"/>
      <c r="Q335" s="75"/>
    </row>
    <row r="336" spans="2:18" ht="18.75" x14ac:dyDescent="0.3">
      <c r="B336" s="112"/>
      <c r="C336" s="119"/>
      <c r="D336" s="116" t="s">
        <v>254</v>
      </c>
      <c r="E336" s="118">
        <v>8</v>
      </c>
      <c r="F336" s="214" t="e">
        <f t="shared" si="46"/>
        <v>#DIV/0!</v>
      </c>
      <c r="G336" s="215" t="e">
        <f t="shared" si="46"/>
        <v>#DIV/0!</v>
      </c>
      <c r="H336" s="215" t="e">
        <f t="shared" si="46"/>
        <v>#DIV/0!</v>
      </c>
      <c r="I336" s="161"/>
      <c r="J336" s="161"/>
      <c r="K336" s="161"/>
      <c r="L336" s="161"/>
      <c r="M336" s="158"/>
      <c r="N336" s="81"/>
      <c r="O336" s="81"/>
      <c r="P336" s="81"/>
      <c r="Q336" s="75"/>
    </row>
    <row r="337" spans="2:17" ht="18.75" x14ac:dyDescent="0.3">
      <c r="B337" s="112"/>
      <c r="C337" s="119"/>
      <c r="D337" s="116" t="s">
        <v>255</v>
      </c>
      <c r="E337" s="118">
        <v>9</v>
      </c>
      <c r="F337" s="214" t="e">
        <f t="shared" si="46"/>
        <v>#DIV/0!</v>
      </c>
      <c r="G337" s="215" t="e">
        <f t="shared" si="46"/>
        <v>#DIV/0!</v>
      </c>
      <c r="H337" s="215" t="e">
        <f t="shared" si="46"/>
        <v>#DIV/0!</v>
      </c>
      <c r="I337" s="161"/>
      <c r="J337" s="161"/>
      <c r="K337" s="161"/>
      <c r="L337" s="161"/>
      <c r="M337" s="158"/>
      <c r="N337" s="81"/>
      <c r="O337" s="81"/>
      <c r="P337" s="81"/>
      <c r="Q337" s="75"/>
    </row>
    <row r="338" spans="2:17" ht="18.75" x14ac:dyDescent="0.3">
      <c r="B338" s="112"/>
      <c r="C338" s="119"/>
      <c r="D338" s="116" t="s">
        <v>256</v>
      </c>
      <c r="E338" s="118">
        <v>10</v>
      </c>
      <c r="F338" s="214" t="e">
        <f t="shared" si="46"/>
        <v>#DIV/0!</v>
      </c>
      <c r="G338" s="215" t="e">
        <f t="shared" si="46"/>
        <v>#DIV/0!</v>
      </c>
      <c r="H338" s="215" t="e">
        <f t="shared" si="46"/>
        <v>#DIV/0!</v>
      </c>
      <c r="I338" s="161"/>
      <c r="J338" s="161"/>
      <c r="K338" s="161"/>
      <c r="L338" s="161"/>
      <c r="M338" s="158"/>
      <c r="N338" s="81"/>
      <c r="O338" s="81"/>
      <c r="P338" s="81"/>
      <c r="Q338" s="75"/>
    </row>
    <row r="339" spans="2:17" ht="15.75" x14ac:dyDescent="0.25">
      <c r="B339" s="113"/>
      <c r="C339" s="114"/>
      <c r="D339" s="114"/>
      <c r="E339" s="117" t="s">
        <v>260</v>
      </c>
      <c r="F339" s="156"/>
      <c r="G339" s="161"/>
      <c r="H339" s="161"/>
      <c r="I339" s="161"/>
      <c r="J339" s="161"/>
      <c r="K339" s="161"/>
      <c r="L339" s="161"/>
      <c r="M339" s="158"/>
      <c r="N339" s="81"/>
      <c r="O339" s="81"/>
      <c r="P339" s="81"/>
      <c r="Q339" s="75"/>
    </row>
    <row r="340" spans="2:17" ht="18.75" x14ac:dyDescent="0.3">
      <c r="B340" s="112"/>
      <c r="C340" s="112"/>
      <c r="D340" s="116" t="s">
        <v>235</v>
      </c>
      <c r="E340" s="118">
        <v>1</v>
      </c>
      <c r="F340" s="156"/>
      <c r="G340" s="161"/>
      <c r="H340" s="161"/>
      <c r="I340" s="161"/>
      <c r="J340" s="215" t="e">
        <f t="shared" ref="J340:M351" si="47">ROUND(SUMIF($I$7:$I$323,$D340,J$7:J$323)/J$325,3)</f>
        <v>#DIV/0!</v>
      </c>
      <c r="K340" s="215" t="e">
        <f t="shared" si="47"/>
        <v>#DIV/0!</v>
      </c>
      <c r="L340" s="215" t="e">
        <f t="shared" si="47"/>
        <v>#DIV/0!</v>
      </c>
      <c r="M340" s="235" t="e">
        <f t="shared" si="47"/>
        <v>#DIV/0!</v>
      </c>
      <c r="N340" s="81"/>
      <c r="O340" s="81"/>
      <c r="P340" s="81"/>
      <c r="Q340" s="75"/>
    </row>
    <row r="341" spans="2:17" ht="18.75" x14ac:dyDescent="0.3">
      <c r="B341" s="112"/>
      <c r="C341" s="112"/>
      <c r="D341" s="116" t="s">
        <v>236</v>
      </c>
      <c r="E341" s="118">
        <v>2</v>
      </c>
      <c r="F341" s="156"/>
      <c r="G341" s="161"/>
      <c r="H341" s="161"/>
      <c r="I341" s="161"/>
      <c r="J341" s="215" t="e">
        <f t="shared" si="47"/>
        <v>#DIV/0!</v>
      </c>
      <c r="K341" s="215" t="e">
        <f t="shared" si="47"/>
        <v>#DIV/0!</v>
      </c>
      <c r="L341" s="215" t="e">
        <f t="shared" si="47"/>
        <v>#DIV/0!</v>
      </c>
      <c r="M341" s="235" t="e">
        <f t="shared" si="47"/>
        <v>#DIV/0!</v>
      </c>
      <c r="N341" s="81"/>
      <c r="O341" s="81"/>
      <c r="P341" s="81"/>
      <c r="Q341" s="75"/>
    </row>
    <row r="342" spans="2:17" ht="18.75" x14ac:dyDescent="0.3">
      <c r="B342" s="112"/>
      <c r="C342" s="112"/>
      <c r="D342" s="116" t="s">
        <v>237</v>
      </c>
      <c r="E342" s="118">
        <v>3</v>
      </c>
      <c r="F342" s="156"/>
      <c r="G342" s="161"/>
      <c r="H342" s="161"/>
      <c r="I342" s="161"/>
      <c r="J342" s="215" t="e">
        <f t="shared" si="47"/>
        <v>#DIV/0!</v>
      </c>
      <c r="K342" s="215" t="e">
        <f t="shared" si="47"/>
        <v>#DIV/0!</v>
      </c>
      <c r="L342" s="215" t="e">
        <f t="shared" si="47"/>
        <v>#DIV/0!</v>
      </c>
      <c r="M342" s="235" t="e">
        <f t="shared" si="47"/>
        <v>#DIV/0!</v>
      </c>
      <c r="N342" s="81"/>
      <c r="O342" s="81"/>
      <c r="P342" s="81"/>
      <c r="Q342" s="75"/>
    </row>
    <row r="343" spans="2:17" ht="18.75" x14ac:dyDescent="0.3">
      <c r="B343" s="112"/>
      <c r="C343" s="112"/>
      <c r="D343" s="116" t="s">
        <v>238</v>
      </c>
      <c r="E343" s="118">
        <v>4</v>
      </c>
      <c r="F343" s="156"/>
      <c r="G343" s="161"/>
      <c r="H343" s="161"/>
      <c r="I343" s="161"/>
      <c r="J343" s="215" t="e">
        <f t="shared" si="47"/>
        <v>#DIV/0!</v>
      </c>
      <c r="K343" s="215" t="e">
        <f t="shared" si="47"/>
        <v>#DIV/0!</v>
      </c>
      <c r="L343" s="215" t="e">
        <f t="shared" si="47"/>
        <v>#DIV/0!</v>
      </c>
      <c r="M343" s="235" t="e">
        <f t="shared" si="47"/>
        <v>#DIV/0!</v>
      </c>
      <c r="N343" s="81"/>
      <c r="O343" s="81"/>
      <c r="P343" s="81"/>
      <c r="Q343" s="75"/>
    </row>
    <row r="344" spans="2:17" ht="18.75" x14ac:dyDescent="0.3">
      <c r="B344" s="112"/>
      <c r="C344" s="112"/>
      <c r="D344" s="116" t="s">
        <v>239</v>
      </c>
      <c r="E344" s="118">
        <v>5</v>
      </c>
      <c r="F344" s="156"/>
      <c r="G344" s="161"/>
      <c r="H344" s="161"/>
      <c r="I344" s="161"/>
      <c r="J344" s="215" t="e">
        <f t="shared" si="47"/>
        <v>#DIV/0!</v>
      </c>
      <c r="K344" s="215" t="e">
        <f t="shared" si="47"/>
        <v>#DIV/0!</v>
      </c>
      <c r="L344" s="215" t="e">
        <f t="shared" si="47"/>
        <v>#DIV/0!</v>
      </c>
      <c r="M344" s="235" t="e">
        <f t="shared" si="47"/>
        <v>#DIV/0!</v>
      </c>
      <c r="N344" s="81"/>
      <c r="O344" s="81"/>
      <c r="P344" s="81"/>
      <c r="Q344" s="75"/>
    </row>
    <row r="345" spans="2:17" ht="18.75" x14ac:dyDescent="0.3">
      <c r="B345" s="112"/>
      <c r="C345" s="112"/>
      <c r="D345" s="116" t="s">
        <v>240</v>
      </c>
      <c r="E345" s="118">
        <v>6</v>
      </c>
      <c r="F345" s="156"/>
      <c r="G345" s="161"/>
      <c r="H345" s="161"/>
      <c r="I345" s="161"/>
      <c r="J345" s="215" t="e">
        <f t="shared" si="47"/>
        <v>#DIV/0!</v>
      </c>
      <c r="K345" s="215" t="e">
        <f t="shared" si="47"/>
        <v>#DIV/0!</v>
      </c>
      <c r="L345" s="215" t="e">
        <f t="shared" si="47"/>
        <v>#DIV/0!</v>
      </c>
      <c r="M345" s="235" t="e">
        <f t="shared" si="47"/>
        <v>#DIV/0!</v>
      </c>
      <c r="N345" s="81"/>
      <c r="O345" s="81"/>
      <c r="P345" s="81"/>
      <c r="Q345" s="75"/>
    </row>
    <row r="346" spans="2:17" ht="18.75" x14ac:dyDescent="0.3">
      <c r="B346" s="112"/>
      <c r="C346" s="112"/>
      <c r="D346" s="116" t="s">
        <v>241</v>
      </c>
      <c r="E346" s="118">
        <v>7</v>
      </c>
      <c r="F346" s="156"/>
      <c r="G346" s="161"/>
      <c r="H346" s="161"/>
      <c r="I346" s="161"/>
      <c r="J346" s="215" t="e">
        <f t="shared" si="47"/>
        <v>#DIV/0!</v>
      </c>
      <c r="K346" s="215" t="e">
        <f t="shared" si="47"/>
        <v>#DIV/0!</v>
      </c>
      <c r="L346" s="215" t="e">
        <f t="shared" si="47"/>
        <v>#DIV/0!</v>
      </c>
      <c r="M346" s="235" t="e">
        <f t="shared" si="47"/>
        <v>#DIV/0!</v>
      </c>
      <c r="N346" s="81"/>
      <c r="O346" s="81"/>
      <c r="P346" s="81"/>
      <c r="Q346" s="75"/>
    </row>
    <row r="347" spans="2:17" ht="18.75" x14ac:dyDescent="0.3">
      <c r="B347" s="112"/>
      <c r="C347" s="112"/>
      <c r="D347" s="116" t="s">
        <v>242</v>
      </c>
      <c r="E347" s="118">
        <v>8</v>
      </c>
      <c r="F347" s="156"/>
      <c r="G347" s="161"/>
      <c r="H347" s="161"/>
      <c r="I347" s="161"/>
      <c r="J347" s="215" t="e">
        <f t="shared" si="47"/>
        <v>#DIV/0!</v>
      </c>
      <c r="K347" s="215" t="e">
        <f t="shared" si="47"/>
        <v>#DIV/0!</v>
      </c>
      <c r="L347" s="215" t="e">
        <f t="shared" si="47"/>
        <v>#DIV/0!</v>
      </c>
      <c r="M347" s="235" t="e">
        <f t="shared" si="47"/>
        <v>#DIV/0!</v>
      </c>
      <c r="N347" s="81"/>
      <c r="O347" s="81"/>
      <c r="P347" s="81"/>
      <c r="Q347" s="75"/>
    </row>
    <row r="348" spans="2:17" ht="18.75" x14ac:dyDescent="0.3">
      <c r="B348" s="112"/>
      <c r="C348" s="112"/>
      <c r="D348" s="116" t="s">
        <v>243</v>
      </c>
      <c r="E348" s="118">
        <v>9</v>
      </c>
      <c r="F348" s="156"/>
      <c r="G348" s="161"/>
      <c r="H348" s="161"/>
      <c r="I348" s="161"/>
      <c r="J348" s="215" t="e">
        <f t="shared" si="47"/>
        <v>#DIV/0!</v>
      </c>
      <c r="K348" s="215" t="e">
        <f t="shared" si="47"/>
        <v>#DIV/0!</v>
      </c>
      <c r="L348" s="215" t="e">
        <f t="shared" si="47"/>
        <v>#DIV/0!</v>
      </c>
      <c r="M348" s="235" t="e">
        <f t="shared" si="47"/>
        <v>#DIV/0!</v>
      </c>
      <c r="N348" s="81"/>
      <c r="O348" s="81"/>
      <c r="P348" s="81"/>
      <c r="Q348" s="75"/>
    </row>
    <row r="349" spans="2:17" ht="18.75" x14ac:dyDescent="0.3">
      <c r="B349" s="112"/>
      <c r="C349" s="112"/>
      <c r="D349" s="116" t="s">
        <v>244</v>
      </c>
      <c r="E349" s="118">
        <v>10</v>
      </c>
      <c r="F349" s="156"/>
      <c r="G349" s="161"/>
      <c r="H349" s="161"/>
      <c r="I349" s="161"/>
      <c r="J349" s="215" t="e">
        <f t="shared" si="47"/>
        <v>#DIV/0!</v>
      </c>
      <c r="K349" s="215" t="e">
        <f t="shared" si="47"/>
        <v>#DIV/0!</v>
      </c>
      <c r="L349" s="215" t="e">
        <f t="shared" si="47"/>
        <v>#DIV/0!</v>
      </c>
      <c r="M349" s="235" t="e">
        <f t="shared" si="47"/>
        <v>#DIV/0!</v>
      </c>
      <c r="N349" s="81"/>
      <c r="O349" s="81"/>
      <c r="P349" s="81"/>
      <c r="Q349" s="75"/>
    </row>
    <row r="350" spans="2:17" ht="18.75" x14ac:dyDescent="0.3">
      <c r="B350" s="112"/>
      <c r="C350" s="112"/>
      <c r="D350" s="116" t="s">
        <v>245</v>
      </c>
      <c r="E350" s="118">
        <v>11</v>
      </c>
      <c r="F350" s="156"/>
      <c r="G350" s="161"/>
      <c r="H350" s="161"/>
      <c r="I350" s="161"/>
      <c r="J350" s="215" t="e">
        <f t="shared" si="47"/>
        <v>#DIV/0!</v>
      </c>
      <c r="K350" s="215" t="e">
        <f t="shared" si="47"/>
        <v>#DIV/0!</v>
      </c>
      <c r="L350" s="215" t="e">
        <f t="shared" si="47"/>
        <v>#DIV/0!</v>
      </c>
      <c r="M350" s="235" t="e">
        <f t="shared" si="47"/>
        <v>#DIV/0!</v>
      </c>
      <c r="N350" s="81"/>
      <c r="O350" s="81"/>
      <c r="P350" s="81"/>
      <c r="Q350" s="75"/>
    </row>
    <row r="351" spans="2:17" ht="19.5" thickBot="1" x14ac:dyDescent="0.35">
      <c r="B351" s="112"/>
      <c r="C351" s="112"/>
      <c r="D351" s="116" t="s">
        <v>246</v>
      </c>
      <c r="E351" s="118">
        <v>12</v>
      </c>
      <c r="F351" s="157"/>
      <c r="G351" s="162"/>
      <c r="H351" s="162"/>
      <c r="I351" s="161"/>
      <c r="J351" s="227" t="e">
        <f t="shared" si="47"/>
        <v>#DIV/0!</v>
      </c>
      <c r="K351" s="227" t="e">
        <f t="shared" si="47"/>
        <v>#DIV/0!</v>
      </c>
      <c r="L351" s="227" t="e">
        <f t="shared" si="47"/>
        <v>#DIV/0!</v>
      </c>
      <c r="M351" s="247" t="e">
        <f t="shared" si="47"/>
        <v>#DIV/0!</v>
      </c>
      <c r="N351" s="81"/>
      <c r="O351" s="81"/>
      <c r="P351" s="81"/>
      <c r="Q351" s="75"/>
    </row>
    <row r="352" spans="2:17" ht="16.5" thickTop="1" thickBot="1" x14ac:dyDescent="0.3">
      <c r="B352" s="147"/>
      <c r="C352" s="78"/>
      <c r="D352" s="81"/>
      <c r="E352" s="115" t="s">
        <v>233</v>
      </c>
      <c r="F352" s="223" t="e">
        <f>SUM(F329:F338)</f>
        <v>#DIV/0!</v>
      </c>
      <c r="G352" s="224" t="e">
        <f>SUM(G329:G338)</f>
        <v>#DIV/0!</v>
      </c>
      <c r="H352" s="225" t="e">
        <f>SUM(H329:H338)</f>
        <v>#DIV/0!</v>
      </c>
      <c r="I352" s="226"/>
      <c r="J352" s="217" t="e">
        <f>SUM(J340:J351)</f>
        <v>#DIV/0!</v>
      </c>
      <c r="K352" s="217" t="e">
        <f t="shared" ref="K352:M352" si="48">SUM(K340:K351)</f>
        <v>#DIV/0!</v>
      </c>
      <c r="L352" s="217" t="e">
        <f t="shared" si="48"/>
        <v>#DIV/0!</v>
      </c>
      <c r="M352" s="234" t="e">
        <f t="shared" si="48"/>
        <v>#DIV/0!</v>
      </c>
      <c r="N352" s="81"/>
      <c r="O352" s="81"/>
      <c r="P352" s="81"/>
      <c r="Q352" s="75"/>
    </row>
    <row r="353" spans="1:18" x14ac:dyDescent="0.25">
      <c r="F353" s="241" t="s">
        <v>312</v>
      </c>
    </row>
    <row r="354" spans="1:18" ht="15.75" thickBot="1" x14ac:dyDescent="0.3">
      <c r="A354" s="76"/>
      <c r="B354" s="76"/>
      <c r="C354" s="76"/>
      <c r="D354" s="76"/>
      <c r="E354" s="76"/>
      <c r="F354" s="76"/>
      <c r="G354" s="76"/>
      <c r="H354" s="76"/>
      <c r="I354" s="76"/>
      <c r="J354" s="76"/>
      <c r="K354" s="76"/>
      <c r="L354" s="76"/>
      <c r="M354" s="76"/>
      <c r="N354" s="76"/>
      <c r="O354" s="76"/>
      <c r="P354" s="76"/>
      <c r="Q354" s="76"/>
      <c r="R354" s="102"/>
    </row>
    <row r="355" spans="1:18" ht="34.5" thickBot="1" x14ac:dyDescent="0.55000000000000004">
      <c r="B355" s="201" t="s">
        <v>322</v>
      </c>
      <c r="C355" s="202"/>
      <c r="D355" s="202"/>
      <c r="E355" s="202"/>
      <c r="F355" s="202"/>
      <c r="G355" s="202"/>
      <c r="H355" s="202"/>
      <c r="I355" s="202"/>
      <c r="J355" s="202"/>
      <c r="K355" s="202"/>
      <c r="L355" s="202"/>
      <c r="M355" s="202"/>
      <c r="N355" s="202"/>
      <c r="O355" s="202"/>
      <c r="P355" s="202"/>
      <c r="Q355" s="203"/>
    </row>
    <row r="356" spans="1:18" ht="51" customHeight="1" x14ac:dyDescent="0.25">
      <c r="B356" s="300"/>
      <c r="C356" s="301"/>
      <c r="D356" s="368" t="s">
        <v>181</v>
      </c>
      <c r="E356" s="627" t="s">
        <v>284</v>
      </c>
      <c r="F356" s="595" t="s">
        <v>259</v>
      </c>
      <c r="G356" s="596"/>
      <c r="H356" s="597"/>
      <c r="I356" s="627" t="s">
        <v>283</v>
      </c>
      <c r="J356" s="600" t="s">
        <v>187</v>
      </c>
      <c r="K356" s="601"/>
      <c r="L356" s="601"/>
      <c r="M356" s="602"/>
      <c r="N356" s="603" t="s">
        <v>227</v>
      </c>
      <c r="O356" s="604"/>
      <c r="P356" s="605"/>
      <c r="Q356" s="302"/>
    </row>
    <row r="357" spans="1:18" ht="15" customHeight="1" x14ac:dyDescent="0.25">
      <c r="B357" s="303"/>
      <c r="C357" s="304" t="s">
        <v>297</v>
      </c>
      <c r="D357" s="85">
        <f>D$326</f>
        <v>0</v>
      </c>
      <c r="E357" s="598"/>
      <c r="F357" s="109">
        <f>F$326</f>
        <v>0</v>
      </c>
      <c r="G357" s="110">
        <f>G$326</f>
        <v>0</v>
      </c>
      <c r="H357" s="111">
        <f>H$326</f>
        <v>0</v>
      </c>
      <c r="I357" s="598"/>
      <c r="J357" s="109">
        <f t="shared" ref="J357:P357" si="49">J$326</f>
        <v>0</v>
      </c>
      <c r="K357" s="110">
        <f t="shared" si="49"/>
        <v>0</v>
      </c>
      <c r="L357" s="110">
        <f t="shared" si="49"/>
        <v>0</v>
      </c>
      <c r="M357" s="111">
        <f t="shared" si="49"/>
        <v>0</v>
      </c>
      <c r="N357" s="109">
        <f t="shared" si="49"/>
        <v>0</v>
      </c>
      <c r="O357" s="110">
        <f t="shared" si="49"/>
        <v>0</v>
      </c>
      <c r="P357" s="111">
        <f t="shared" si="49"/>
        <v>0</v>
      </c>
      <c r="Q357" s="305"/>
    </row>
    <row r="358" spans="1:18" ht="15" customHeight="1" x14ac:dyDescent="0.25">
      <c r="B358" s="606" t="s">
        <v>179</v>
      </c>
      <c r="C358" s="79" t="s">
        <v>199</v>
      </c>
      <c r="D358" s="181" t="s">
        <v>182</v>
      </c>
      <c r="E358" s="598"/>
      <c r="F358" s="198" t="s">
        <v>182</v>
      </c>
      <c r="G358" s="199" t="s">
        <v>69</v>
      </c>
      <c r="H358" s="200" t="s">
        <v>183</v>
      </c>
      <c r="I358" s="598"/>
      <c r="J358" s="184" t="s">
        <v>51</v>
      </c>
      <c r="K358" s="178" t="s">
        <v>52</v>
      </c>
      <c r="L358" s="179" t="s">
        <v>185</v>
      </c>
      <c r="M358" s="183" t="s">
        <v>186</v>
      </c>
      <c r="N358" s="184" t="s">
        <v>228</v>
      </c>
      <c r="O358" s="593" t="s">
        <v>229</v>
      </c>
      <c r="P358" s="594"/>
      <c r="Q358" s="305"/>
    </row>
    <row r="359" spans="1:18" ht="15.75" customHeight="1" thickBot="1" x14ac:dyDescent="0.3">
      <c r="B359" s="607"/>
      <c r="C359" s="80" t="s">
        <v>12</v>
      </c>
      <c r="D359" s="182">
        <v>7388</v>
      </c>
      <c r="E359" s="599"/>
      <c r="F359" s="186">
        <v>7420</v>
      </c>
      <c r="G359" s="180">
        <v>3220</v>
      </c>
      <c r="H359" s="185">
        <v>3215</v>
      </c>
      <c r="I359" s="599"/>
      <c r="J359" s="186">
        <v>3210</v>
      </c>
      <c r="K359" s="180">
        <v>3212</v>
      </c>
      <c r="L359" s="180" t="s">
        <v>184</v>
      </c>
      <c r="M359" s="185" t="s">
        <v>184</v>
      </c>
      <c r="N359" s="186">
        <v>7422</v>
      </c>
      <c r="O359" s="180">
        <v>7425</v>
      </c>
      <c r="P359" s="185" t="s">
        <v>289</v>
      </c>
      <c r="Q359" s="307" t="s">
        <v>233</v>
      </c>
      <c r="R359" s="3" t="s">
        <v>189</v>
      </c>
    </row>
    <row r="360" spans="1:18" s="374" customFormat="1" x14ac:dyDescent="0.25">
      <c r="B360" s="610"/>
      <c r="C360" s="611"/>
      <c r="D360" s="150">
        <v>0</v>
      </c>
      <c r="E360" s="125"/>
      <c r="F360" s="169">
        <v>0</v>
      </c>
      <c r="G360" s="153">
        <v>0</v>
      </c>
      <c r="H360" s="170">
        <v>0</v>
      </c>
      <c r="I360" s="123"/>
      <c r="J360" s="169">
        <v>0</v>
      </c>
      <c r="K360" s="153">
        <v>0</v>
      </c>
      <c r="L360" s="153">
        <v>0</v>
      </c>
      <c r="M360" s="153">
        <v>0</v>
      </c>
      <c r="N360" s="153">
        <v>0</v>
      </c>
      <c r="O360" s="153">
        <v>0</v>
      </c>
      <c r="P360" s="153">
        <v>0</v>
      </c>
      <c r="Q360" s="320">
        <f>SUM(D360:P360)</f>
        <v>0</v>
      </c>
      <c r="R360" s="377"/>
    </row>
    <row r="361" spans="1:18" s="374" customFormat="1" x14ac:dyDescent="0.25">
      <c r="B361" s="610"/>
      <c r="C361" s="611"/>
      <c r="D361" s="150">
        <v>0</v>
      </c>
      <c r="E361" s="125"/>
      <c r="F361" s="169">
        <v>0</v>
      </c>
      <c r="G361" s="153">
        <v>0</v>
      </c>
      <c r="H361" s="170">
        <v>0</v>
      </c>
      <c r="I361" s="123"/>
      <c r="J361" s="169">
        <v>0</v>
      </c>
      <c r="K361" s="153">
        <v>0</v>
      </c>
      <c r="L361" s="153">
        <v>0</v>
      </c>
      <c r="M361" s="153">
        <v>0</v>
      </c>
      <c r="N361" s="153">
        <v>0</v>
      </c>
      <c r="O361" s="153">
        <v>0</v>
      </c>
      <c r="P361" s="153">
        <v>0</v>
      </c>
      <c r="Q361" s="320">
        <f>SUM(D361:P361)</f>
        <v>0</v>
      </c>
      <c r="R361" s="377"/>
    </row>
    <row r="362" spans="1:18" s="374" customFormat="1" x14ac:dyDescent="0.25">
      <c r="B362" s="610"/>
      <c r="C362" s="611"/>
      <c r="D362" s="150">
        <v>0</v>
      </c>
      <c r="E362" s="125"/>
      <c r="F362" s="169">
        <v>0</v>
      </c>
      <c r="G362" s="153">
        <v>0</v>
      </c>
      <c r="H362" s="170">
        <v>0</v>
      </c>
      <c r="I362" s="123"/>
      <c r="J362" s="169">
        <v>0</v>
      </c>
      <c r="K362" s="153">
        <v>0</v>
      </c>
      <c r="L362" s="153">
        <v>0</v>
      </c>
      <c r="M362" s="153">
        <v>0</v>
      </c>
      <c r="N362" s="153">
        <v>0</v>
      </c>
      <c r="O362" s="153">
        <v>0</v>
      </c>
      <c r="P362" s="153">
        <v>0</v>
      </c>
      <c r="Q362" s="321">
        <f t="shared" ref="Q362:Q367" si="50">SUM(D362:P362)</f>
        <v>0</v>
      </c>
      <c r="R362" s="377"/>
    </row>
    <row r="363" spans="1:18" s="374" customFormat="1" x14ac:dyDescent="0.25">
      <c r="B363" s="610"/>
      <c r="C363" s="611"/>
      <c r="D363" s="150">
        <v>0</v>
      </c>
      <c r="E363" s="125"/>
      <c r="F363" s="169">
        <v>0</v>
      </c>
      <c r="G363" s="153">
        <v>0</v>
      </c>
      <c r="H363" s="170">
        <v>0</v>
      </c>
      <c r="I363" s="123"/>
      <c r="J363" s="169">
        <v>0</v>
      </c>
      <c r="K363" s="153">
        <v>0</v>
      </c>
      <c r="L363" s="153">
        <v>0</v>
      </c>
      <c r="M363" s="153">
        <v>0</v>
      </c>
      <c r="N363" s="153">
        <v>0</v>
      </c>
      <c r="O363" s="153">
        <v>0</v>
      </c>
      <c r="P363" s="153">
        <v>0</v>
      </c>
      <c r="Q363" s="321">
        <f t="shared" si="50"/>
        <v>0</v>
      </c>
      <c r="R363" s="377"/>
    </row>
    <row r="364" spans="1:18" s="374" customFormat="1" x14ac:dyDescent="0.25">
      <c r="B364" s="610"/>
      <c r="C364" s="611"/>
      <c r="D364" s="150">
        <v>0</v>
      </c>
      <c r="E364" s="125"/>
      <c r="F364" s="169">
        <v>0</v>
      </c>
      <c r="G364" s="153">
        <v>0</v>
      </c>
      <c r="H364" s="170">
        <v>0</v>
      </c>
      <c r="I364" s="123"/>
      <c r="J364" s="169">
        <v>0</v>
      </c>
      <c r="K364" s="153">
        <v>0</v>
      </c>
      <c r="L364" s="153">
        <v>0</v>
      </c>
      <c r="M364" s="153">
        <v>0</v>
      </c>
      <c r="N364" s="153">
        <v>0</v>
      </c>
      <c r="O364" s="153">
        <v>0</v>
      </c>
      <c r="P364" s="153">
        <v>0</v>
      </c>
      <c r="Q364" s="321">
        <f t="shared" si="50"/>
        <v>0</v>
      </c>
      <c r="R364" s="377"/>
    </row>
    <row r="365" spans="1:18" s="374" customFormat="1" x14ac:dyDescent="0.25">
      <c r="B365" s="610"/>
      <c r="C365" s="611"/>
      <c r="D365" s="150">
        <v>0</v>
      </c>
      <c r="E365" s="125"/>
      <c r="F365" s="169">
        <v>0</v>
      </c>
      <c r="G365" s="153">
        <v>0</v>
      </c>
      <c r="H365" s="170">
        <v>0</v>
      </c>
      <c r="I365" s="123"/>
      <c r="J365" s="169">
        <v>0</v>
      </c>
      <c r="K365" s="153">
        <v>0</v>
      </c>
      <c r="L365" s="153">
        <v>0</v>
      </c>
      <c r="M365" s="153">
        <v>0</v>
      </c>
      <c r="N365" s="153">
        <v>0</v>
      </c>
      <c r="O365" s="153">
        <v>0</v>
      </c>
      <c r="P365" s="153">
        <v>0</v>
      </c>
      <c r="Q365" s="321">
        <f t="shared" si="50"/>
        <v>0</v>
      </c>
      <c r="R365" s="377"/>
    </row>
    <row r="366" spans="1:18" s="374" customFormat="1" x14ac:dyDescent="0.25">
      <c r="B366" s="610"/>
      <c r="C366" s="611"/>
      <c r="D366" s="150">
        <v>0</v>
      </c>
      <c r="E366" s="125"/>
      <c r="F366" s="169">
        <v>0</v>
      </c>
      <c r="G366" s="153">
        <v>0</v>
      </c>
      <c r="H366" s="170">
        <v>0</v>
      </c>
      <c r="I366" s="123"/>
      <c r="J366" s="169">
        <v>0</v>
      </c>
      <c r="K366" s="153">
        <v>0</v>
      </c>
      <c r="L366" s="153">
        <v>0</v>
      </c>
      <c r="M366" s="153">
        <v>0</v>
      </c>
      <c r="N366" s="153">
        <v>0</v>
      </c>
      <c r="O366" s="153">
        <v>0</v>
      </c>
      <c r="P366" s="153">
        <v>0</v>
      </c>
      <c r="Q366" s="321">
        <f t="shared" si="50"/>
        <v>0</v>
      </c>
      <c r="R366" s="377"/>
    </row>
    <row r="367" spans="1:18" s="374" customFormat="1" x14ac:dyDescent="0.25">
      <c r="B367" s="608" t="s">
        <v>288</v>
      </c>
      <c r="C367" s="609"/>
      <c r="D367" s="150">
        <v>0</v>
      </c>
      <c r="E367" s="125"/>
      <c r="F367" s="169">
        <v>0</v>
      </c>
      <c r="G367" s="153">
        <v>0</v>
      </c>
      <c r="H367" s="170">
        <v>0</v>
      </c>
      <c r="I367" s="123"/>
      <c r="J367" s="169">
        <v>0</v>
      </c>
      <c r="K367" s="153">
        <v>0</v>
      </c>
      <c r="L367" s="153">
        <v>0</v>
      </c>
      <c r="M367" s="153">
        <v>0</v>
      </c>
      <c r="N367" s="153">
        <v>0</v>
      </c>
      <c r="O367" s="153">
        <v>0</v>
      </c>
      <c r="P367" s="153">
        <v>0</v>
      </c>
      <c r="Q367" s="321">
        <f t="shared" si="50"/>
        <v>0</v>
      </c>
      <c r="R367" s="377"/>
    </row>
    <row r="368" spans="1:18" s="374" customFormat="1" ht="15.75" thickBot="1" x14ac:dyDescent="0.3">
      <c r="B368" s="608"/>
      <c r="C368" s="609"/>
      <c r="D368" s="152">
        <v>0</v>
      </c>
      <c r="E368" s="205"/>
      <c r="F368" s="175">
        <v>0</v>
      </c>
      <c r="G368" s="155">
        <v>0</v>
      </c>
      <c r="H368" s="176">
        <v>0</v>
      </c>
      <c r="I368" s="206"/>
      <c r="J368" s="175">
        <v>0</v>
      </c>
      <c r="K368" s="155">
        <v>0</v>
      </c>
      <c r="L368" s="155">
        <v>0</v>
      </c>
      <c r="M368" s="155">
        <v>0</v>
      </c>
      <c r="N368" s="155">
        <v>0</v>
      </c>
      <c r="O368" s="155">
        <v>0</v>
      </c>
      <c r="P368" s="176">
        <v>0</v>
      </c>
      <c r="Q368" s="322">
        <f>SUM(D368:P368)</f>
        <v>0</v>
      </c>
      <c r="R368" s="377"/>
    </row>
    <row r="369" spans="2:17" ht="16.5" thickTop="1" thickBot="1" x14ac:dyDescent="0.3">
      <c r="B369" s="308"/>
      <c r="C369" s="309" t="s">
        <v>314</v>
      </c>
      <c r="D369" s="163">
        <f>SUM(D360:D368)</f>
        <v>0</v>
      </c>
      <c r="E369" s="314"/>
      <c r="F369" s="237">
        <f>SUM(F360:F368)</f>
        <v>0</v>
      </c>
      <c r="G369" s="238">
        <f>SUM(G360:G368)</f>
        <v>0</v>
      </c>
      <c r="H369" s="239">
        <f>SUM(H360:H368)</f>
        <v>0</v>
      </c>
      <c r="I369" s="314"/>
      <c r="J369" s="237">
        <f t="shared" ref="J369:P369" si="51">SUM(J360:J368)</f>
        <v>0</v>
      </c>
      <c r="K369" s="238">
        <f t="shared" si="51"/>
        <v>0</v>
      </c>
      <c r="L369" s="238">
        <f t="shared" si="51"/>
        <v>0</v>
      </c>
      <c r="M369" s="239">
        <f t="shared" si="51"/>
        <v>0</v>
      </c>
      <c r="N369" s="237">
        <f t="shared" si="51"/>
        <v>0</v>
      </c>
      <c r="O369" s="238">
        <f t="shared" si="51"/>
        <v>0</v>
      </c>
      <c r="P369" s="239">
        <f t="shared" si="51"/>
        <v>0</v>
      </c>
      <c r="Q369" s="240">
        <f>SUM(D369:P369)</f>
        <v>0</v>
      </c>
    </row>
    <row r="370" spans="2:17" ht="15.75" thickBot="1" x14ac:dyDescent="0.3">
      <c r="B370" s="308"/>
      <c r="C370" s="309" t="s">
        <v>315</v>
      </c>
      <c r="D370" s="163">
        <f>D$369+D$325</f>
        <v>0</v>
      </c>
      <c r="E370" s="314"/>
      <c r="F370" s="237">
        <f>F$325+F$369</f>
        <v>0</v>
      </c>
      <c r="G370" s="238">
        <f t="shared" ref="G370:H370" si="52">G$325+G$369</f>
        <v>0</v>
      </c>
      <c r="H370" s="239">
        <f t="shared" si="52"/>
        <v>0</v>
      </c>
      <c r="I370" s="314"/>
      <c r="J370" s="237">
        <f>J$325+J$369</f>
        <v>0</v>
      </c>
      <c r="K370" s="238">
        <f t="shared" ref="K370:L370" si="53">K$325+K$369</f>
        <v>0</v>
      </c>
      <c r="L370" s="238">
        <f t="shared" si="53"/>
        <v>0</v>
      </c>
      <c r="M370" s="239">
        <f>M$325+M$369</f>
        <v>0</v>
      </c>
      <c r="N370" s="237">
        <f>N$280+N$324</f>
        <v>0</v>
      </c>
      <c r="O370" s="238">
        <f>O$280+O$324</f>
        <v>0</v>
      </c>
      <c r="P370" s="239">
        <f>P$280+P$324</f>
        <v>0</v>
      </c>
      <c r="Q370" s="240">
        <f>SUM(D370:P370)</f>
        <v>0</v>
      </c>
    </row>
    <row r="371" spans="2:17" ht="15.75" thickBot="1" x14ac:dyDescent="0.3">
      <c r="B371" s="310"/>
      <c r="C371" s="311" t="s">
        <v>234</v>
      </c>
      <c r="D371" s="242">
        <f>D$357-D$369</f>
        <v>0</v>
      </c>
      <c r="E371" s="324"/>
      <c r="F371" s="243">
        <f>F$357-F$369</f>
        <v>0</v>
      </c>
      <c r="G371" s="244">
        <f>G$357-G$369</f>
        <v>0</v>
      </c>
      <c r="H371" s="245">
        <f>H$357-H$369</f>
        <v>0</v>
      </c>
      <c r="I371" s="324"/>
      <c r="J371" s="243">
        <f t="shared" ref="J371:P371" si="54">J$357-J$369</f>
        <v>0</v>
      </c>
      <c r="K371" s="244">
        <f t="shared" si="54"/>
        <v>0</v>
      </c>
      <c r="L371" s="244">
        <f t="shared" si="54"/>
        <v>0</v>
      </c>
      <c r="M371" s="245">
        <f t="shared" si="54"/>
        <v>0</v>
      </c>
      <c r="N371" s="244">
        <f t="shared" si="54"/>
        <v>0</v>
      </c>
      <c r="O371" s="244">
        <f t="shared" si="54"/>
        <v>0</v>
      </c>
      <c r="P371" s="244">
        <f t="shared" si="54"/>
        <v>0</v>
      </c>
      <c r="Q371" s="93">
        <f>SUM(D371:P371)</f>
        <v>0</v>
      </c>
    </row>
    <row r="372" spans="2:17" ht="15.75" thickBot="1" x14ac:dyDescent="0.3">
      <c r="C372" s="147"/>
      <c r="D372" s="81"/>
      <c r="E372" s="81"/>
      <c r="F372" s="81"/>
      <c r="G372" s="81"/>
      <c r="H372" s="81"/>
      <c r="I372" s="92"/>
      <c r="J372" s="81"/>
      <c r="K372" s="81"/>
      <c r="L372" s="81"/>
      <c r="M372" s="81"/>
      <c r="N372" s="81"/>
      <c r="O372" s="81"/>
      <c r="P372" s="81"/>
      <c r="Q372" s="75"/>
    </row>
    <row r="373" spans="2:17" ht="19.5" thickBot="1" x14ac:dyDescent="0.35">
      <c r="B373" s="113"/>
      <c r="C373" s="120"/>
      <c r="D373" s="119"/>
      <c r="E373" s="233" t="s">
        <v>279</v>
      </c>
      <c r="F373" s="628" t="s">
        <v>324</v>
      </c>
      <c r="G373" s="629"/>
      <c r="H373" s="629"/>
      <c r="I373" s="629"/>
      <c r="J373" s="629"/>
      <c r="K373" s="629"/>
      <c r="L373" s="629"/>
      <c r="M373" s="630"/>
      <c r="N373" s="81"/>
      <c r="O373" s="81"/>
      <c r="P373" s="81"/>
      <c r="Q373" s="75"/>
    </row>
    <row r="374" spans="2:17" ht="18.75" x14ac:dyDescent="0.3">
      <c r="B374" s="112"/>
      <c r="C374" s="120"/>
      <c r="D374" s="116" t="s">
        <v>247</v>
      </c>
      <c r="E374" s="118">
        <v>1</v>
      </c>
      <c r="F374" s="213" t="e">
        <f>ROUND(SUMIF($E$7:$E$368,$D374,F$7:F$368)/F$370,3)</f>
        <v>#DIV/0!</v>
      </c>
      <c r="G374" s="228" t="e">
        <f t="shared" ref="F374:H383" si="55">ROUND(SUMIF($E$7:$E$368,$D374,G$7:G$368)/G$370,3)</f>
        <v>#DIV/0!</v>
      </c>
      <c r="H374" s="228" t="e">
        <f t="shared" si="55"/>
        <v>#DIV/0!</v>
      </c>
      <c r="I374" s="379"/>
      <c r="J374" s="379"/>
      <c r="K374" s="379"/>
      <c r="L374" s="379"/>
      <c r="M374" s="380"/>
      <c r="N374" s="81"/>
      <c r="O374" s="81"/>
      <c r="P374" s="81"/>
      <c r="Q374" s="75"/>
    </row>
    <row r="375" spans="2:17" ht="18.75" x14ac:dyDescent="0.3">
      <c r="B375" s="112"/>
      <c r="C375" s="119"/>
      <c r="D375" s="116" t="s">
        <v>248</v>
      </c>
      <c r="E375" s="118">
        <v>2</v>
      </c>
      <c r="F375" s="214" t="e">
        <f t="shared" si="55"/>
        <v>#DIV/0!</v>
      </c>
      <c r="G375" s="215" t="e">
        <f t="shared" si="55"/>
        <v>#DIV/0!</v>
      </c>
      <c r="H375" s="215" t="e">
        <f>ROUND(SUMIF($E$7:$E$368,$D375,H$7:H$368)/H$370,3)</f>
        <v>#DIV/0!</v>
      </c>
      <c r="I375" s="161"/>
      <c r="J375" s="161"/>
      <c r="K375" s="161"/>
      <c r="L375" s="161"/>
      <c r="M375" s="158"/>
      <c r="N375" s="81"/>
      <c r="O375" s="81"/>
      <c r="P375" s="81"/>
      <c r="Q375" s="75"/>
    </row>
    <row r="376" spans="2:17" ht="18.75" x14ac:dyDescent="0.3">
      <c r="B376" s="112"/>
      <c r="C376" s="119"/>
      <c r="D376" s="116" t="s">
        <v>249</v>
      </c>
      <c r="E376" s="118">
        <v>3</v>
      </c>
      <c r="F376" s="214" t="e">
        <f t="shared" si="55"/>
        <v>#DIV/0!</v>
      </c>
      <c r="G376" s="215" t="e">
        <f t="shared" si="55"/>
        <v>#DIV/0!</v>
      </c>
      <c r="H376" s="215" t="e">
        <f t="shared" si="55"/>
        <v>#DIV/0!</v>
      </c>
      <c r="I376" s="161"/>
      <c r="J376" s="161"/>
      <c r="K376" s="161"/>
      <c r="L376" s="161"/>
      <c r="M376" s="158"/>
      <c r="N376" s="81"/>
      <c r="O376" s="81"/>
      <c r="P376" s="81"/>
      <c r="Q376" s="75"/>
    </row>
    <row r="377" spans="2:17" ht="18.75" x14ac:dyDescent="0.3">
      <c r="B377" s="112"/>
      <c r="C377" s="119"/>
      <c r="D377" s="116" t="s">
        <v>250</v>
      </c>
      <c r="E377" s="118">
        <v>4</v>
      </c>
      <c r="F377" s="214" t="e">
        <f t="shared" si="55"/>
        <v>#DIV/0!</v>
      </c>
      <c r="G377" s="215" t="e">
        <f t="shared" si="55"/>
        <v>#DIV/0!</v>
      </c>
      <c r="H377" s="215" t="e">
        <f t="shared" si="55"/>
        <v>#DIV/0!</v>
      </c>
      <c r="I377" s="161"/>
      <c r="J377" s="161"/>
      <c r="K377" s="161"/>
      <c r="L377" s="161"/>
      <c r="M377" s="158"/>
      <c r="N377" s="81"/>
      <c r="O377" s="81"/>
      <c r="P377" s="81"/>
      <c r="Q377" s="75"/>
    </row>
    <row r="378" spans="2:17" ht="18.75" x14ac:dyDescent="0.3">
      <c r="B378" s="112"/>
      <c r="C378" s="119"/>
      <c r="D378" s="116" t="s">
        <v>251</v>
      </c>
      <c r="E378" s="118">
        <v>5</v>
      </c>
      <c r="F378" s="214" t="e">
        <f t="shared" si="55"/>
        <v>#DIV/0!</v>
      </c>
      <c r="G378" s="215" t="e">
        <f t="shared" si="55"/>
        <v>#DIV/0!</v>
      </c>
      <c r="H378" s="215" t="e">
        <f t="shared" si="55"/>
        <v>#DIV/0!</v>
      </c>
      <c r="I378" s="161"/>
      <c r="J378" s="161"/>
      <c r="K378" s="161"/>
      <c r="L378" s="161"/>
      <c r="M378" s="158"/>
      <c r="N378" s="81"/>
      <c r="O378" s="81"/>
      <c r="P378" s="81"/>
      <c r="Q378" s="75"/>
    </row>
    <row r="379" spans="2:17" ht="18.75" x14ac:dyDescent="0.3">
      <c r="B379" s="112"/>
      <c r="C379" s="119"/>
      <c r="D379" s="116" t="s">
        <v>252</v>
      </c>
      <c r="E379" s="118">
        <v>6</v>
      </c>
      <c r="F379" s="214" t="e">
        <f t="shared" si="55"/>
        <v>#DIV/0!</v>
      </c>
      <c r="G379" s="215" t="e">
        <f t="shared" si="55"/>
        <v>#DIV/0!</v>
      </c>
      <c r="H379" s="215" t="e">
        <f t="shared" si="55"/>
        <v>#DIV/0!</v>
      </c>
      <c r="I379" s="161"/>
      <c r="J379" s="161"/>
      <c r="K379" s="161"/>
      <c r="L379" s="161"/>
      <c r="M379" s="158"/>
      <c r="N379" s="81"/>
      <c r="O379" s="81"/>
      <c r="P379" s="81"/>
      <c r="Q379" s="75"/>
    </row>
    <row r="380" spans="2:17" ht="18.75" x14ac:dyDescent="0.3">
      <c r="B380" s="112"/>
      <c r="C380" s="119"/>
      <c r="D380" s="116" t="s">
        <v>253</v>
      </c>
      <c r="E380" s="118">
        <v>7</v>
      </c>
      <c r="F380" s="214" t="e">
        <f t="shared" si="55"/>
        <v>#DIV/0!</v>
      </c>
      <c r="G380" s="215" t="e">
        <f t="shared" si="55"/>
        <v>#DIV/0!</v>
      </c>
      <c r="H380" s="215" t="e">
        <f t="shared" si="55"/>
        <v>#DIV/0!</v>
      </c>
      <c r="I380" s="161"/>
      <c r="J380" s="161"/>
      <c r="K380" s="161"/>
      <c r="L380" s="161"/>
      <c r="M380" s="158"/>
      <c r="N380" s="81"/>
      <c r="O380" s="81"/>
      <c r="P380" s="81"/>
      <c r="Q380" s="75"/>
    </row>
    <row r="381" spans="2:17" ht="18.75" x14ac:dyDescent="0.3">
      <c r="B381" s="112"/>
      <c r="C381" s="119"/>
      <c r="D381" s="116" t="s">
        <v>254</v>
      </c>
      <c r="E381" s="118">
        <v>8</v>
      </c>
      <c r="F381" s="214" t="e">
        <f t="shared" si="55"/>
        <v>#DIV/0!</v>
      </c>
      <c r="G381" s="215" t="e">
        <f t="shared" si="55"/>
        <v>#DIV/0!</v>
      </c>
      <c r="H381" s="215" t="e">
        <f t="shared" si="55"/>
        <v>#DIV/0!</v>
      </c>
      <c r="I381" s="161"/>
      <c r="J381" s="161"/>
      <c r="K381" s="161"/>
      <c r="L381" s="161"/>
      <c r="M381" s="158"/>
      <c r="N381" s="81"/>
      <c r="O381" s="81"/>
      <c r="P381" s="81"/>
      <c r="Q381" s="75"/>
    </row>
    <row r="382" spans="2:17" ht="18.75" x14ac:dyDescent="0.3">
      <c r="B382" s="112"/>
      <c r="C382" s="119"/>
      <c r="D382" s="116" t="s">
        <v>255</v>
      </c>
      <c r="E382" s="118">
        <v>9</v>
      </c>
      <c r="F382" s="214" t="e">
        <f t="shared" si="55"/>
        <v>#DIV/0!</v>
      </c>
      <c r="G382" s="215" t="e">
        <f t="shared" si="55"/>
        <v>#DIV/0!</v>
      </c>
      <c r="H382" s="215" t="e">
        <f t="shared" si="55"/>
        <v>#DIV/0!</v>
      </c>
      <c r="I382" s="161"/>
      <c r="J382" s="161"/>
      <c r="K382" s="161"/>
      <c r="L382" s="161"/>
      <c r="M382" s="158"/>
      <c r="N382" s="81"/>
      <c r="O382" s="81"/>
      <c r="P382" s="81"/>
      <c r="Q382" s="75"/>
    </row>
    <row r="383" spans="2:17" ht="18.75" x14ac:dyDescent="0.3">
      <c r="B383" s="112"/>
      <c r="C383" s="119"/>
      <c r="D383" s="116" t="s">
        <v>256</v>
      </c>
      <c r="E383" s="118">
        <v>10</v>
      </c>
      <c r="F383" s="214" t="e">
        <f t="shared" si="55"/>
        <v>#DIV/0!</v>
      </c>
      <c r="G383" s="215" t="e">
        <f t="shared" si="55"/>
        <v>#DIV/0!</v>
      </c>
      <c r="H383" s="215" t="e">
        <f t="shared" si="55"/>
        <v>#DIV/0!</v>
      </c>
      <c r="I383" s="161"/>
      <c r="J383" s="161"/>
      <c r="K383" s="161"/>
      <c r="L383" s="161"/>
      <c r="M383" s="158"/>
      <c r="N383" s="81"/>
      <c r="O383" s="81"/>
      <c r="P383" s="81"/>
      <c r="Q383" s="75"/>
    </row>
    <row r="384" spans="2:17" ht="15.75" x14ac:dyDescent="0.25">
      <c r="B384" s="113"/>
      <c r="C384" s="114"/>
      <c r="D384" s="114"/>
      <c r="E384" s="117" t="s">
        <v>260</v>
      </c>
      <c r="F384" s="156"/>
      <c r="G384" s="161"/>
      <c r="H384" s="161"/>
      <c r="I384" s="161"/>
      <c r="J384" s="161"/>
      <c r="K384" s="161"/>
      <c r="L384" s="161"/>
      <c r="M384" s="158"/>
      <c r="N384" s="81"/>
      <c r="O384" s="81"/>
      <c r="P384" s="81"/>
      <c r="Q384" s="75"/>
    </row>
    <row r="385" spans="1:18" ht="18.75" x14ac:dyDescent="0.3">
      <c r="B385" s="112"/>
      <c r="C385" s="112"/>
      <c r="D385" s="116" t="s">
        <v>235</v>
      </c>
      <c r="E385" s="118">
        <v>1</v>
      </c>
      <c r="F385" s="156"/>
      <c r="G385" s="161"/>
      <c r="H385" s="161"/>
      <c r="I385" s="161"/>
      <c r="J385" s="215" t="e">
        <f>ROUND(SUMIF($I$7:$I$368,$D385,J$7:J$368)/J$370,3)</f>
        <v>#DIV/0!</v>
      </c>
      <c r="K385" s="215" t="e">
        <f t="shared" ref="K385:M385" si="56">ROUND(SUMIF($I$7:$I$368,$D385,K$7:K$368)/K$370,3)</f>
        <v>#DIV/0!</v>
      </c>
      <c r="L385" s="215" t="e">
        <f t="shared" si="56"/>
        <v>#DIV/0!</v>
      </c>
      <c r="M385" s="235" t="e">
        <f t="shared" si="56"/>
        <v>#DIV/0!</v>
      </c>
      <c r="N385" s="81"/>
      <c r="O385" s="81"/>
      <c r="P385" s="81"/>
      <c r="Q385" s="75"/>
    </row>
    <row r="386" spans="1:18" ht="18.75" x14ac:dyDescent="0.3">
      <c r="B386" s="112"/>
      <c r="C386" s="112"/>
      <c r="D386" s="116" t="s">
        <v>236</v>
      </c>
      <c r="E386" s="118">
        <v>2</v>
      </c>
      <c r="F386" s="156"/>
      <c r="G386" s="161"/>
      <c r="H386" s="161"/>
      <c r="I386" s="161"/>
      <c r="J386" s="215" t="e">
        <f t="shared" ref="J386:M396" si="57">ROUND(SUMIF($I$7:$I$368,$D386,J$7:J$368)/J$370,3)</f>
        <v>#DIV/0!</v>
      </c>
      <c r="K386" s="215" t="e">
        <f t="shared" si="57"/>
        <v>#DIV/0!</v>
      </c>
      <c r="L386" s="215" t="e">
        <f t="shared" si="57"/>
        <v>#DIV/0!</v>
      </c>
      <c r="M386" s="235" t="e">
        <f t="shared" si="57"/>
        <v>#DIV/0!</v>
      </c>
      <c r="N386" s="81"/>
      <c r="O386" s="81"/>
      <c r="P386" s="81"/>
      <c r="Q386" s="75"/>
    </row>
    <row r="387" spans="1:18" ht="18.75" x14ac:dyDescent="0.3">
      <c r="B387" s="112"/>
      <c r="C387" s="112"/>
      <c r="D387" s="116" t="s">
        <v>237</v>
      </c>
      <c r="E387" s="118">
        <v>3</v>
      </c>
      <c r="F387" s="156"/>
      <c r="G387" s="161"/>
      <c r="H387" s="161"/>
      <c r="I387" s="161"/>
      <c r="J387" s="215" t="e">
        <f t="shared" si="57"/>
        <v>#DIV/0!</v>
      </c>
      <c r="K387" s="215" t="e">
        <f t="shared" si="57"/>
        <v>#DIV/0!</v>
      </c>
      <c r="L387" s="215" t="e">
        <f t="shared" si="57"/>
        <v>#DIV/0!</v>
      </c>
      <c r="M387" s="235" t="e">
        <f t="shared" si="57"/>
        <v>#DIV/0!</v>
      </c>
      <c r="N387" s="81"/>
      <c r="O387" s="81"/>
      <c r="P387" s="81"/>
      <c r="Q387" s="75"/>
    </row>
    <row r="388" spans="1:18" ht="18.75" x14ac:dyDescent="0.3">
      <c r="B388" s="112"/>
      <c r="C388" s="112"/>
      <c r="D388" s="116" t="s">
        <v>238</v>
      </c>
      <c r="E388" s="118">
        <v>4</v>
      </c>
      <c r="F388" s="156"/>
      <c r="G388" s="161"/>
      <c r="H388" s="161"/>
      <c r="I388" s="161"/>
      <c r="J388" s="215" t="e">
        <f t="shared" si="57"/>
        <v>#DIV/0!</v>
      </c>
      <c r="K388" s="215" t="e">
        <f t="shared" si="57"/>
        <v>#DIV/0!</v>
      </c>
      <c r="L388" s="215" t="e">
        <f t="shared" si="57"/>
        <v>#DIV/0!</v>
      </c>
      <c r="M388" s="235" t="e">
        <f t="shared" si="57"/>
        <v>#DIV/0!</v>
      </c>
      <c r="N388" s="81"/>
      <c r="O388" s="81"/>
      <c r="P388" s="81"/>
      <c r="Q388" s="75"/>
    </row>
    <row r="389" spans="1:18" ht="18.75" x14ac:dyDescent="0.3">
      <c r="B389" s="112"/>
      <c r="C389" s="112"/>
      <c r="D389" s="116" t="s">
        <v>239</v>
      </c>
      <c r="E389" s="118">
        <v>5</v>
      </c>
      <c r="F389" s="156"/>
      <c r="G389" s="161"/>
      <c r="H389" s="161"/>
      <c r="I389" s="161"/>
      <c r="J389" s="215" t="e">
        <f t="shared" si="57"/>
        <v>#DIV/0!</v>
      </c>
      <c r="K389" s="215" t="e">
        <f t="shared" si="57"/>
        <v>#DIV/0!</v>
      </c>
      <c r="L389" s="215" t="e">
        <f t="shared" si="57"/>
        <v>#DIV/0!</v>
      </c>
      <c r="M389" s="235" t="e">
        <f t="shared" si="57"/>
        <v>#DIV/0!</v>
      </c>
      <c r="N389" s="81"/>
      <c r="O389" s="81"/>
      <c r="P389" s="81"/>
      <c r="Q389" s="75"/>
    </row>
    <row r="390" spans="1:18" ht="18.75" x14ac:dyDescent="0.3">
      <c r="B390" s="112"/>
      <c r="C390" s="112"/>
      <c r="D390" s="116" t="s">
        <v>240</v>
      </c>
      <c r="E390" s="118">
        <v>6</v>
      </c>
      <c r="F390" s="156"/>
      <c r="G390" s="161"/>
      <c r="H390" s="161"/>
      <c r="I390" s="161"/>
      <c r="J390" s="215" t="e">
        <f t="shared" si="57"/>
        <v>#DIV/0!</v>
      </c>
      <c r="K390" s="215" t="e">
        <f t="shared" si="57"/>
        <v>#DIV/0!</v>
      </c>
      <c r="L390" s="215" t="e">
        <f t="shared" si="57"/>
        <v>#DIV/0!</v>
      </c>
      <c r="M390" s="235" t="e">
        <f t="shared" si="57"/>
        <v>#DIV/0!</v>
      </c>
      <c r="N390" s="81"/>
      <c r="O390" s="81"/>
      <c r="P390" s="81"/>
      <c r="Q390" s="75"/>
    </row>
    <row r="391" spans="1:18" ht="18.75" x14ac:dyDescent="0.3">
      <c r="B391" s="112"/>
      <c r="C391" s="112"/>
      <c r="D391" s="116" t="s">
        <v>241</v>
      </c>
      <c r="E391" s="118">
        <v>7</v>
      </c>
      <c r="F391" s="156"/>
      <c r="G391" s="161"/>
      <c r="H391" s="161"/>
      <c r="I391" s="161"/>
      <c r="J391" s="215" t="e">
        <f t="shared" si="57"/>
        <v>#DIV/0!</v>
      </c>
      <c r="K391" s="215" t="e">
        <f t="shared" si="57"/>
        <v>#DIV/0!</v>
      </c>
      <c r="L391" s="215" t="e">
        <f t="shared" si="57"/>
        <v>#DIV/0!</v>
      </c>
      <c r="M391" s="235" t="e">
        <f t="shared" si="57"/>
        <v>#DIV/0!</v>
      </c>
      <c r="N391" s="81"/>
      <c r="O391" s="81"/>
      <c r="P391" s="81"/>
      <c r="Q391" s="75"/>
    </row>
    <row r="392" spans="1:18" ht="18.75" x14ac:dyDescent="0.3">
      <c r="B392" s="112"/>
      <c r="C392" s="112"/>
      <c r="D392" s="116" t="s">
        <v>242</v>
      </c>
      <c r="E392" s="118">
        <v>8</v>
      </c>
      <c r="F392" s="156"/>
      <c r="G392" s="161"/>
      <c r="H392" s="161"/>
      <c r="I392" s="161"/>
      <c r="J392" s="215" t="e">
        <f t="shared" si="57"/>
        <v>#DIV/0!</v>
      </c>
      <c r="K392" s="215" t="e">
        <f t="shared" si="57"/>
        <v>#DIV/0!</v>
      </c>
      <c r="L392" s="215" t="e">
        <f t="shared" si="57"/>
        <v>#DIV/0!</v>
      </c>
      <c r="M392" s="235" t="e">
        <f t="shared" si="57"/>
        <v>#DIV/0!</v>
      </c>
      <c r="N392" s="81"/>
      <c r="O392" s="81"/>
      <c r="P392" s="81"/>
      <c r="Q392" s="75"/>
    </row>
    <row r="393" spans="1:18" ht="18.75" x14ac:dyDescent="0.3">
      <c r="B393" s="112"/>
      <c r="C393" s="112"/>
      <c r="D393" s="116" t="s">
        <v>243</v>
      </c>
      <c r="E393" s="118">
        <v>9</v>
      </c>
      <c r="F393" s="156"/>
      <c r="G393" s="161"/>
      <c r="H393" s="161"/>
      <c r="I393" s="161"/>
      <c r="J393" s="215" t="e">
        <f t="shared" si="57"/>
        <v>#DIV/0!</v>
      </c>
      <c r="K393" s="215" t="e">
        <f t="shared" si="57"/>
        <v>#DIV/0!</v>
      </c>
      <c r="L393" s="215" t="e">
        <f t="shared" si="57"/>
        <v>#DIV/0!</v>
      </c>
      <c r="M393" s="235" t="e">
        <f t="shared" si="57"/>
        <v>#DIV/0!</v>
      </c>
      <c r="N393" s="81"/>
      <c r="O393" s="81"/>
      <c r="P393" s="81"/>
      <c r="Q393" s="75"/>
    </row>
    <row r="394" spans="1:18" ht="18.75" x14ac:dyDescent="0.3">
      <c r="B394" s="112"/>
      <c r="C394" s="112"/>
      <c r="D394" s="116" t="s">
        <v>244</v>
      </c>
      <c r="E394" s="118">
        <v>10</v>
      </c>
      <c r="F394" s="156"/>
      <c r="G394" s="161"/>
      <c r="H394" s="161"/>
      <c r="I394" s="161"/>
      <c r="J394" s="215" t="e">
        <f t="shared" si="57"/>
        <v>#DIV/0!</v>
      </c>
      <c r="K394" s="215" t="e">
        <f t="shared" si="57"/>
        <v>#DIV/0!</v>
      </c>
      <c r="L394" s="215" t="e">
        <f t="shared" si="57"/>
        <v>#DIV/0!</v>
      </c>
      <c r="M394" s="235" t="e">
        <f t="shared" si="57"/>
        <v>#DIV/0!</v>
      </c>
      <c r="N394" s="81"/>
      <c r="O394" s="81"/>
      <c r="P394" s="81"/>
      <c r="Q394" s="75"/>
    </row>
    <row r="395" spans="1:18" ht="18.75" x14ac:dyDescent="0.3">
      <c r="B395" s="112"/>
      <c r="C395" s="112"/>
      <c r="D395" s="116" t="s">
        <v>245</v>
      </c>
      <c r="E395" s="118">
        <v>11</v>
      </c>
      <c r="F395" s="156"/>
      <c r="G395" s="161"/>
      <c r="H395" s="161"/>
      <c r="I395" s="161"/>
      <c r="J395" s="215" t="e">
        <f t="shared" si="57"/>
        <v>#DIV/0!</v>
      </c>
      <c r="K395" s="215" t="e">
        <f t="shared" si="57"/>
        <v>#DIV/0!</v>
      </c>
      <c r="L395" s="215" t="e">
        <f t="shared" si="57"/>
        <v>#DIV/0!</v>
      </c>
      <c r="M395" s="235" t="e">
        <f t="shared" si="57"/>
        <v>#DIV/0!</v>
      </c>
      <c r="N395" s="81"/>
      <c r="O395" s="81"/>
      <c r="P395" s="81"/>
      <c r="Q395" s="75"/>
    </row>
    <row r="396" spans="1:18" ht="19.5" thickBot="1" x14ac:dyDescent="0.35">
      <c r="B396" s="112"/>
      <c r="C396" s="112"/>
      <c r="D396" s="116" t="s">
        <v>246</v>
      </c>
      <c r="E396" s="118">
        <v>12</v>
      </c>
      <c r="F396" s="157"/>
      <c r="G396" s="162"/>
      <c r="H396" s="162"/>
      <c r="I396" s="161"/>
      <c r="J396" s="215" t="e">
        <f t="shared" si="57"/>
        <v>#DIV/0!</v>
      </c>
      <c r="K396" s="215" t="e">
        <f t="shared" si="57"/>
        <v>#DIV/0!</v>
      </c>
      <c r="L396" s="215" t="e">
        <f t="shared" si="57"/>
        <v>#DIV/0!</v>
      </c>
      <c r="M396" s="235" t="e">
        <f t="shared" si="57"/>
        <v>#DIV/0!</v>
      </c>
      <c r="N396" s="81"/>
      <c r="O396" s="81"/>
      <c r="P396" s="81"/>
      <c r="Q396" s="75"/>
    </row>
    <row r="397" spans="1:18" ht="16.5" thickTop="1" thickBot="1" x14ac:dyDescent="0.3">
      <c r="B397" s="147"/>
      <c r="C397" s="78"/>
      <c r="D397" s="81"/>
      <c r="E397" s="115" t="s">
        <v>233</v>
      </c>
      <c r="F397" s="223" t="e">
        <f>SUM(F374:F383)</f>
        <v>#DIV/0!</v>
      </c>
      <c r="G397" s="224" t="e">
        <f>SUM(G374:G383)</f>
        <v>#DIV/0!</v>
      </c>
      <c r="H397" s="225" t="e">
        <f>SUM(H374:H383)</f>
        <v>#DIV/0!</v>
      </c>
      <c r="I397" s="226"/>
      <c r="J397" s="217" t="e">
        <f>SUM(J385:J396)</f>
        <v>#DIV/0!</v>
      </c>
      <c r="K397" s="217" t="e">
        <f t="shared" ref="K397:M397" si="58">SUM(K385:K396)</f>
        <v>#DIV/0!</v>
      </c>
      <c r="L397" s="217" t="e">
        <f t="shared" si="58"/>
        <v>#DIV/0!</v>
      </c>
      <c r="M397" s="234" t="e">
        <f t="shared" si="58"/>
        <v>#DIV/0!</v>
      </c>
      <c r="N397" s="81"/>
      <c r="O397" s="81"/>
      <c r="P397" s="81"/>
      <c r="Q397" s="75"/>
    </row>
    <row r="398" spans="1:18" x14ac:dyDescent="0.25">
      <c r="F398" s="241" t="s">
        <v>312</v>
      </c>
    </row>
    <row r="399" spans="1:18" ht="14.25" customHeight="1" x14ac:dyDescent="0.25"/>
    <row r="400" spans="1:18" s="13" customFormat="1" ht="10.5" customHeight="1" thickBot="1" x14ac:dyDescent="0.3">
      <c r="A400" s="76"/>
      <c r="B400" s="82"/>
      <c r="C400" s="83"/>
      <c r="D400" s="83"/>
      <c r="E400" s="83"/>
      <c r="F400" s="83"/>
      <c r="G400" s="84"/>
      <c r="H400" s="84"/>
      <c r="I400" s="84"/>
      <c r="J400" s="84"/>
      <c r="K400" s="84"/>
      <c r="L400" s="84"/>
      <c r="M400" s="84"/>
      <c r="N400" s="76"/>
      <c r="O400" s="76"/>
      <c r="P400" s="76"/>
      <c r="Q400" s="76"/>
      <c r="R400" s="102"/>
    </row>
    <row r="401" spans="2:18" ht="34.5" thickBot="1" x14ac:dyDescent="0.55000000000000004">
      <c r="B401" s="248" t="s">
        <v>325</v>
      </c>
      <c r="C401" s="249"/>
      <c r="D401" s="249"/>
      <c r="E401" s="249"/>
      <c r="F401" s="249"/>
      <c r="G401" s="249"/>
      <c r="H401" s="249"/>
      <c r="I401" s="249"/>
      <c r="J401" s="249"/>
      <c r="K401" s="249"/>
      <c r="L401" s="249"/>
      <c r="M401" s="249"/>
      <c r="N401" s="249"/>
      <c r="O401" s="249"/>
      <c r="P401" s="249"/>
      <c r="Q401" s="250"/>
    </row>
    <row r="402" spans="2:18" ht="47.25" customHeight="1" x14ac:dyDescent="0.25">
      <c r="B402" s="300"/>
      <c r="C402" s="301"/>
      <c r="D402" s="368" t="s">
        <v>181</v>
      </c>
      <c r="E402" s="627" t="s">
        <v>284</v>
      </c>
      <c r="F402" s="595" t="s">
        <v>259</v>
      </c>
      <c r="G402" s="596"/>
      <c r="H402" s="597"/>
      <c r="I402" s="627" t="s">
        <v>283</v>
      </c>
      <c r="J402" s="600" t="s">
        <v>187</v>
      </c>
      <c r="K402" s="601"/>
      <c r="L402" s="601"/>
      <c r="M402" s="602"/>
      <c r="N402" s="603" t="s">
        <v>227</v>
      </c>
      <c r="O402" s="604"/>
      <c r="P402" s="605"/>
      <c r="Q402" s="302"/>
    </row>
    <row r="403" spans="2:18" ht="15" customHeight="1" x14ac:dyDescent="0.25">
      <c r="B403" s="303"/>
      <c r="C403" s="304" t="s">
        <v>297</v>
      </c>
      <c r="D403" s="85">
        <f>D$371</f>
        <v>0</v>
      </c>
      <c r="E403" s="598"/>
      <c r="F403" s="109">
        <f>F$371</f>
        <v>0</v>
      </c>
      <c r="G403" s="110">
        <f>G$371</f>
        <v>0</v>
      </c>
      <c r="H403" s="111">
        <f>H$371</f>
        <v>0</v>
      </c>
      <c r="I403" s="598"/>
      <c r="J403" s="109">
        <f t="shared" ref="J403:P403" si="59">J$371</f>
        <v>0</v>
      </c>
      <c r="K403" s="110">
        <f t="shared" si="59"/>
        <v>0</v>
      </c>
      <c r="L403" s="110">
        <f t="shared" si="59"/>
        <v>0</v>
      </c>
      <c r="M403" s="111">
        <f t="shared" si="59"/>
        <v>0</v>
      </c>
      <c r="N403" s="109">
        <f t="shared" si="59"/>
        <v>0</v>
      </c>
      <c r="O403" s="110">
        <f t="shared" si="59"/>
        <v>0</v>
      </c>
      <c r="P403" s="111">
        <f t="shared" si="59"/>
        <v>0</v>
      </c>
      <c r="Q403" s="305"/>
    </row>
    <row r="404" spans="2:18" ht="15" customHeight="1" x14ac:dyDescent="0.25">
      <c r="B404" s="606" t="s">
        <v>179</v>
      </c>
      <c r="C404" s="79" t="s">
        <v>199</v>
      </c>
      <c r="D404" s="181" t="s">
        <v>182</v>
      </c>
      <c r="E404" s="598"/>
      <c r="F404" s="198" t="s">
        <v>182</v>
      </c>
      <c r="G404" s="199" t="s">
        <v>69</v>
      </c>
      <c r="H404" s="200" t="s">
        <v>183</v>
      </c>
      <c r="I404" s="598"/>
      <c r="J404" s="184" t="s">
        <v>51</v>
      </c>
      <c r="K404" s="178" t="s">
        <v>52</v>
      </c>
      <c r="L404" s="179" t="s">
        <v>185</v>
      </c>
      <c r="M404" s="183" t="s">
        <v>186</v>
      </c>
      <c r="N404" s="184" t="s">
        <v>228</v>
      </c>
      <c r="O404" s="593" t="s">
        <v>229</v>
      </c>
      <c r="P404" s="594"/>
      <c r="Q404" s="305"/>
    </row>
    <row r="405" spans="2:18" ht="15.75" customHeight="1" thickBot="1" x14ac:dyDescent="0.3">
      <c r="B405" s="607"/>
      <c r="C405" s="80" t="s">
        <v>12</v>
      </c>
      <c r="D405" s="182">
        <v>7388</v>
      </c>
      <c r="E405" s="599"/>
      <c r="F405" s="186">
        <v>7420</v>
      </c>
      <c r="G405" s="180">
        <v>3220</v>
      </c>
      <c r="H405" s="185">
        <v>3215</v>
      </c>
      <c r="I405" s="599"/>
      <c r="J405" s="186">
        <v>3210</v>
      </c>
      <c r="K405" s="180">
        <v>3212</v>
      </c>
      <c r="L405" s="180" t="s">
        <v>184</v>
      </c>
      <c r="M405" s="185" t="s">
        <v>184</v>
      </c>
      <c r="N405" s="186">
        <v>7422</v>
      </c>
      <c r="O405" s="180">
        <v>7425</v>
      </c>
      <c r="P405" s="185" t="s">
        <v>289</v>
      </c>
      <c r="Q405" s="307" t="s">
        <v>233</v>
      </c>
      <c r="R405" s="3" t="s">
        <v>189</v>
      </c>
    </row>
    <row r="406" spans="2:18" s="374" customFormat="1" x14ac:dyDescent="0.25">
      <c r="B406" s="610"/>
      <c r="C406" s="611"/>
      <c r="D406" s="150">
        <v>0</v>
      </c>
      <c r="E406" s="125"/>
      <c r="F406" s="169">
        <v>0</v>
      </c>
      <c r="G406" s="153">
        <v>0</v>
      </c>
      <c r="H406" s="170">
        <v>0</v>
      </c>
      <c r="I406" s="123"/>
      <c r="J406" s="169">
        <v>0</v>
      </c>
      <c r="K406" s="153">
        <v>0</v>
      </c>
      <c r="L406" s="153">
        <v>0</v>
      </c>
      <c r="M406" s="153">
        <v>0</v>
      </c>
      <c r="N406" s="153">
        <v>0</v>
      </c>
      <c r="O406" s="153">
        <v>0</v>
      </c>
      <c r="P406" s="153">
        <v>0</v>
      </c>
      <c r="Q406" s="320">
        <f>SUM(D406:P406)</f>
        <v>0</v>
      </c>
      <c r="R406" s="377"/>
    </row>
    <row r="407" spans="2:18" s="374" customFormat="1" x14ac:dyDescent="0.25">
      <c r="B407" s="610"/>
      <c r="C407" s="611"/>
      <c r="D407" s="150">
        <v>0</v>
      </c>
      <c r="E407" s="125"/>
      <c r="F407" s="169">
        <v>0</v>
      </c>
      <c r="G407" s="153">
        <v>0</v>
      </c>
      <c r="H407" s="170">
        <v>0</v>
      </c>
      <c r="I407" s="123"/>
      <c r="J407" s="169">
        <v>0</v>
      </c>
      <c r="K407" s="153">
        <v>0</v>
      </c>
      <c r="L407" s="153">
        <v>0</v>
      </c>
      <c r="M407" s="153">
        <v>0</v>
      </c>
      <c r="N407" s="153">
        <v>0</v>
      </c>
      <c r="O407" s="153">
        <v>0</v>
      </c>
      <c r="P407" s="153">
        <v>0</v>
      </c>
      <c r="Q407" s="320">
        <f>SUM(D407:P407)</f>
        <v>0</v>
      </c>
      <c r="R407" s="377"/>
    </row>
    <row r="408" spans="2:18" s="374" customFormat="1" x14ac:dyDescent="0.25">
      <c r="B408" s="610"/>
      <c r="C408" s="611"/>
      <c r="D408" s="150">
        <v>0</v>
      </c>
      <c r="E408" s="125"/>
      <c r="F408" s="169">
        <v>0</v>
      </c>
      <c r="G408" s="153">
        <v>0</v>
      </c>
      <c r="H408" s="170">
        <v>0</v>
      </c>
      <c r="I408" s="123"/>
      <c r="J408" s="169">
        <v>0</v>
      </c>
      <c r="K408" s="153">
        <v>0</v>
      </c>
      <c r="L408" s="153">
        <v>0</v>
      </c>
      <c r="M408" s="153">
        <v>0</v>
      </c>
      <c r="N408" s="153">
        <v>0</v>
      </c>
      <c r="O408" s="153">
        <v>0</v>
      </c>
      <c r="P408" s="153">
        <v>0</v>
      </c>
      <c r="Q408" s="321">
        <f t="shared" ref="Q408:Q413" si="60">SUM(D408:P408)</f>
        <v>0</v>
      </c>
      <c r="R408" s="377"/>
    </row>
    <row r="409" spans="2:18" s="374" customFormat="1" x14ac:dyDescent="0.25">
      <c r="B409" s="610"/>
      <c r="C409" s="611"/>
      <c r="D409" s="150">
        <v>0</v>
      </c>
      <c r="E409" s="125"/>
      <c r="F409" s="169">
        <v>0</v>
      </c>
      <c r="G409" s="153">
        <v>0</v>
      </c>
      <c r="H409" s="170">
        <v>0</v>
      </c>
      <c r="I409" s="123"/>
      <c r="J409" s="169">
        <v>0</v>
      </c>
      <c r="K409" s="153">
        <v>0</v>
      </c>
      <c r="L409" s="153">
        <v>0</v>
      </c>
      <c r="M409" s="153">
        <v>0</v>
      </c>
      <c r="N409" s="153">
        <v>0</v>
      </c>
      <c r="O409" s="153">
        <v>0</v>
      </c>
      <c r="P409" s="153">
        <v>0</v>
      </c>
      <c r="Q409" s="321">
        <f t="shared" si="60"/>
        <v>0</v>
      </c>
      <c r="R409" s="377"/>
    </row>
    <row r="410" spans="2:18" s="374" customFormat="1" x14ac:dyDescent="0.25">
      <c r="B410" s="610"/>
      <c r="C410" s="611"/>
      <c r="D410" s="150">
        <v>0</v>
      </c>
      <c r="E410" s="125"/>
      <c r="F410" s="169">
        <v>0</v>
      </c>
      <c r="G410" s="153">
        <v>0</v>
      </c>
      <c r="H410" s="170">
        <v>0</v>
      </c>
      <c r="I410" s="123"/>
      <c r="J410" s="169">
        <v>0</v>
      </c>
      <c r="K410" s="153">
        <v>0</v>
      </c>
      <c r="L410" s="153">
        <v>0</v>
      </c>
      <c r="M410" s="153">
        <v>0</v>
      </c>
      <c r="N410" s="153">
        <v>0</v>
      </c>
      <c r="O410" s="153">
        <v>0</v>
      </c>
      <c r="P410" s="153">
        <v>0</v>
      </c>
      <c r="Q410" s="321">
        <f t="shared" si="60"/>
        <v>0</v>
      </c>
      <c r="R410" s="377"/>
    </row>
    <row r="411" spans="2:18" s="374" customFormat="1" x14ac:dyDescent="0.25">
      <c r="B411" s="610"/>
      <c r="C411" s="611"/>
      <c r="D411" s="150">
        <v>0</v>
      </c>
      <c r="E411" s="125"/>
      <c r="F411" s="169">
        <v>0</v>
      </c>
      <c r="G411" s="153">
        <v>0</v>
      </c>
      <c r="H411" s="170">
        <v>0</v>
      </c>
      <c r="I411" s="123"/>
      <c r="J411" s="169">
        <v>0</v>
      </c>
      <c r="K411" s="153">
        <v>0</v>
      </c>
      <c r="L411" s="153">
        <v>0</v>
      </c>
      <c r="M411" s="153">
        <v>0</v>
      </c>
      <c r="N411" s="153">
        <v>0</v>
      </c>
      <c r="O411" s="153">
        <v>0</v>
      </c>
      <c r="P411" s="153">
        <v>0</v>
      </c>
      <c r="Q411" s="321">
        <f t="shared" si="60"/>
        <v>0</v>
      </c>
      <c r="R411" s="377"/>
    </row>
    <row r="412" spans="2:18" s="374" customFormat="1" x14ac:dyDescent="0.25">
      <c r="B412" s="610"/>
      <c r="C412" s="611"/>
      <c r="D412" s="150">
        <v>0</v>
      </c>
      <c r="E412" s="125"/>
      <c r="F412" s="169">
        <v>0</v>
      </c>
      <c r="G412" s="153">
        <v>0</v>
      </c>
      <c r="H412" s="170">
        <v>0</v>
      </c>
      <c r="I412" s="123"/>
      <c r="J412" s="169">
        <v>0</v>
      </c>
      <c r="K412" s="153">
        <v>0</v>
      </c>
      <c r="L412" s="153">
        <v>0</v>
      </c>
      <c r="M412" s="153">
        <v>0</v>
      </c>
      <c r="N412" s="153">
        <v>0</v>
      </c>
      <c r="O412" s="153">
        <v>0</v>
      </c>
      <c r="P412" s="153">
        <v>0</v>
      </c>
      <c r="Q412" s="321">
        <f t="shared" si="60"/>
        <v>0</v>
      </c>
      <c r="R412" s="377"/>
    </row>
    <row r="413" spans="2:18" s="374" customFormat="1" x14ac:dyDescent="0.25">
      <c r="B413" s="608" t="s">
        <v>288</v>
      </c>
      <c r="C413" s="609"/>
      <c r="D413" s="150">
        <v>0</v>
      </c>
      <c r="E413" s="125"/>
      <c r="F413" s="169">
        <v>0</v>
      </c>
      <c r="G413" s="153">
        <v>0</v>
      </c>
      <c r="H413" s="170">
        <v>0</v>
      </c>
      <c r="I413" s="123"/>
      <c r="J413" s="169">
        <v>0</v>
      </c>
      <c r="K413" s="153">
        <v>0</v>
      </c>
      <c r="L413" s="153">
        <v>0</v>
      </c>
      <c r="M413" s="153">
        <v>0</v>
      </c>
      <c r="N413" s="153">
        <v>0</v>
      </c>
      <c r="O413" s="153">
        <v>0</v>
      </c>
      <c r="P413" s="153">
        <v>0</v>
      </c>
      <c r="Q413" s="321">
        <f t="shared" si="60"/>
        <v>0</v>
      </c>
      <c r="R413" s="377"/>
    </row>
    <row r="414" spans="2:18" s="374" customFormat="1" ht="15.75" thickBot="1" x14ac:dyDescent="0.3">
      <c r="B414" s="608"/>
      <c r="C414" s="609"/>
      <c r="D414" s="152">
        <v>0</v>
      </c>
      <c r="E414" s="205"/>
      <c r="F414" s="175">
        <v>0</v>
      </c>
      <c r="G414" s="155">
        <v>0</v>
      </c>
      <c r="H414" s="176">
        <v>0</v>
      </c>
      <c r="I414" s="206"/>
      <c r="J414" s="175">
        <v>0</v>
      </c>
      <c r="K414" s="155">
        <v>0</v>
      </c>
      <c r="L414" s="155">
        <v>0</v>
      </c>
      <c r="M414" s="155">
        <v>0</v>
      </c>
      <c r="N414" s="155">
        <v>0</v>
      </c>
      <c r="O414" s="155">
        <v>0</v>
      </c>
      <c r="P414" s="176">
        <v>0</v>
      </c>
      <c r="Q414" s="322">
        <f>SUM(D414:P414)</f>
        <v>0</v>
      </c>
      <c r="R414" s="377"/>
    </row>
    <row r="415" spans="2:18" ht="16.5" thickTop="1" thickBot="1" x14ac:dyDescent="0.3">
      <c r="B415" s="308"/>
      <c r="C415" s="309" t="s">
        <v>314</v>
      </c>
      <c r="D415" s="163">
        <f>SUM(D406:D414)</f>
        <v>0</v>
      </c>
      <c r="E415" s="314"/>
      <c r="F415" s="237">
        <f>SUM(F406:F414)</f>
        <v>0</v>
      </c>
      <c r="G415" s="238">
        <f>SUM(G406:G414)</f>
        <v>0</v>
      </c>
      <c r="H415" s="239">
        <f>SUM(H406:H414)</f>
        <v>0</v>
      </c>
      <c r="I415" s="314"/>
      <c r="J415" s="237">
        <f t="shared" ref="J415:P415" si="61">SUM(J406:J414)</f>
        <v>0</v>
      </c>
      <c r="K415" s="238">
        <f t="shared" si="61"/>
        <v>0</v>
      </c>
      <c r="L415" s="238">
        <f t="shared" si="61"/>
        <v>0</v>
      </c>
      <c r="M415" s="239">
        <f t="shared" si="61"/>
        <v>0</v>
      </c>
      <c r="N415" s="237">
        <f t="shared" si="61"/>
        <v>0</v>
      </c>
      <c r="O415" s="238">
        <f t="shared" si="61"/>
        <v>0</v>
      </c>
      <c r="P415" s="239">
        <f t="shared" si="61"/>
        <v>0</v>
      </c>
      <c r="Q415" s="240">
        <f>SUM(D415:P415)</f>
        <v>0</v>
      </c>
    </row>
    <row r="416" spans="2:18" ht="15.75" thickBot="1" x14ac:dyDescent="0.3">
      <c r="B416" s="308"/>
      <c r="C416" s="309" t="s">
        <v>315</v>
      </c>
      <c r="D416" s="163">
        <f>D$370+D$415</f>
        <v>0</v>
      </c>
      <c r="E416" s="314"/>
      <c r="F416" s="237">
        <f>F$370+F$415</f>
        <v>0</v>
      </c>
      <c r="G416" s="238">
        <f>G$370+G$415</f>
        <v>0</v>
      </c>
      <c r="H416" s="239">
        <f>H$370+H$415</f>
        <v>0</v>
      </c>
      <c r="I416" s="314"/>
      <c r="J416" s="237">
        <f t="shared" ref="J416:P416" si="62">J$370+J$415</f>
        <v>0</v>
      </c>
      <c r="K416" s="238">
        <f t="shared" si="62"/>
        <v>0</v>
      </c>
      <c r="L416" s="238">
        <f t="shared" si="62"/>
        <v>0</v>
      </c>
      <c r="M416" s="239">
        <f t="shared" si="62"/>
        <v>0</v>
      </c>
      <c r="N416" s="237">
        <f t="shared" si="62"/>
        <v>0</v>
      </c>
      <c r="O416" s="238">
        <f t="shared" si="62"/>
        <v>0</v>
      </c>
      <c r="P416" s="239">
        <f t="shared" si="62"/>
        <v>0</v>
      </c>
      <c r="Q416" s="240">
        <f>SUM(D416:P416)</f>
        <v>0</v>
      </c>
    </row>
    <row r="417" spans="2:17" ht="15.75" thickBot="1" x14ac:dyDescent="0.3">
      <c r="B417" s="310"/>
      <c r="C417" s="311" t="s">
        <v>234</v>
      </c>
      <c r="D417" s="242">
        <f>D$403-D$415</f>
        <v>0</v>
      </c>
      <c r="E417" s="324"/>
      <c r="F417" s="243">
        <f>F$403-F$415</f>
        <v>0</v>
      </c>
      <c r="G417" s="244">
        <f>G$403-G$415</f>
        <v>0</v>
      </c>
      <c r="H417" s="245">
        <f>H$403-H$415</f>
        <v>0</v>
      </c>
      <c r="I417" s="324"/>
      <c r="J417" s="243">
        <f t="shared" ref="J417:P417" si="63">J$403-J$415</f>
        <v>0</v>
      </c>
      <c r="K417" s="244">
        <f t="shared" si="63"/>
        <v>0</v>
      </c>
      <c r="L417" s="244">
        <f t="shared" si="63"/>
        <v>0</v>
      </c>
      <c r="M417" s="245">
        <f t="shared" si="63"/>
        <v>0</v>
      </c>
      <c r="N417" s="244">
        <f t="shared" si="63"/>
        <v>0</v>
      </c>
      <c r="O417" s="244">
        <f t="shared" si="63"/>
        <v>0</v>
      </c>
      <c r="P417" s="244">
        <f t="shared" si="63"/>
        <v>0</v>
      </c>
      <c r="Q417" s="93">
        <f>SUM(D417:P417)</f>
        <v>0</v>
      </c>
    </row>
    <row r="418" spans="2:17" ht="15.75" thickBot="1" x14ac:dyDescent="0.3">
      <c r="C418" s="147"/>
      <c r="D418" s="81"/>
      <c r="E418" s="81"/>
      <c r="F418" s="81"/>
      <c r="G418" s="81"/>
      <c r="H418" s="81"/>
      <c r="I418" s="92"/>
      <c r="J418" s="81"/>
      <c r="K418" s="81"/>
      <c r="L418" s="81"/>
      <c r="M418" s="81"/>
      <c r="N418" s="81"/>
      <c r="O418" s="81"/>
      <c r="P418" s="81"/>
      <c r="Q418" s="75"/>
    </row>
    <row r="419" spans="2:17" ht="19.5" thickBot="1" x14ac:dyDescent="0.35">
      <c r="B419" s="113"/>
      <c r="C419" s="120"/>
      <c r="D419" s="119"/>
      <c r="E419" s="233" t="s">
        <v>279</v>
      </c>
      <c r="F419" s="631" t="s">
        <v>326</v>
      </c>
      <c r="G419" s="632"/>
      <c r="H419" s="632"/>
      <c r="I419" s="632"/>
      <c r="J419" s="632"/>
      <c r="K419" s="632"/>
      <c r="L419" s="632"/>
      <c r="M419" s="633"/>
      <c r="N419" s="81"/>
      <c r="O419" s="81"/>
      <c r="P419" s="81"/>
      <c r="Q419" s="75"/>
    </row>
    <row r="420" spans="2:17" ht="18.75" x14ac:dyDescent="0.3">
      <c r="B420" s="112"/>
      <c r="C420" s="120"/>
      <c r="D420" s="116" t="s">
        <v>247</v>
      </c>
      <c r="E420" s="118">
        <v>1</v>
      </c>
      <c r="F420" s="213" t="e">
        <f>ROUND(SUMIF($E$7:$E$414,$D420,F$7:F$414)/F$416,3)</f>
        <v>#DIV/0!</v>
      </c>
      <c r="G420" s="228" t="e">
        <f t="shared" ref="G420:H420" si="64">ROUND(SUMIF($E$7:$E$414,$D420,G$7:G$414)/G$416,3)</f>
        <v>#DIV/0!</v>
      </c>
      <c r="H420" s="228" t="e">
        <f t="shared" si="64"/>
        <v>#DIV/0!</v>
      </c>
      <c r="I420" s="379"/>
      <c r="J420" s="379"/>
      <c r="K420" s="379"/>
      <c r="L420" s="379"/>
      <c r="M420" s="380"/>
      <c r="N420" s="81"/>
      <c r="O420" s="81"/>
      <c r="P420" s="81"/>
      <c r="Q420" s="75"/>
    </row>
    <row r="421" spans="2:17" ht="18.75" x14ac:dyDescent="0.3">
      <c r="B421" s="112"/>
      <c r="C421" s="119"/>
      <c r="D421" s="116" t="s">
        <v>248</v>
      </c>
      <c r="E421" s="118">
        <v>2</v>
      </c>
      <c r="F421" s="214" t="e">
        <f t="shared" ref="F421:H429" si="65">ROUND(SUMIF($E$7:$E$414,$D421,F$7:F$414)/F$416,3)</f>
        <v>#DIV/0!</v>
      </c>
      <c r="G421" s="215" t="e">
        <f t="shared" si="65"/>
        <v>#DIV/0!</v>
      </c>
      <c r="H421" s="215" t="e">
        <f t="shared" si="65"/>
        <v>#DIV/0!</v>
      </c>
      <c r="I421" s="161"/>
      <c r="J421" s="161"/>
      <c r="K421" s="161"/>
      <c r="L421" s="161"/>
      <c r="M421" s="158"/>
      <c r="N421" s="81"/>
      <c r="O421" s="81"/>
      <c r="P421" s="81"/>
      <c r="Q421" s="75"/>
    </row>
    <row r="422" spans="2:17" ht="18.75" x14ac:dyDescent="0.3">
      <c r="B422" s="112"/>
      <c r="C422" s="119"/>
      <c r="D422" s="116" t="s">
        <v>249</v>
      </c>
      <c r="E422" s="118">
        <v>3</v>
      </c>
      <c r="F422" s="214" t="e">
        <f t="shared" si="65"/>
        <v>#DIV/0!</v>
      </c>
      <c r="G422" s="215" t="e">
        <f>ROUND(SUMIF($E$7:$E$414,$D422,G$7:G$414)/G$416,3)</f>
        <v>#DIV/0!</v>
      </c>
      <c r="H422" s="215" t="e">
        <f t="shared" si="65"/>
        <v>#DIV/0!</v>
      </c>
      <c r="I422" s="161"/>
      <c r="J422" s="161"/>
      <c r="K422" s="161"/>
      <c r="L422" s="161"/>
      <c r="M422" s="158"/>
      <c r="N422" s="81"/>
      <c r="O422" s="81"/>
      <c r="P422" s="81"/>
      <c r="Q422" s="75"/>
    </row>
    <row r="423" spans="2:17" ht="18.75" x14ac:dyDescent="0.3">
      <c r="B423" s="112"/>
      <c r="C423" s="119"/>
      <c r="D423" s="116" t="s">
        <v>250</v>
      </c>
      <c r="E423" s="118">
        <v>4</v>
      </c>
      <c r="F423" s="214" t="e">
        <f t="shared" si="65"/>
        <v>#DIV/0!</v>
      </c>
      <c r="G423" s="215" t="e">
        <f>ROUND(SUMIF($E$7:$E$414,$D423,G$7:G$414)/G$416,3)</f>
        <v>#DIV/0!</v>
      </c>
      <c r="H423" s="215" t="e">
        <f t="shared" si="65"/>
        <v>#DIV/0!</v>
      </c>
      <c r="I423" s="161"/>
      <c r="J423" s="161"/>
      <c r="K423" s="161"/>
      <c r="L423" s="161"/>
      <c r="M423" s="158"/>
      <c r="N423" s="81"/>
      <c r="O423" s="81"/>
      <c r="P423" s="81"/>
      <c r="Q423" s="75"/>
    </row>
    <row r="424" spans="2:17" ht="18.75" x14ac:dyDescent="0.3">
      <c r="B424" s="112"/>
      <c r="C424" s="119"/>
      <c r="D424" s="116" t="s">
        <v>251</v>
      </c>
      <c r="E424" s="118">
        <v>5</v>
      </c>
      <c r="F424" s="214" t="e">
        <f t="shared" si="65"/>
        <v>#DIV/0!</v>
      </c>
      <c r="G424" s="215" t="e">
        <f t="shared" si="65"/>
        <v>#DIV/0!</v>
      </c>
      <c r="H424" s="215" t="e">
        <f t="shared" si="65"/>
        <v>#DIV/0!</v>
      </c>
      <c r="I424" s="161"/>
      <c r="J424" s="161"/>
      <c r="K424" s="161"/>
      <c r="L424" s="161"/>
      <c r="M424" s="158"/>
      <c r="N424" s="81"/>
      <c r="O424" s="81"/>
      <c r="P424" s="81"/>
      <c r="Q424" s="75"/>
    </row>
    <row r="425" spans="2:17" ht="18.75" x14ac:dyDescent="0.3">
      <c r="B425" s="112"/>
      <c r="C425" s="119"/>
      <c r="D425" s="116" t="s">
        <v>252</v>
      </c>
      <c r="E425" s="118">
        <v>6</v>
      </c>
      <c r="F425" s="214" t="e">
        <f t="shared" si="65"/>
        <v>#DIV/0!</v>
      </c>
      <c r="G425" s="215" t="e">
        <f t="shared" si="65"/>
        <v>#DIV/0!</v>
      </c>
      <c r="H425" s="215" t="e">
        <f t="shared" si="65"/>
        <v>#DIV/0!</v>
      </c>
      <c r="I425" s="161"/>
      <c r="J425" s="161"/>
      <c r="K425" s="161"/>
      <c r="L425" s="161"/>
      <c r="M425" s="158"/>
      <c r="N425" s="81"/>
      <c r="O425" s="81"/>
      <c r="P425" s="81"/>
      <c r="Q425" s="75"/>
    </row>
    <row r="426" spans="2:17" ht="18.75" x14ac:dyDescent="0.3">
      <c r="B426" s="112"/>
      <c r="C426" s="119"/>
      <c r="D426" s="116" t="s">
        <v>253</v>
      </c>
      <c r="E426" s="118">
        <v>7</v>
      </c>
      <c r="F426" s="214" t="e">
        <f t="shared" si="65"/>
        <v>#DIV/0!</v>
      </c>
      <c r="G426" s="215" t="e">
        <f t="shared" si="65"/>
        <v>#DIV/0!</v>
      </c>
      <c r="H426" s="215" t="e">
        <f t="shared" si="65"/>
        <v>#DIV/0!</v>
      </c>
      <c r="I426" s="161"/>
      <c r="J426" s="161"/>
      <c r="K426" s="161"/>
      <c r="L426" s="161"/>
      <c r="M426" s="158"/>
      <c r="N426" s="81"/>
      <c r="O426" s="81"/>
      <c r="P426" s="81"/>
      <c r="Q426" s="75"/>
    </row>
    <row r="427" spans="2:17" ht="18.75" x14ac:dyDescent="0.3">
      <c r="B427" s="112"/>
      <c r="C427" s="119"/>
      <c r="D427" s="116" t="s">
        <v>254</v>
      </c>
      <c r="E427" s="118">
        <v>8</v>
      </c>
      <c r="F427" s="214" t="e">
        <f t="shared" si="65"/>
        <v>#DIV/0!</v>
      </c>
      <c r="G427" s="215" t="e">
        <f t="shared" si="65"/>
        <v>#DIV/0!</v>
      </c>
      <c r="H427" s="215" t="e">
        <f>ROUND(SUMIF($E$7:$E$414,$D427,H$7:H$414)/H$416,3)</f>
        <v>#DIV/0!</v>
      </c>
      <c r="I427" s="161"/>
      <c r="J427" s="161"/>
      <c r="K427" s="161"/>
      <c r="L427" s="161"/>
      <c r="M427" s="158"/>
      <c r="N427" s="81"/>
      <c r="O427" s="81"/>
      <c r="P427" s="81"/>
      <c r="Q427" s="75"/>
    </row>
    <row r="428" spans="2:17" ht="18.75" x14ac:dyDescent="0.3">
      <c r="B428" s="112"/>
      <c r="C428" s="119"/>
      <c r="D428" s="116" t="s">
        <v>255</v>
      </c>
      <c r="E428" s="118">
        <v>9</v>
      </c>
      <c r="F428" s="214" t="e">
        <f t="shared" si="65"/>
        <v>#DIV/0!</v>
      </c>
      <c r="G428" s="215" t="e">
        <f t="shared" si="65"/>
        <v>#DIV/0!</v>
      </c>
      <c r="H428" s="215" t="e">
        <f t="shared" si="65"/>
        <v>#DIV/0!</v>
      </c>
      <c r="I428" s="161"/>
      <c r="J428" s="161"/>
      <c r="K428" s="161"/>
      <c r="L428" s="161"/>
      <c r="M428" s="158"/>
      <c r="N428" s="81"/>
      <c r="O428" s="81"/>
      <c r="P428" s="81"/>
      <c r="Q428" s="75"/>
    </row>
    <row r="429" spans="2:17" ht="18.75" x14ac:dyDescent="0.3">
      <c r="B429" s="112"/>
      <c r="C429" s="119"/>
      <c r="D429" s="116" t="s">
        <v>256</v>
      </c>
      <c r="E429" s="118">
        <v>10</v>
      </c>
      <c r="F429" s="214" t="e">
        <f t="shared" si="65"/>
        <v>#DIV/0!</v>
      </c>
      <c r="G429" s="215" t="e">
        <f t="shared" si="65"/>
        <v>#DIV/0!</v>
      </c>
      <c r="H429" s="215" t="e">
        <f t="shared" si="65"/>
        <v>#DIV/0!</v>
      </c>
      <c r="I429" s="161"/>
      <c r="J429" s="161"/>
      <c r="K429" s="161"/>
      <c r="L429" s="161"/>
      <c r="M429" s="158"/>
      <c r="N429" s="81"/>
      <c r="O429" s="81"/>
      <c r="P429" s="81"/>
      <c r="Q429" s="75"/>
    </row>
    <row r="430" spans="2:17" ht="15.75" x14ac:dyDescent="0.25">
      <c r="B430" s="113"/>
      <c r="C430" s="114"/>
      <c r="D430" s="114"/>
      <c r="E430" s="117" t="s">
        <v>260</v>
      </c>
      <c r="F430" s="156"/>
      <c r="G430" s="161"/>
      <c r="H430" s="161"/>
      <c r="I430" s="161"/>
      <c r="J430" s="161"/>
      <c r="K430" s="161"/>
      <c r="L430" s="161"/>
      <c r="M430" s="158"/>
      <c r="N430" s="81"/>
      <c r="O430" s="81"/>
      <c r="P430" s="81"/>
      <c r="Q430" s="75"/>
    </row>
    <row r="431" spans="2:17" ht="18.75" x14ac:dyDescent="0.3">
      <c r="B431" s="112"/>
      <c r="C431" s="112"/>
      <c r="D431" s="116" t="s">
        <v>235</v>
      </c>
      <c r="E431" s="118">
        <v>1</v>
      </c>
      <c r="F431" s="156"/>
      <c r="G431" s="161"/>
      <c r="H431" s="161"/>
      <c r="I431" s="161"/>
      <c r="J431" s="215" t="e">
        <f>ROUND(SUMIF($I$7:$I$414,$D431,J$7:J$414)/J$416,3)</f>
        <v>#DIV/0!</v>
      </c>
      <c r="K431" s="215" t="e">
        <f t="shared" ref="K431:M431" si="66">ROUND(SUMIF($I$7:$I$414,$D431,K$7:K$414)/K$416,3)</f>
        <v>#DIV/0!</v>
      </c>
      <c r="L431" s="215" t="e">
        <f t="shared" si="66"/>
        <v>#DIV/0!</v>
      </c>
      <c r="M431" s="235" t="e">
        <f t="shared" si="66"/>
        <v>#DIV/0!</v>
      </c>
      <c r="N431" s="81"/>
      <c r="O431" s="81"/>
      <c r="P431" s="81"/>
      <c r="Q431" s="75"/>
    </row>
    <row r="432" spans="2:17" ht="18.75" x14ac:dyDescent="0.3">
      <c r="B432" s="112"/>
      <c r="C432" s="112"/>
      <c r="D432" s="116" t="s">
        <v>236</v>
      </c>
      <c r="E432" s="118">
        <v>2</v>
      </c>
      <c r="F432" s="156"/>
      <c r="G432" s="161"/>
      <c r="H432" s="161"/>
      <c r="I432" s="161"/>
      <c r="J432" s="215" t="e">
        <f t="shared" ref="J432:M442" si="67">ROUND(SUMIF($I$7:$I$414,$D432,J$7:J$414)/J$416,3)</f>
        <v>#DIV/0!</v>
      </c>
      <c r="K432" s="215" t="e">
        <f t="shared" si="67"/>
        <v>#DIV/0!</v>
      </c>
      <c r="L432" s="215" t="e">
        <f t="shared" si="67"/>
        <v>#DIV/0!</v>
      </c>
      <c r="M432" s="235" t="e">
        <f t="shared" si="67"/>
        <v>#DIV/0!</v>
      </c>
      <c r="N432" s="81"/>
      <c r="O432" s="81"/>
      <c r="P432" s="81"/>
      <c r="Q432" s="75"/>
    </row>
    <row r="433" spans="1:18" ht="18.75" x14ac:dyDescent="0.3">
      <c r="B433" s="112"/>
      <c r="C433" s="112"/>
      <c r="D433" s="116" t="s">
        <v>237</v>
      </c>
      <c r="E433" s="118">
        <v>3</v>
      </c>
      <c r="F433" s="156"/>
      <c r="G433" s="161"/>
      <c r="H433" s="161"/>
      <c r="I433" s="161"/>
      <c r="J433" s="215" t="e">
        <f t="shared" si="67"/>
        <v>#DIV/0!</v>
      </c>
      <c r="K433" s="215" t="e">
        <f t="shared" si="67"/>
        <v>#DIV/0!</v>
      </c>
      <c r="L433" s="215" t="e">
        <f t="shared" si="67"/>
        <v>#DIV/0!</v>
      </c>
      <c r="M433" s="235" t="e">
        <f t="shared" si="67"/>
        <v>#DIV/0!</v>
      </c>
      <c r="N433" s="81"/>
      <c r="O433" s="81"/>
      <c r="P433" s="81"/>
      <c r="Q433" s="75"/>
    </row>
    <row r="434" spans="1:18" ht="18.75" x14ac:dyDescent="0.3">
      <c r="B434" s="112"/>
      <c r="C434" s="112"/>
      <c r="D434" s="116" t="s">
        <v>238</v>
      </c>
      <c r="E434" s="118">
        <v>4</v>
      </c>
      <c r="F434" s="156"/>
      <c r="G434" s="161"/>
      <c r="H434" s="161"/>
      <c r="I434" s="161"/>
      <c r="J434" s="215" t="e">
        <f t="shared" si="67"/>
        <v>#DIV/0!</v>
      </c>
      <c r="K434" s="215" t="e">
        <f t="shared" si="67"/>
        <v>#DIV/0!</v>
      </c>
      <c r="L434" s="215" t="e">
        <f t="shared" si="67"/>
        <v>#DIV/0!</v>
      </c>
      <c r="M434" s="235" t="e">
        <f t="shared" si="67"/>
        <v>#DIV/0!</v>
      </c>
      <c r="N434" s="81"/>
      <c r="O434" s="81"/>
      <c r="P434" s="81"/>
      <c r="Q434" s="75"/>
    </row>
    <row r="435" spans="1:18" ht="18.75" x14ac:dyDescent="0.3">
      <c r="B435" s="112"/>
      <c r="C435" s="112"/>
      <c r="D435" s="116" t="s">
        <v>239</v>
      </c>
      <c r="E435" s="118">
        <v>5</v>
      </c>
      <c r="F435" s="156"/>
      <c r="G435" s="161"/>
      <c r="H435" s="161"/>
      <c r="I435" s="161"/>
      <c r="J435" s="215" t="e">
        <f t="shared" si="67"/>
        <v>#DIV/0!</v>
      </c>
      <c r="K435" s="215" t="e">
        <f t="shared" si="67"/>
        <v>#DIV/0!</v>
      </c>
      <c r="L435" s="215" t="e">
        <f t="shared" si="67"/>
        <v>#DIV/0!</v>
      </c>
      <c r="M435" s="235" t="e">
        <f t="shared" si="67"/>
        <v>#DIV/0!</v>
      </c>
      <c r="N435" s="81"/>
      <c r="O435" s="81"/>
      <c r="P435" s="81"/>
      <c r="Q435" s="75"/>
    </row>
    <row r="436" spans="1:18" ht="18.75" x14ac:dyDescent="0.3">
      <c r="B436" s="112"/>
      <c r="C436" s="112"/>
      <c r="D436" s="116" t="s">
        <v>240</v>
      </c>
      <c r="E436" s="118">
        <v>6</v>
      </c>
      <c r="F436" s="156"/>
      <c r="G436" s="161"/>
      <c r="H436" s="161"/>
      <c r="I436" s="161"/>
      <c r="J436" s="215" t="e">
        <f t="shared" si="67"/>
        <v>#DIV/0!</v>
      </c>
      <c r="K436" s="215" t="e">
        <f t="shared" si="67"/>
        <v>#DIV/0!</v>
      </c>
      <c r="L436" s="215" t="e">
        <f t="shared" si="67"/>
        <v>#DIV/0!</v>
      </c>
      <c r="M436" s="235" t="e">
        <f t="shared" si="67"/>
        <v>#DIV/0!</v>
      </c>
      <c r="N436" s="81"/>
      <c r="O436" s="81"/>
      <c r="P436" s="81"/>
      <c r="Q436" s="75"/>
    </row>
    <row r="437" spans="1:18" ht="18.75" x14ac:dyDescent="0.3">
      <c r="B437" s="112"/>
      <c r="C437" s="112"/>
      <c r="D437" s="116" t="s">
        <v>241</v>
      </c>
      <c r="E437" s="118">
        <v>7</v>
      </c>
      <c r="F437" s="156"/>
      <c r="G437" s="161"/>
      <c r="H437" s="161"/>
      <c r="I437" s="161"/>
      <c r="J437" s="215" t="e">
        <f t="shared" si="67"/>
        <v>#DIV/0!</v>
      </c>
      <c r="K437" s="215" t="e">
        <f t="shared" si="67"/>
        <v>#DIV/0!</v>
      </c>
      <c r="L437" s="215" t="e">
        <f t="shared" si="67"/>
        <v>#DIV/0!</v>
      </c>
      <c r="M437" s="235" t="e">
        <f t="shared" si="67"/>
        <v>#DIV/0!</v>
      </c>
      <c r="N437" s="81"/>
      <c r="O437" s="81"/>
      <c r="P437" s="81"/>
      <c r="Q437" s="75"/>
    </row>
    <row r="438" spans="1:18" ht="18.75" x14ac:dyDescent="0.3">
      <c r="B438" s="112"/>
      <c r="C438" s="112"/>
      <c r="D438" s="116" t="s">
        <v>242</v>
      </c>
      <c r="E438" s="118">
        <v>8</v>
      </c>
      <c r="F438" s="156"/>
      <c r="G438" s="161"/>
      <c r="H438" s="161"/>
      <c r="I438" s="161"/>
      <c r="J438" s="215" t="e">
        <f t="shared" si="67"/>
        <v>#DIV/0!</v>
      </c>
      <c r="K438" s="215" t="e">
        <f t="shared" si="67"/>
        <v>#DIV/0!</v>
      </c>
      <c r="L438" s="215" t="e">
        <f t="shared" si="67"/>
        <v>#DIV/0!</v>
      </c>
      <c r="M438" s="235" t="e">
        <f t="shared" si="67"/>
        <v>#DIV/0!</v>
      </c>
      <c r="N438" s="81"/>
      <c r="O438" s="81"/>
      <c r="P438" s="81"/>
      <c r="Q438" s="75"/>
    </row>
    <row r="439" spans="1:18" ht="18.75" x14ac:dyDescent="0.3">
      <c r="B439" s="112"/>
      <c r="C439" s="112"/>
      <c r="D439" s="116" t="s">
        <v>243</v>
      </c>
      <c r="E439" s="118">
        <v>9</v>
      </c>
      <c r="F439" s="156"/>
      <c r="G439" s="161"/>
      <c r="H439" s="161"/>
      <c r="I439" s="161"/>
      <c r="J439" s="215" t="e">
        <f t="shared" si="67"/>
        <v>#DIV/0!</v>
      </c>
      <c r="K439" s="215" t="e">
        <f t="shared" si="67"/>
        <v>#DIV/0!</v>
      </c>
      <c r="L439" s="215" t="e">
        <f t="shared" si="67"/>
        <v>#DIV/0!</v>
      </c>
      <c r="M439" s="235" t="e">
        <f t="shared" si="67"/>
        <v>#DIV/0!</v>
      </c>
      <c r="N439" s="81"/>
      <c r="O439" s="81"/>
      <c r="P439" s="81"/>
      <c r="Q439" s="75"/>
    </row>
    <row r="440" spans="1:18" ht="18.75" x14ac:dyDescent="0.3">
      <c r="B440" s="112"/>
      <c r="C440" s="112"/>
      <c r="D440" s="116" t="s">
        <v>244</v>
      </c>
      <c r="E440" s="118">
        <v>10</v>
      </c>
      <c r="F440" s="156"/>
      <c r="G440" s="161"/>
      <c r="H440" s="161"/>
      <c r="I440" s="161"/>
      <c r="J440" s="215" t="e">
        <f t="shared" si="67"/>
        <v>#DIV/0!</v>
      </c>
      <c r="K440" s="215" t="e">
        <f t="shared" si="67"/>
        <v>#DIV/0!</v>
      </c>
      <c r="L440" s="215" t="e">
        <f t="shared" si="67"/>
        <v>#DIV/0!</v>
      </c>
      <c r="M440" s="235" t="e">
        <f t="shared" si="67"/>
        <v>#DIV/0!</v>
      </c>
      <c r="N440" s="81"/>
      <c r="O440" s="81"/>
      <c r="P440" s="81"/>
      <c r="Q440" s="75"/>
    </row>
    <row r="441" spans="1:18" ht="18.75" x14ac:dyDescent="0.3">
      <c r="B441" s="112"/>
      <c r="C441" s="112"/>
      <c r="D441" s="116" t="s">
        <v>245</v>
      </c>
      <c r="E441" s="118">
        <v>11</v>
      </c>
      <c r="F441" s="156"/>
      <c r="G441" s="161"/>
      <c r="H441" s="161"/>
      <c r="I441" s="161"/>
      <c r="J441" s="215" t="e">
        <f t="shared" si="67"/>
        <v>#DIV/0!</v>
      </c>
      <c r="K441" s="215" t="e">
        <f t="shared" si="67"/>
        <v>#DIV/0!</v>
      </c>
      <c r="L441" s="215" t="e">
        <f t="shared" si="67"/>
        <v>#DIV/0!</v>
      </c>
      <c r="M441" s="235" t="e">
        <f t="shared" si="67"/>
        <v>#DIV/0!</v>
      </c>
      <c r="N441" s="81"/>
      <c r="O441" s="81"/>
      <c r="P441" s="81"/>
      <c r="Q441" s="75"/>
    </row>
    <row r="442" spans="1:18" ht="19.5" thickBot="1" x14ac:dyDescent="0.35">
      <c r="B442" s="112"/>
      <c r="C442" s="112"/>
      <c r="D442" s="116" t="s">
        <v>246</v>
      </c>
      <c r="E442" s="118">
        <v>12</v>
      </c>
      <c r="F442" s="157"/>
      <c r="G442" s="162"/>
      <c r="H442" s="162"/>
      <c r="I442" s="161"/>
      <c r="J442" s="215" t="e">
        <f t="shared" si="67"/>
        <v>#DIV/0!</v>
      </c>
      <c r="K442" s="215" t="e">
        <f t="shared" si="67"/>
        <v>#DIV/0!</v>
      </c>
      <c r="L442" s="215" t="e">
        <f t="shared" si="67"/>
        <v>#DIV/0!</v>
      </c>
      <c r="M442" s="235" t="e">
        <f t="shared" si="67"/>
        <v>#DIV/0!</v>
      </c>
      <c r="N442" s="81"/>
      <c r="O442" s="81"/>
      <c r="P442" s="81"/>
      <c r="Q442" s="75"/>
    </row>
    <row r="443" spans="1:18" ht="16.5" thickTop="1" thickBot="1" x14ac:dyDescent="0.3">
      <c r="B443" s="147"/>
      <c r="C443" s="78"/>
      <c r="D443" s="81"/>
      <c r="E443" s="115" t="s">
        <v>233</v>
      </c>
      <c r="F443" s="223" t="e">
        <f>SUM(F420:F429)</f>
        <v>#DIV/0!</v>
      </c>
      <c r="G443" s="224" t="e">
        <f>SUM(G420:G429)</f>
        <v>#DIV/0!</v>
      </c>
      <c r="H443" s="225" t="e">
        <f>SUM(H420:H429)</f>
        <v>#DIV/0!</v>
      </c>
      <c r="I443" s="226"/>
      <c r="J443" s="217" t="e">
        <f>SUM(J431:J442)</f>
        <v>#DIV/0!</v>
      </c>
      <c r="K443" s="217" t="e">
        <f t="shared" ref="K443:M443" si="68">SUM(K431:K442)</f>
        <v>#DIV/0!</v>
      </c>
      <c r="L443" s="217" t="e">
        <f t="shared" si="68"/>
        <v>#DIV/0!</v>
      </c>
      <c r="M443" s="234" t="e">
        <f t="shared" si="68"/>
        <v>#DIV/0!</v>
      </c>
      <c r="N443" s="81"/>
      <c r="O443" s="81"/>
      <c r="P443" s="81"/>
      <c r="Q443" s="75"/>
    </row>
    <row r="444" spans="1:18" x14ac:dyDescent="0.25">
      <c r="F444" s="241" t="s">
        <v>312</v>
      </c>
    </row>
    <row r="445" spans="1:18" ht="15" customHeight="1" thickBot="1" x14ac:dyDescent="0.3">
      <c r="A445" s="76"/>
      <c r="B445" s="76"/>
      <c r="C445" s="76"/>
      <c r="D445" s="76"/>
      <c r="E445" s="76"/>
      <c r="F445" s="76"/>
      <c r="G445" s="76"/>
      <c r="H445" s="76"/>
      <c r="I445" s="76"/>
      <c r="J445" s="76"/>
      <c r="K445" s="76"/>
      <c r="L445" s="76"/>
      <c r="M445" s="76"/>
      <c r="N445" s="76"/>
      <c r="O445" s="76"/>
      <c r="P445" s="76"/>
      <c r="Q445" s="76"/>
      <c r="R445" s="102"/>
    </row>
    <row r="446" spans="1:18" ht="34.5" thickBot="1" x14ac:dyDescent="0.55000000000000004">
      <c r="B446" s="201" t="s">
        <v>327</v>
      </c>
      <c r="C446" s="202"/>
      <c r="D446" s="202"/>
      <c r="E446" s="202"/>
      <c r="F446" s="202"/>
      <c r="G446" s="202"/>
      <c r="H446" s="202"/>
      <c r="I446" s="202"/>
      <c r="J446" s="202"/>
      <c r="K446" s="202"/>
      <c r="L446" s="202"/>
      <c r="M446" s="202"/>
      <c r="N446" s="202"/>
      <c r="O446" s="202"/>
      <c r="P446" s="202"/>
      <c r="Q446" s="203"/>
    </row>
    <row r="447" spans="1:18" ht="66" customHeight="1" x14ac:dyDescent="0.25">
      <c r="B447" s="300"/>
      <c r="C447" s="301"/>
      <c r="D447" s="368" t="s">
        <v>181</v>
      </c>
      <c r="E447" s="627" t="s">
        <v>284</v>
      </c>
      <c r="F447" s="595" t="s">
        <v>259</v>
      </c>
      <c r="G447" s="596"/>
      <c r="H447" s="597"/>
      <c r="I447" s="627" t="s">
        <v>283</v>
      </c>
      <c r="J447" s="600" t="s">
        <v>187</v>
      </c>
      <c r="K447" s="601"/>
      <c r="L447" s="601"/>
      <c r="M447" s="602"/>
      <c r="N447" s="603" t="s">
        <v>227</v>
      </c>
      <c r="O447" s="604"/>
      <c r="P447" s="605"/>
      <c r="Q447" s="302"/>
    </row>
    <row r="448" spans="1:18" ht="15" customHeight="1" x14ac:dyDescent="0.25">
      <c r="B448" s="303"/>
      <c r="C448" s="304" t="s">
        <v>297</v>
      </c>
      <c r="D448" s="85">
        <f>D$417</f>
        <v>0</v>
      </c>
      <c r="E448" s="598"/>
      <c r="F448" s="109">
        <f>F$417</f>
        <v>0</v>
      </c>
      <c r="G448" s="110">
        <f>G$417</f>
        <v>0</v>
      </c>
      <c r="H448" s="111">
        <f>H$417</f>
        <v>0</v>
      </c>
      <c r="I448" s="598"/>
      <c r="J448" s="109">
        <f t="shared" ref="J448:P448" si="69">J$417</f>
        <v>0</v>
      </c>
      <c r="K448" s="110">
        <f t="shared" si="69"/>
        <v>0</v>
      </c>
      <c r="L448" s="110">
        <f t="shared" si="69"/>
        <v>0</v>
      </c>
      <c r="M448" s="111">
        <f t="shared" si="69"/>
        <v>0</v>
      </c>
      <c r="N448" s="109">
        <f t="shared" si="69"/>
        <v>0</v>
      </c>
      <c r="O448" s="110">
        <f t="shared" si="69"/>
        <v>0</v>
      </c>
      <c r="P448" s="111">
        <f t="shared" si="69"/>
        <v>0</v>
      </c>
      <c r="Q448" s="305"/>
    </row>
    <row r="449" spans="2:18" ht="15" customHeight="1" x14ac:dyDescent="0.25">
      <c r="B449" s="606" t="s">
        <v>179</v>
      </c>
      <c r="C449" s="79" t="s">
        <v>199</v>
      </c>
      <c r="D449" s="181" t="s">
        <v>182</v>
      </c>
      <c r="E449" s="598"/>
      <c r="F449" s="198" t="s">
        <v>182</v>
      </c>
      <c r="G449" s="199" t="s">
        <v>69</v>
      </c>
      <c r="H449" s="200" t="s">
        <v>183</v>
      </c>
      <c r="I449" s="598"/>
      <c r="J449" s="184" t="s">
        <v>51</v>
      </c>
      <c r="K449" s="178" t="s">
        <v>52</v>
      </c>
      <c r="L449" s="179" t="s">
        <v>185</v>
      </c>
      <c r="M449" s="183" t="s">
        <v>186</v>
      </c>
      <c r="N449" s="184" t="s">
        <v>228</v>
      </c>
      <c r="O449" s="593" t="s">
        <v>229</v>
      </c>
      <c r="P449" s="594"/>
      <c r="Q449" s="305"/>
    </row>
    <row r="450" spans="2:18" ht="15.75" customHeight="1" thickBot="1" x14ac:dyDescent="0.3">
      <c r="B450" s="607"/>
      <c r="C450" s="80" t="s">
        <v>12</v>
      </c>
      <c r="D450" s="182">
        <v>7388</v>
      </c>
      <c r="E450" s="599"/>
      <c r="F450" s="186">
        <v>7420</v>
      </c>
      <c r="G450" s="180">
        <v>3220</v>
      </c>
      <c r="H450" s="185">
        <v>3215</v>
      </c>
      <c r="I450" s="599"/>
      <c r="J450" s="186">
        <v>3210</v>
      </c>
      <c r="K450" s="180">
        <v>3212</v>
      </c>
      <c r="L450" s="180" t="s">
        <v>184</v>
      </c>
      <c r="M450" s="185" t="s">
        <v>184</v>
      </c>
      <c r="N450" s="186">
        <v>7422</v>
      </c>
      <c r="O450" s="180">
        <v>7425</v>
      </c>
      <c r="P450" s="185" t="s">
        <v>289</v>
      </c>
      <c r="Q450" s="307" t="s">
        <v>233</v>
      </c>
      <c r="R450" s="3" t="s">
        <v>189</v>
      </c>
    </row>
    <row r="451" spans="2:18" s="374" customFormat="1" x14ac:dyDescent="0.25">
      <c r="B451" s="610"/>
      <c r="C451" s="611"/>
      <c r="D451" s="150">
        <v>0</v>
      </c>
      <c r="E451" s="125"/>
      <c r="F451" s="169">
        <v>0</v>
      </c>
      <c r="G451" s="153">
        <v>0</v>
      </c>
      <c r="H451" s="170">
        <v>0</v>
      </c>
      <c r="I451" s="123"/>
      <c r="J451" s="169">
        <v>0</v>
      </c>
      <c r="K451" s="153">
        <v>0</v>
      </c>
      <c r="L451" s="153">
        <v>0</v>
      </c>
      <c r="M451" s="153">
        <v>0</v>
      </c>
      <c r="N451" s="153">
        <v>0</v>
      </c>
      <c r="O451" s="153">
        <v>0</v>
      </c>
      <c r="P451" s="153">
        <v>0</v>
      </c>
      <c r="Q451" s="320">
        <f>SUM(D451:P451)</f>
        <v>0</v>
      </c>
      <c r="R451" s="377"/>
    </row>
    <row r="452" spans="2:18" s="374" customFormat="1" x14ac:dyDescent="0.25">
      <c r="B452" s="610"/>
      <c r="C452" s="611"/>
      <c r="D452" s="150">
        <v>0</v>
      </c>
      <c r="E452" s="125"/>
      <c r="F452" s="169">
        <v>0</v>
      </c>
      <c r="G452" s="153">
        <v>0</v>
      </c>
      <c r="H452" s="170">
        <v>0</v>
      </c>
      <c r="I452" s="123"/>
      <c r="J452" s="169">
        <v>0</v>
      </c>
      <c r="K452" s="153">
        <v>0</v>
      </c>
      <c r="L452" s="153">
        <v>0</v>
      </c>
      <c r="M452" s="153">
        <v>0</v>
      </c>
      <c r="N452" s="153">
        <v>0</v>
      </c>
      <c r="O452" s="153">
        <v>0</v>
      </c>
      <c r="P452" s="153">
        <v>0</v>
      </c>
      <c r="Q452" s="320">
        <f>SUM(D452:P452)</f>
        <v>0</v>
      </c>
      <c r="R452" s="377"/>
    </row>
    <row r="453" spans="2:18" s="374" customFormat="1" x14ac:dyDescent="0.25">
      <c r="B453" s="610"/>
      <c r="C453" s="611"/>
      <c r="D453" s="150">
        <v>0</v>
      </c>
      <c r="E453" s="125"/>
      <c r="F453" s="169">
        <v>0</v>
      </c>
      <c r="G453" s="153">
        <v>0</v>
      </c>
      <c r="H453" s="170">
        <v>0</v>
      </c>
      <c r="I453" s="123"/>
      <c r="J453" s="169">
        <v>0</v>
      </c>
      <c r="K453" s="153">
        <v>0</v>
      </c>
      <c r="L453" s="153">
        <v>0</v>
      </c>
      <c r="M453" s="153">
        <v>0</v>
      </c>
      <c r="N453" s="153">
        <v>0</v>
      </c>
      <c r="O453" s="153">
        <v>0</v>
      </c>
      <c r="P453" s="153">
        <v>0</v>
      </c>
      <c r="Q453" s="321">
        <f t="shared" ref="Q453:Q458" si="70">SUM(D453:P453)</f>
        <v>0</v>
      </c>
      <c r="R453" s="377"/>
    </row>
    <row r="454" spans="2:18" s="374" customFormat="1" x14ac:dyDescent="0.25">
      <c r="B454" s="610"/>
      <c r="C454" s="611"/>
      <c r="D454" s="150">
        <v>0</v>
      </c>
      <c r="E454" s="125"/>
      <c r="F454" s="169">
        <v>0</v>
      </c>
      <c r="G454" s="153">
        <v>0</v>
      </c>
      <c r="H454" s="170">
        <v>0</v>
      </c>
      <c r="I454" s="123"/>
      <c r="J454" s="169">
        <v>0</v>
      </c>
      <c r="K454" s="153">
        <v>0</v>
      </c>
      <c r="L454" s="153">
        <v>0</v>
      </c>
      <c r="M454" s="153">
        <v>0</v>
      </c>
      <c r="N454" s="153">
        <v>0</v>
      </c>
      <c r="O454" s="153">
        <v>0</v>
      </c>
      <c r="P454" s="153">
        <v>0</v>
      </c>
      <c r="Q454" s="321">
        <f t="shared" si="70"/>
        <v>0</v>
      </c>
      <c r="R454" s="377"/>
    </row>
    <row r="455" spans="2:18" s="374" customFormat="1" x14ac:dyDescent="0.25">
      <c r="B455" s="610"/>
      <c r="C455" s="611"/>
      <c r="D455" s="150">
        <v>0</v>
      </c>
      <c r="E455" s="125"/>
      <c r="F455" s="169">
        <v>0</v>
      </c>
      <c r="G455" s="153">
        <v>0</v>
      </c>
      <c r="H455" s="170">
        <v>0</v>
      </c>
      <c r="I455" s="123"/>
      <c r="J455" s="169">
        <v>0</v>
      </c>
      <c r="K455" s="153">
        <v>0</v>
      </c>
      <c r="L455" s="153">
        <v>0</v>
      </c>
      <c r="M455" s="153">
        <v>0</v>
      </c>
      <c r="N455" s="153">
        <v>0</v>
      </c>
      <c r="O455" s="153">
        <v>0</v>
      </c>
      <c r="P455" s="153">
        <v>0</v>
      </c>
      <c r="Q455" s="321">
        <f t="shared" si="70"/>
        <v>0</v>
      </c>
      <c r="R455" s="377"/>
    </row>
    <row r="456" spans="2:18" s="374" customFormat="1" x14ac:dyDescent="0.25">
      <c r="B456" s="610"/>
      <c r="C456" s="611"/>
      <c r="D456" s="150">
        <v>0</v>
      </c>
      <c r="E456" s="125"/>
      <c r="F456" s="169">
        <v>0</v>
      </c>
      <c r="G456" s="153">
        <v>0</v>
      </c>
      <c r="H456" s="170">
        <v>0</v>
      </c>
      <c r="I456" s="123"/>
      <c r="J456" s="169">
        <v>0</v>
      </c>
      <c r="K456" s="153">
        <v>0</v>
      </c>
      <c r="L456" s="153">
        <v>0</v>
      </c>
      <c r="M456" s="153">
        <v>0</v>
      </c>
      <c r="N456" s="153">
        <v>0</v>
      </c>
      <c r="O456" s="153">
        <v>0</v>
      </c>
      <c r="P456" s="153">
        <v>0</v>
      </c>
      <c r="Q456" s="321">
        <f t="shared" si="70"/>
        <v>0</v>
      </c>
      <c r="R456" s="377"/>
    </row>
    <row r="457" spans="2:18" s="374" customFormat="1" x14ac:dyDescent="0.25">
      <c r="B457" s="610"/>
      <c r="C457" s="611"/>
      <c r="D457" s="150">
        <v>0</v>
      </c>
      <c r="E457" s="125"/>
      <c r="F457" s="169">
        <v>0</v>
      </c>
      <c r="G457" s="153">
        <v>0</v>
      </c>
      <c r="H457" s="170">
        <v>0</v>
      </c>
      <c r="I457" s="123"/>
      <c r="J457" s="169">
        <v>0</v>
      </c>
      <c r="K457" s="153">
        <v>0</v>
      </c>
      <c r="L457" s="153">
        <v>0</v>
      </c>
      <c r="M457" s="153">
        <v>0</v>
      </c>
      <c r="N457" s="153">
        <v>0</v>
      </c>
      <c r="O457" s="153">
        <v>0</v>
      </c>
      <c r="P457" s="153">
        <v>0</v>
      </c>
      <c r="Q457" s="321">
        <f t="shared" si="70"/>
        <v>0</v>
      </c>
      <c r="R457" s="377"/>
    </row>
    <row r="458" spans="2:18" s="374" customFormat="1" x14ac:dyDescent="0.25">
      <c r="B458" s="608" t="s">
        <v>288</v>
      </c>
      <c r="C458" s="609"/>
      <c r="D458" s="150">
        <v>0</v>
      </c>
      <c r="E458" s="125"/>
      <c r="F458" s="169">
        <v>0</v>
      </c>
      <c r="G458" s="153">
        <v>0</v>
      </c>
      <c r="H458" s="170">
        <v>0</v>
      </c>
      <c r="I458" s="123"/>
      <c r="J458" s="169">
        <v>0</v>
      </c>
      <c r="K458" s="153">
        <v>0</v>
      </c>
      <c r="L458" s="153">
        <v>0</v>
      </c>
      <c r="M458" s="153">
        <v>0</v>
      </c>
      <c r="N458" s="153">
        <v>0</v>
      </c>
      <c r="O458" s="153">
        <v>0</v>
      </c>
      <c r="P458" s="153">
        <v>0</v>
      </c>
      <c r="Q458" s="321">
        <f t="shared" si="70"/>
        <v>0</v>
      </c>
      <c r="R458" s="377"/>
    </row>
    <row r="459" spans="2:18" s="374" customFormat="1" ht="15.75" thickBot="1" x14ac:dyDescent="0.3">
      <c r="B459" s="608"/>
      <c r="C459" s="609"/>
      <c r="D459" s="152">
        <v>0</v>
      </c>
      <c r="E459" s="205"/>
      <c r="F459" s="175">
        <v>0</v>
      </c>
      <c r="G459" s="155">
        <v>0</v>
      </c>
      <c r="H459" s="176">
        <v>0</v>
      </c>
      <c r="I459" s="206"/>
      <c r="J459" s="175">
        <v>0</v>
      </c>
      <c r="K459" s="155">
        <v>0</v>
      </c>
      <c r="L459" s="155">
        <v>0</v>
      </c>
      <c r="M459" s="155">
        <v>0</v>
      </c>
      <c r="N459" s="155">
        <v>0</v>
      </c>
      <c r="O459" s="155">
        <v>0</v>
      </c>
      <c r="P459" s="176">
        <v>0</v>
      </c>
      <c r="Q459" s="322">
        <f>SUM(D459:P459)</f>
        <v>0</v>
      </c>
      <c r="R459" s="377"/>
    </row>
    <row r="460" spans="2:18" ht="16.5" thickTop="1" thickBot="1" x14ac:dyDescent="0.3">
      <c r="B460" s="308"/>
      <c r="C460" s="309" t="s">
        <v>314</v>
      </c>
      <c r="D460" s="163">
        <f>SUM(D451:D459)</f>
        <v>0</v>
      </c>
      <c r="E460" s="314"/>
      <c r="F460" s="237">
        <f>SUM(F451:F459)</f>
        <v>0</v>
      </c>
      <c r="G460" s="238">
        <f>SUM(G451:G459)</f>
        <v>0</v>
      </c>
      <c r="H460" s="239">
        <f>SUM(H451:H459)</f>
        <v>0</v>
      </c>
      <c r="I460" s="314"/>
      <c r="J460" s="237">
        <f t="shared" ref="J460:P460" si="71">SUM(J451:J459)</f>
        <v>0</v>
      </c>
      <c r="K460" s="238">
        <f t="shared" si="71"/>
        <v>0</v>
      </c>
      <c r="L460" s="238">
        <f t="shared" si="71"/>
        <v>0</v>
      </c>
      <c r="M460" s="239">
        <f t="shared" si="71"/>
        <v>0</v>
      </c>
      <c r="N460" s="237">
        <f t="shared" si="71"/>
        <v>0</v>
      </c>
      <c r="O460" s="238">
        <f t="shared" si="71"/>
        <v>0</v>
      </c>
      <c r="P460" s="239">
        <f t="shared" si="71"/>
        <v>0</v>
      </c>
      <c r="Q460" s="240">
        <f>SUM(D460:P460)</f>
        <v>0</v>
      </c>
    </row>
    <row r="461" spans="2:18" ht="15.75" thickBot="1" x14ac:dyDescent="0.3">
      <c r="B461" s="308"/>
      <c r="C461" s="309" t="s">
        <v>315</v>
      </c>
      <c r="D461" s="163">
        <f>D$460+D$416</f>
        <v>0</v>
      </c>
      <c r="E461" s="314"/>
      <c r="F461" s="237">
        <f>F$460+F$416</f>
        <v>0</v>
      </c>
      <c r="G461" s="238">
        <f>G$460+G$416</f>
        <v>0</v>
      </c>
      <c r="H461" s="239">
        <f>H$460+H$416</f>
        <v>0</v>
      </c>
      <c r="I461" s="314"/>
      <c r="J461" s="237">
        <f t="shared" ref="J461:P461" si="72">J$460+J$416</f>
        <v>0</v>
      </c>
      <c r="K461" s="238">
        <f t="shared" si="72"/>
        <v>0</v>
      </c>
      <c r="L461" s="238">
        <f t="shared" si="72"/>
        <v>0</v>
      </c>
      <c r="M461" s="239">
        <f t="shared" si="72"/>
        <v>0</v>
      </c>
      <c r="N461" s="237">
        <f t="shared" si="72"/>
        <v>0</v>
      </c>
      <c r="O461" s="238">
        <f t="shared" si="72"/>
        <v>0</v>
      </c>
      <c r="P461" s="239">
        <f t="shared" si="72"/>
        <v>0</v>
      </c>
      <c r="Q461" s="240">
        <f>SUM(D461:P461)</f>
        <v>0</v>
      </c>
    </row>
    <row r="462" spans="2:18" ht="15.75" thickBot="1" x14ac:dyDescent="0.3">
      <c r="B462" s="310"/>
      <c r="C462" s="311" t="s">
        <v>234</v>
      </c>
      <c r="D462" s="242">
        <f>D$448-D$460</f>
        <v>0</v>
      </c>
      <c r="E462" s="324"/>
      <c r="F462" s="243">
        <f>F$448-F$460</f>
        <v>0</v>
      </c>
      <c r="G462" s="244">
        <f>G$448-G$460</f>
        <v>0</v>
      </c>
      <c r="H462" s="245">
        <f>H$448-H$460</f>
        <v>0</v>
      </c>
      <c r="I462" s="324"/>
      <c r="J462" s="243">
        <f t="shared" ref="J462:P462" si="73">J$448-J$460</f>
        <v>0</v>
      </c>
      <c r="K462" s="244">
        <f t="shared" si="73"/>
        <v>0</v>
      </c>
      <c r="L462" s="244">
        <f t="shared" si="73"/>
        <v>0</v>
      </c>
      <c r="M462" s="245">
        <f t="shared" si="73"/>
        <v>0</v>
      </c>
      <c r="N462" s="244">
        <f t="shared" si="73"/>
        <v>0</v>
      </c>
      <c r="O462" s="244">
        <f t="shared" si="73"/>
        <v>0</v>
      </c>
      <c r="P462" s="244">
        <f t="shared" si="73"/>
        <v>0</v>
      </c>
      <c r="Q462" s="93">
        <f>SUM(D462:P462)</f>
        <v>0</v>
      </c>
    </row>
    <row r="463" spans="2:18" ht="15.75" thickBot="1" x14ac:dyDescent="0.3">
      <c r="C463" s="147"/>
      <c r="D463" s="81"/>
      <c r="E463" s="81"/>
      <c r="F463" s="81"/>
      <c r="G463" s="81"/>
      <c r="H463" s="81"/>
      <c r="I463" s="92"/>
      <c r="J463" s="81"/>
      <c r="K463" s="81"/>
      <c r="L463" s="81"/>
      <c r="M463" s="81"/>
      <c r="N463" s="81"/>
      <c r="O463" s="81"/>
      <c r="P463" s="81"/>
      <c r="Q463" s="75"/>
    </row>
    <row r="464" spans="2:18" ht="19.5" thickBot="1" x14ac:dyDescent="0.35">
      <c r="B464" s="113"/>
      <c r="C464" s="120"/>
      <c r="D464" s="119"/>
      <c r="E464" s="233" t="s">
        <v>279</v>
      </c>
      <c r="F464" s="631" t="s">
        <v>328</v>
      </c>
      <c r="G464" s="632"/>
      <c r="H464" s="632"/>
      <c r="I464" s="632"/>
      <c r="J464" s="632"/>
      <c r="K464" s="632"/>
      <c r="L464" s="632"/>
      <c r="M464" s="633"/>
      <c r="N464" s="81"/>
      <c r="O464" s="81"/>
      <c r="P464" s="81"/>
      <c r="Q464" s="75"/>
    </row>
    <row r="465" spans="2:17" ht="18.75" x14ac:dyDescent="0.3">
      <c r="B465" s="112"/>
      <c r="C465" s="120"/>
      <c r="D465" s="116" t="s">
        <v>247</v>
      </c>
      <c r="E465" s="118">
        <v>1</v>
      </c>
      <c r="F465" s="213" t="e">
        <f t="shared" ref="F465:H473" si="74">ROUND(SUMIF($E$7:$E$459,$D465,F$7:F$459)/F$461,3)</f>
        <v>#DIV/0!</v>
      </c>
      <c r="G465" s="228" t="e">
        <f t="shared" si="74"/>
        <v>#DIV/0!</v>
      </c>
      <c r="H465" s="228" t="e">
        <f t="shared" si="74"/>
        <v>#DIV/0!</v>
      </c>
      <c r="I465" s="379"/>
      <c r="J465" s="379"/>
      <c r="K465" s="379"/>
      <c r="L465" s="379"/>
      <c r="M465" s="380"/>
      <c r="N465" s="81"/>
      <c r="O465" s="81"/>
      <c r="P465" s="81"/>
      <c r="Q465" s="75"/>
    </row>
    <row r="466" spans="2:17" ht="18.75" x14ac:dyDescent="0.3">
      <c r="B466" s="112"/>
      <c r="C466" s="119"/>
      <c r="D466" s="116" t="s">
        <v>248</v>
      </c>
      <c r="E466" s="118">
        <v>2</v>
      </c>
      <c r="F466" s="214" t="e">
        <f t="shared" si="74"/>
        <v>#DIV/0!</v>
      </c>
      <c r="G466" s="215" t="e">
        <f t="shared" si="74"/>
        <v>#DIV/0!</v>
      </c>
      <c r="H466" s="215" t="e">
        <f t="shared" si="74"/>
        <v>#DIV/0!</v>
      </c>
      <c r="I466" s="161"/>
      <c r="J466" s="161"/>
      <c r="K466" s="161"/>
      <c r="L466" s="161"/>
      <c r="M466" s="158"/>
      <c r="N466" s="81"/>
      <c r="O466" s="81"/>
      <c r="P466" s="81"/>
      <c r="Q466" s="75"/>
    </row>
    <row r="467" spans="2:17" ht="18.75" x14ac:dyDescent="0.3">
      <c r="B467" s="112"/>
      <c r="C467" s="119"/>
      <c r="D467" s="116" t="s">
        <v>249</v>
      </c>
      <c r="E467" s="118">
        <v>3</v>
      </c>
      <c r="F467" s="214" t="e">
        <f t="shared" si="74"/>
        <v>#DIV/0!</v>
      </c>
      <c r="G467" s="215" t="e">
        <f t="shared" si="74"/>
        <v>#DIV/0!</v>
      </c>
      <c r="H467" s="215" t="e">
        <f t="shared" si="74"/>
        <v>#DIV/0!</v>
      </c>
      <c r="I467" s="161"/>
      <c r="J467" s="161"/>
      <c r="K467" s="161"/>
      <c r="L467" s="161"/>
      <c r="M467" s="158"/>
      <c r="N467" s="81"/>
      <c r="O467" s="81"/>
      <c r="P467" s="81"/>
      <c r="Q467" s="75"/>
    </row>
    <row r="468" spans="2:17" ht="18.75" x14ac:dyDescent="0.3">
      <c r="B468" s="112"/>
      <c r="C468" s="119"/>
      <c r="D468" s="116" t="s">
        <v>250</v>
      </c>
      <c r="E468" s="118">
        <v>4</v>
      </c>
      <c r="F468" s="214" t="e">
        <f t="shared" si="74"/>
        <v>#DIV/0!</v>
      </c>
      <c r="G468" s="215" t="e">
        <f t="shared" si="74"/>
        <v>#DIV/0!</v>
      </c>
      <c r="H468" s="215" t="e">
        <f t="shared" si="74"/>
        <v>#DIV/0!</v>
      </c>
      <c r="I468" s="161"/>
      <c r="J468" s="161"/>
      <c r="K468" s="161"/>
      <c r="L468" s="161"/>
      <c r="M468" s="158"/>
      <c r="N468" s="81"/>
      <c r="O468" s="81"/>
      <c r="P468" s="81"/>
      <c r="Q468" s="75"/>
    </row>
    <row r="469" spans="2:17" ht="18.75" x14ac:dyDescent="0.3">
      <c r="B469" s="112"/>
      <c r="C469" s="119"/>
      <c r="D469" s="116" t="s">
        <v>251</v>
      </c>
      <c r="E469" s="118">
        <v>5</v>
      </c>
      <c r="F469" s="214" t="e">
        <f t="shared" si="74"/>
        <v>#DIV/0!</v>
      </c>
      <c r="G469" s="215" t="e">
        <f t="shared" si="74"/>
        <v>#DIV/0!</v>
      </c>
      <c r="H469" s="215" t="e">
        <f t="shared" si="74"/>
        <v>#DIV/0!</v>
      </c>
      <c r="I469" s="161"/>
      <c r="J469" s="161"/>
      <c r="K469" s="161"/>
      <c r="L469" s="161"/>
      <c r="M469" s="158"/>
      <c r="N469" s="81"/>
      <c r="O469" s="81"/>
      <c r="P469" s="81"/>
      <c r="Q469" s="75"/>
    </row>
    <row r="470" spans="2:17" ht="18.75" x14ac:dyDescent="0.3">
      <c r="B470" s="112"/>
      <c r="C470" s="119"/>
      <c r="D470" s="116" t="s">
        <v>252</v>
      </c>
      <c r="E470" s="118">
        <v>6</v>
      </c>
      <c r="F470" s="214" t="e">
        <f t="shared" si="74"/>
        <v>#DIV/0!</v>
      </c>
      <c r="G470" s="215" t="e">
        <f t="shared" si="74"/>
        <v>#DIV/0!</v>
      </c>
      <c r="H470" s="215" t="e">
        <f t="shared" si="74"/>
        <v>#DIV/0!</v>
      </c>
      <c r="I470" s="161"/>
      <c r="J470" s="161"/>
      <c r="K470" s="161"/>
      <c r="L470" s="161"/>
      <c r="M470" s="158"/>
      <c r="N470" s="81"/>
      <c r="O470" s="81"/>
      <c r="P470" s="81"/>
      <c r="Q470" s="75"/>
    </row>
    <row r="471" spans="2:17" ht="18.75" x14ac:dyDescent="0.3">
      <c r="B471" s="112"/>
      <c r="C471" s="119"/>
      <c r="D471" s="116" t="s">
        <v>253</v>
      </c>
      <c r="E471" s="118">
        <v>7</v>
      </c>
      <c r="F471" s="214" t="e">
        <f t="shared" si="74"/>
        <v>#DIV/0!</v>
      </c>
      <c r="G471" s="215" t="e">
        <f t="shared" si="74"/>
        <v>#DIV/0!</v>
      </c>
      <c r="H471" s="215" t="e">
        <f t="shared" si="74"/>
        <v>#DIV/0!</v>
      </c>
      <c r="I471" s="161"/>
      <c r="J471" s="161"/>
      <c r="K471" s="161"/>
      <c r="L471" s="161"/>
      <c r="M471" s="158"/>
      <c r="N471" s="81"/>
      <c r="O471" s="81"/>
      <c r="P471" s="81"/>
      <c r="Q471" s="75"/>
    </row>
    <row r="472" spans="2:17" ht="18.75" x14ac:dyDescent="0.3">
      <c r="B472" s="112"/>
      <c r="C472" s="119"/>
      <c r="D472" s="116" t="s">
        <v>254</v>
      </c>
      <c r="E472" s="118">
        <v>8</v>
      </c>
      <c r="F472" s="214" t="e">
        <f t="shared" si="74"/>
        <v>#DIV/0!</v>
      </c>
      <c r="G472" s="215" t="e">
        <f t="shared" si="74"/>
        <v>#DIV/0!</v>
      </c>
      <c r="H472" s="215" t="e">
        <f t="shared" si="74"/>
        <v>#DIV/0!</v>
      </c>
      <c r="I472" s="161"/>
      <c r="J472" s="161"/>
      <c r="K472" s="161"/>
      <c r="L472" s="161"/>
      <c r="M472" s="158"/>
      <c r="N472" s="81"/>
      <c r="O472" s="81"/>
      <c r="P472" s="81"/>
      <c r="Q472" s="75"/>
    </row>
    <row r="473" spans="2:17" ht="18.75" x14ac:dyDescent="0.3">
      <c r="B473" s="112"/>
      <c r="C473" s="119"/>
      <c r="D473" s="116" t="s">
        <v>255</v>
      </c>
      <c r="E473" s="118">
        <v>9</v>
      </c>
      <c r="F473" s="214" t="e">
        <f t="shared" si="74"/>
        <v>#DIV/0!</v>
      </c>
      <c r="G473" s="215" t="e">
        <f t="shared" si="74"/>
        <v>#DIV/0!</v>
      </c>
      <c r="H473" s="215" t="e">
        <f t="shared" si="74"/>
        <v>#DIV/0!</v>
      </c>
      <c r="I473" s="161"/>
      <c r="J473" s="161"/>
      <c r="K473" s="161"/>
      <c r="L473" s="161"/>
      <c r="M473" s="158"/>
      <c r="N473" s="81"/>
      <c r="O473" s="81"/>
      <c r="P473" s="81"/>
      <c r="Q473" s="75"/>
    </row>
    <row r="474" spans="2:17" ht="18.75" x14ac:dyDescent="0.3">
      <c r="B474" s="112"/>
      <c r="C474" s="119"/>
      <c r="D474" s="116" t="s">
        <v>256</v>
      </c>
      <c r="E474" s="118">
        <v>10</v>
      </c>
      <c r="F474" s="214" t="e">
        <f>ROUND(SUMIF($E$7:$E$459,$D474,F$7:F$459)/F$461,3)</f>
        <v>#DIV/0!</v>
      </c>
      <c r="G474" s="215" t="e">
        <f>ROUND(SUMIF($E$7:$E$459,$D474,G$7:G$459)/G$461,3)</f>
        <v>#DIV/0!</v>
      </c>
      <c r="H474" s="215" t="e">
        <f>ROUND(SUMIF($E$7:$E$459,$D474,H$7:H$459)/H$461,3)</f>
        <v>#DIV/0!</v>
      </c>
      <c r="I474" s="161"/>
      <c r="J474" s="161"/>
      <c r="K474" s="161"/>
      <c r="L474" s="161"/>
      <c r="M474" s="158"/>
      <c r="N474" s="81"/>
      <c r="O474" s="81"/>
      <c r="P474" s="81"/>
      <c r="Q474" s="75"/>
    </row>
    <row r="475" spans="2:17" ht="15.75" x14ac:dyDescent="0.25">
      <c r="B475" s="113"/>
      <c r="C475" s="114"/>
      <c r="D475" s="114"/>
      <c r="E475" s="117" t="s">
        <v>260</v>
      </c>
      <c r="F475" s="156"/>
      <c r="G475" s="161"/>
      <c r="H475" s="161"/>
      <c r="I475" s="161"/>
      <c r="J475" s="161"/>
      <c r="K475" s="161"/>
      <c r="L475" s="161"/>
      <c r="M475" s="158"/>
      <c r="N475" s="81"/>
      <c r="O475" s="81"/>
      <c r="P475" s="81"/>
      <c r="Q475" s="75"/>
    </row>
    <row r="476" spans="2:17" ht="18.75" x14ac:dyDescent="0.3">
      <c r="B476" s="112"/>
      <c r="C476" s="112"/>
      <c r="D476" s="116" t="s">
        <v>235</v>
      </c>
      <c r="E476" s="118">
        <v>1</v>
      </c>
      <c r="F476" s="156"/>
      <c r="G476" s="161"/>
      <c r="H476" s="161"/>
      <c r="I476" s="161"/>
      <c r="J476" s="215" t="e">
        <f>ROUND(SUMIF($I$7:$I$459,$D476,J$7:J$459)/J$461,3)</f>
        <v>#DIV/0!</v>
      </c>
      <c r="K476" s="215" t="e">
        <f t="shared" ref="K476:M476" si="75">ROUND(SUMIF($I$7:$I$459,$D476,K$7:K$459)/K$461,3)</f>
        <v>#DIV/0!</v>
      </c>
      <c r="L476" s="215" t="e">
        <f t="shared" si="75"/>
        <v>#DIV/0!</v>
      </c>
      <c r="M476" s="235" t="e">
        <f t="shared" si="75"/>
        <v>#DIV/0!</v>
      </c>
      <c r="N476" s="81"/>
      <c r="O476" s="81"/>
      <c r="P476" s="81"/>
      <c r="Q476" s="75"/>
    </row>
    <row r="477" spans="2:17" ht="18.75" x14ac:dyDescent="0.3">
      <c r="B477" s="112"/>
      <c r="C477" s="112"/>
      <c r="D477" s="116" t="s">
        <v>236</v>
      </c>
      <c r="E477" s="118">
        <v>2</v>
      </c>
      <c r="F477" s="156"/>
      <c r="G477" s="161"/>
      <c r="H477" s="161"/>
      <c r="I477" s="161"/>
      <c r="J477" s="215" t="e">
        <f t="shared" ref="J477:M487" si="76">ROUND(SUMIF($I$7:$I$459,$D477,J$7:J$459)/J$461,3)</f>
        <v>#DIV/0!</v>
      </c>
      <c r="K477" s="215" t="e">
        <f t="shared" si="76"/>
        <v>#DIV/0!</v>
      </c>
      <c r="L477" s="215" t="e">
        <f t="shared" si="76"/>
        <v>#DIV/0!</v>
      </c>
      <c r="M477" s="235" t="e">
        <f t="shared" si="76"/>
        <v>#DIV/0!</v>
      </c>
      <c r="N477" s="81"/>
      <c r="O477" s="81"/>
      <c r="P477" s="81"/>
      <c r="Q477" s="75"/>
    </row>
    <row r="478" spans="2:17" ht="18.75" x14ac:dyDescent="0.3">
      <c r="B478" s="112"/>
      <c r="C478" s="112"/>
      <c r="D478" s="116" t="s">
        <v>237</v>
      </c>
      <c r="E478" s="118">
        <v>3</v>
      </c>
      <c r="F478" s="156"/>
      <c r="G478" s="161"/>
      <c r="H478" s="161"/>
      <c r="I478" s="161"/>
      <c r="J478" s="215" t="e">
        <f t="shared" si="76"/>
        <v>#DIV/0!</v>
      </c>
      <c r="K478" s="215" t="e">
        <f t="shared" si="76"/>
        <v>#DIV/0!</v>
      </c>
      <c r="L478" s="215" t="e">
        <f t="shared" si="76"/>
        <v>#DIV/0!</v>
      </c>
      <c r="M478" s="235" t="e">
        <f t="shared" si="76"/>
        <v>#DIV/0!</v>
      </c>
      <c r="N478" s="81"/>
      <c r="O478" s="81"/>
      <c r="P478" s="81"/>
      <c r="Q478" s="75"/>
    </row>
    <row r="479" spans="2:17" ht="18.75" x14ac:dyDescent="0.3">
      <c r="B479" s="112"/>
      <c r="C479" s="112"/>
      <c r="D479" s="116" t="s">
        <v>238</v>
      </c>
      <c r="E479" s="118">
        <v>4</v>
      </c>
      <c r="F479" s="156"/>
      <c r="G479" s="161"/>
      <c r="H479" s="161"/>
      <c r="I479" s="161"/>
      <c r="J479" s="215" t="e">
        <f t="shared" si="76"/>
        <v>#DIV/0!</v>
      </c>
      <c r="K479" s="215" t="e">
        <f t="shared" si="76"/>
        <v>#DIV/0!</v>
      </c>
      <c r="L479" s="215" t="e">
        <f t="shared" si="76"/>
        <v>#DIV/0!</v>
      </c>
      <c r="M479" s="235" t="e">
        <f t="shared" si="76"/>
        <v>#DIV/0!</v>
      </c>
      <c r="N479" s="81"/>
      <c r="O479" s="81"/>
      <c r="P479" s="81"/>
      <c r="Q479" s="75"/>
    </row>
    <row r="480" spans="2:17" ht="18.75" x14ac:dyDescent="0.3">
      <c r="B480" s="112"/>
      <c r="C480" s="112"/>
      <c r="D480" s="116" t="s">
        <v>239</v>
      </c>
      <c r="E480" s="118">
        <v>5</v>
      </c>
      <c r="F480" s="156"/>
      <c r="G480" s="161"/>
      <c r="H480" s="161"/>
      <c r="I480" s="161"/>
      <c r="J480" s="215" t="e">
        <f t="shared" si="76"/>
        <v>#DIV/0!</v>
      </c>
      <c r="K480" s="215" t="e">
        <f t="shared" si="76"/>
        <v>#DIV/0!</v>
      </c>
      <c r="L480" s="215" t="e">
        <f t="shared" si="76"/>
        <v>#DIV/0!</v>
      </c>
      <c r="M480" s="235" t="e">
        <f t="shared" si="76"/>
        <v>#DIV/0!</v>
      </c>
      <c r="N480" s="81"/>
      <c r="O480" s="81"/>
      <c r="P480" s="81"/>
      <c r="Q480" s="75"/>
    </row>
    <row r="481" spans="1:18" ht="18.75" x14ac:dyDescent="0.3">
      <c r="B481" s="112"/>
      <c r="C481" s="112"/>
      <c r="D481" s="116" t="s">
        <v>240</v>
      </c>
      <c r="E481" s="118">
        <v>6</v>
      </c>
      <c r="F481" s="156"/>
      <c r="G481" s="161"/>
      <c r="H481" s="161"/>
      <c r="I481" s="161"/>
      <c r="J481" s="215" t="e">
        <f t="shared" si="76"/>
        <v>#DIV/0!</v>
      </c>
      <c r="K481" s="215" t="e">
        <f t="shared" si="76"/>
        <v>#DIV/0!</v>
      </c>
      <c r="L481" s="215" t="e">
        <f t="shared" si="76"/>
        <v>#DIV/0!</v>
      </c>
      <c r="M481" s="235" t="e">
        <f t="shared" si="76"/>
        <v>#DIV/0!</v>
      </c>
      <c r="N481" s="81"/>
      <c r="O481" s="81"/>
      <c r="P481" s="81"/>
      <c r="Q481" s="75"/>
    </row>
    <row r="482" spans="1:18" ht="18.75" x14ac:dyDescent="0.3">
      <c r="B482" s="112"/>
      <c r="C482" s="112"/>
      <c r="D482" s="116" t="s">
        <v>241</v>
      </c>
      <c r="E482" s="118">
        <v>7</v>
      </c>
      <c r="F482" s="156"/>
      <c r="G482" s="161"/>
      <c r="H482" s="161"/>
      <c r="I482" s="161"/>
      <c r="J482" s="215" t="e">
        <f t="shared" si="76"/>
        <v>#DIV/0!</v>
      </c>
      <c r="K482" s="215" t="e">
        <f t="shared" si="76"/>
        <v>#DIV/0!</v>
      </c>
      <c r="L482" s="215" t="e">
        <f t="shared" si="76"/>
        <v>#DIV/0!</v>
      </c>
      <c r="M482" s="235" t="e">
        <f t="shared" si="76"/>
        <v>#DIV/0!</v>
      </c>
      <c r="N482" s="81"/>
      <c r="O482" s="81"/>
      <c r="P482" s="81"/>
      <c r="Q482" s="75"/>
    </row>
    <row r="483" spans="1:18" ht="18.75" x14ac:dyDescent="0.3">
      <c r="B483" s="112"/>
      <c r="C483" s="112"/>
      <c r="D483" s="116" t="s">
        <v>242</v>
      </c>
      <c r="E483" s="118">
        <v>8</v>
      </c>
      <c r="F483" s="156"/>
      <c r="G483" s="161"/>
      <c r="H483" s="161"/>
      <c r="I483" s="161"/>
      <c r="J483" s="215" t="e">
        <f t="shared" si="76"/>
        <v>#DIV/0!</v>
      </c>
      <c r="K483" s="215" t="e">
        <f t="shared" si="76"/>
        <v>#DIV/0!</v>
      </c>
      <c r="L483" s="215" t="e">
        <f t="shared" si="76"/>
        <v>#DIV/0!</v>
      </c>
      <c r="M483" s="235" t="e">
        <f t="shared" si="76"/>
        <v>#DIV/0!</v>
      </c>
      <c r="N483" s="81"/>
      <c r="O483" s="81"/>
      <c r="P483" s="81"/>
      <c r="Q483" s="75"/>
    </row>
    <row r="484" spans="1:18" ht="18.75" x14ac:dyDescent="0.3">
      <c r="B484" s="112"/>
      <c r="C484" s="112"/>
      <c r="D484" s="116" t="s">
        <v>243</v>
      </c>
      <c r="E484" s="118">
        <v>9</v>
      </c>
      <c r="F484" s="156"/>
      <c r="G484" s="161"/>
      <c r="H484" s="161"/>
      <c r="I484" s="161"/>
      <c r="J484" s="215" t="e">
        <f t="shared" si="76"/>
        <v>#DIV/0!</v>
      </c>
      <c r="K484" s="215" t="e">
        <f t="shared" si="76"/>
        <v>#DIV/0!</v>
      </c>
      <c r="L484" s="215" t="e">
        <f t="shared" si="76"/>
        <v>#DIV/0!</v>
      </c>
      <c r="M484" s="235" t="e">
        <f t="shared" si="76"/>
        <v>#DIV/0!</v>
      </c>
      <c r="N484" s="81"/>
      <c r="O484" s="81"/>
      <c r="P484" s="81"/>
      <c r="Q484" s="75"/>
    </row>
    <row r="485" spans="1:18" ht="18.75" x14ac:dyDescent="0.3">
      <c r="B485" s="112"/>
      <c r="C485" s="112"/>
      <c r="D485" s="116" t="s">
        <v>244</v>
      </c>
      <c r="E485" s="118">
        <v>10</v>
      </c>
      <c r="F485" s="156"/>
      <c r="G485" s="161"/>
      <c r="H485" s="161"/>
      <c r="I485" s="161"/>
      <c r="J485" s="215" t="e">
        <f t="shared" si="76"/>
        <v>#DIV/0!</v>
      </c>
      <c r="K485" s="215" t="e">
        <f t="shared" si="76"/>
        <v>#DIV/0!</v>
      </c>
      <c r="L485" s="215" t="e">
        <f t="shared" si="76"/>
        <v>#DIV/0!</v>
      </c>
      <c r="M485" s="235" t="e">
        <f t="shared" si="76"/>
        <v>#DIV/0!</v>
      </c>
      <c r="N485" s="81"/>
      <c r="O485" s="81"/>
      <c r="P485" s="81"/>
      <c r="Q485" s="75"/>
    </row>
    <row r="486" spans="1:18" ht="18.75" x14ac:dyDescent="0.3">
      <c r="B486" s="112"/>
      <c r="C486" s="112"/>
      <c r="D486" s="116" t="s">
        <v>245</v>
      </c>
      <c r="E486" s="118">
        <v>11</v>
      </c>
      <c r="F486" s="156"/>
      <c r="G486" s="161"/>
      <c r="H486" s="161"/>
      <c r="I486" s="161"/>
      <c r="J486" s="215" t="e">
        <f t="shared" si="76"/>
        <v>#DIV/0!</v>
      </c>
      <c r="K486" s="215" t="e">
        <f t="shared" si="76"/>
        <v>#DIV/0!</v>
      </c>
      <c r="L486" s="215" t="e">
        <f t="shared" si="76"/>
        <v>#DIV/0!</v>
      </c>
      <c r="M486" s="235" t="e">
        <f t="shared" si="76"/>
        <v>#DIV/0!</v>
      </c>
      <c r="N486" s="81"/>
      <c r="O486" s="81"/>
      <c r="P486" s="81"/>
      <c r="Q486" s="75"/>
    </row>
    <row r="487" spans="1:18" ht="19.5" thickBot="1" x14ac:dyDescent="0.35">
      <c r="B487" s="112"/>
      <c r="C487" s="112"/>
      <c r="D487" s="116" t="s">
        <v>246</v>
      </c>
      <c r="E487" s="118">
        <v>12</v>
      </c>
      <c r="F487" s="157"/>
      <c r="G487" s="162"/>
      <c r="H487" s="162"/>
      <c r="I487" s="161"/>
      <c r="J487" s="215" t="e">
        <f t="shared" si="76"/>
        <v>#DIV/0!</v>
      </c>
      <c r="K487" s="215" t="e">
        <f t="shared" si="76"/>
        <v>#DIV/0!</v>
      </c>
      <c r="L487" s="215" t="e">
        <f t="shared" si="76"/>
        <v>#DIV/0!</v>
      </c>
      <c r="M487" s="235" t="e">
        <f t="shared" si="76"/>
        <v>#DIV/0!</v>
      </c>
      <c r="N487" s="81"/>
      <c r="O487" s="81"/>
      <c r="P487" s="81"/>
      <c r="Q487" s="75"/>
    </row>
    <row r="488" spans="1:18" ht="16.5" thickTop="1" thickBot="1" x14ac:dyDescent="0.3">
      <c r="B488" s="147"/>
      <c r="C488" s="78"/>
      <c r="D488" s="81"/>
      <c r="E488" s="115" t="s">
        <v>233</v>
      </c>
      <c r="F488" s="223" t="e">
        <f>SUM(F465:F474)</f>
        <v>#DIV/0!</v>
      </c>
      <c r="G488" s="224" t="e">
        <f>SUM(G465:G474)</f>
        <v>#DIV/0!</v>
      </c>
      <c r="H488" s="225" t="e">
        <f>SUM(H465:H474)</f>
        <v>#DIV/0!</v>
      </c>
      <c r="I488" s="226"/>
      <c r="J488" s="217" t="e">
        <f>SUM(J476:J487)</f>
        <v>#DIV/0!</v>
      </c>
      <c r="K488" s="217" t="e">
        <f t="shared" ref="K488:M488" si="77">SUM(K476:K487)</f>
        <v>#DIV/0!</v>
      </c>
      <c r="L488" s="217" t="e">
        <f t="shared" si="77"/>
        <v>#DIV/0!</v>
      </c>
      <c r="M488" s="234" t="e">
        <f t="shared" si="77"/>
        <v>#DIV/0!</v>
      </c>
      <c r="N488" s="81"/>
      <c r="O488" s="81"/>
      <c r="P488" s="81"/>
      <c r="Q488" s="75"/>
    </row>
    <row r="489" spans="1:18" x14ac:dyDescent="0.25">
      <c r="F489" s="232" t="s">
        <v>312</v>
      </c>
    </row>
    <row r="490" spans="1:18" ht="15.75" thickBot="1" x14ac:dyDescent="0.3">
      <c r="A490" s="76"/>
      <c r="B490" s="76"/>
      <c r="C490" s="76"/>
      <c r="D490" s="76"/>
      <c r="E490" s="76"/>
      <c r="F490" s="76"/>
      <c r="G490" s="76"/>
      <c r="H490" s="76"/>
      <c r="I490" s="76"/>
      <c r="J490" s="76"/>
      <c r="K490" s="76"/>
      <c r="L490" s="76"/>
      <c r="M490" s="76"/>
      <c r="N490" s="76"/>
      <c r="O490" s="76"/>
      <c r="P490" s="76"/>
      <c r="Q490" s="76"/>
      <c r="R490" s="102"/>
    </row>
    <row r="491" spans="1:18" ht="34.5" thickBot="1" x14ac:dyDescent="0.55000000000000004">
      <c r="B491" s="201" t="s">
        <v>329</v>
      </c>
      <c r="C491" s="202"/>
      <c r="D491" s="202"/>
      <c r="E491" s="202"/>
      <c r="F491" s="202"/>
      <c r="G491" s="202"/>
      <c r="H491" s="202"/>
      <c r="I491" s="202"/>
      <c r="J491" s="202"/>
      <c r="K491" s="202"/>
      <c r="L491" s="202"/>
      <c r="M491" s="202"/>
      <c r="N491" s="202"/>
      <c r="O491" s="202"/>
      <c r="P491" s="202"/>
      <c r="Q491" s="203"/>
    </row>
    <row r="492" spans="1:18" ht="56.25" customHeight="1" x14ac:dyDescent="0.25">
      <c r="B492" s="300"/>
      <c r="C492" s="301"/>
      <c r="D492" s="368" t="s">
        <v>181</v>
      </c>
      <c r="E492" s="627" t="s">
        <v>284</v>
      </c>
      <c r="F492" s="595" t="s">
        <v>259</v>
      </c>
      <c r="G492" s="596"/>
      <c r="H492" s="597"/>
      <c r="I492" s="627" t="s">
        <v>283</v>
      </c>
      <c r="J492" s="600" t="s">
        <v>187</v>
      </c>
      <c r="K492" s="601"/>
      <c r="L492" s="601"/>
      <c r="M492" s="602"/>
      <c r="N492" s="603" t="s">
        <v>227</v>
      </c>
      <c r="O492" s="604"/>
      <c r="P492" s="605"/>
      <c r="Q492" s="302"/>
    </row>
    <row r="493" spans="1:18" ht="15" customHeight="1" x14ac:dyDescent="0.25">
      <c r="B493" s="303"/>
      <c r="C493" s="304" t="s">
        <v>297</v>
      </c>
      <c r="D493" s="85">
        <f>D$462</f>
        <v>0</v>
      </c>
      <c r="E493" s="598"/>
      <c r="F493" s="109">
        <f>F$462</f>
        <v>0</v>
      </c>
      <c r="G493" s="110">
        <f>G$462</f>
        <v>0</v>
      </c>
      <c r="H493" s="111">
        <f>H$462</f>
        <v>0</v>
      </c>
      <c r="I493" s="598"/>
      <c r="J493" s="109">
        <f t="shared" ref="J493:P493" si="78">J$462</f>
        <v>0</v>
      </c>
      <c r="K493" s="110">
        <f t="shared" si="78"/>
        <v>0</v>
      </c>
      <c r="L493" s="110">
        <f t="shared" si="78"/>
        <v>0</v>
      </c>
      <c r="M493" s="111">
        <f t="shared" si="78"/>
        <v>0</v>
      </c>
      <c r="N493" s="109">
        <f t="shared" si="78"/>
        <v>0</v>
      </c>
      <c r="O493" s="110">
        <f t="shared" si="78"/>
        <v>0</v>
      </c>
      <c r="P493" s="111">
        <f t="shared" si="78"/>
        <v>0</v>
      </c>
      <c r="Q493" s="305"/>
    </row>
    <row r="494" spans="1:18" ht="15" customHeight="1" x14ac:dyDescent="0.25">
      <c r="B494" s="606" t="s">
        <v>179</v>
      </c>
      <c r="C494" s="79" t="s">
        <v>199</v>
      </c>
      <c r="D494" s="181" t="s">
        <v>182</v>
      </c>
      <c r="E494" s="598"/>
      <c r="F494" s="198" t="s">
        <v>182</v>
      </c>
      <c r="G494" s="199" t="s">
        <v>69</v>
      </c>
      <c r="H494" s="200" t="s">
        <v>183</v>
      </c>
      <c r="I494" s="598"/>
      <c r="J494" s="184" t="s">
        <v>51</v>
      </c>
      <c r="K494" s="178" t="s">
        <v>52</v>
      </c>
      <c r="L494" s="179" t="s">
        <v>185</v>
      </c>
      <c r="M494" s="183" t="s">
        <v>186</v>
      </c>
      <c r="N494" s="184" t="s">
        <v>228</v>
      </c>
      <c r="O494" s="593" t="s">
        <v>229</v>
      </c>
      <c r="P494" s="594"/>
      <c r="Q494" s="305"/>
    </row>
    <row r="495" spans="1:18" ht="15.75" customHeight="1" thickBot="1" x14ac:dyDescent="0.3">
      <c r="B495" s="607"/>
      <c r="C495" s="80" t="s">
        <v>12</v>
      </c>
      <c r="D495" s="182">
        <v>7388</v>
      </c>
      <c r="E495" s="599"/>
      <c r="F495" s="186">
        <v>7420</v>
      </c>
      <c r="G495" s="180">
        <v>3220</v>
      </c>
      <c r="H495" s="185">
        <v>3215</v>
      </c>
      <c r="I495" s="599"/>
      <c r="J495" s="186">
        <v>3210</v>
      </c>
      <c r="K495" s="180">
        <v>3212</v>
      </c>
      <c r="L495" s="180" t="s">
        <v>184</v>
      </c>
      <c r="M495" s="185" t="s">
        <v>184</v>
      </c>
      <c r="N495" s="186">
        <v>7422</v>
      </c>
      <c r="O495" s="180">
        <v>7425</v>
      </c>
      <c r="P495" s="185" t="s">
        <v>289</v>
      </c>
      <c r="Q495" s="307" t="s">
        <v>233</v>
      </c>
      <c r="R495" s="3" t="s">
        <v>189</v>
      </c>
    </row>
    <row r="496" spans="1:18" s="374" customFormat="1" x14ac:dyDescent="0.25">
      <c r="B496" s="610"/>
      <c r="C496" s="611"/>
      <c r="D496" s="150">
        <v>0</v>
      </c>
      <c r="E496" s="125"/>
      <c r="F496" s="169">
        <v>0</v>
      </c>
      <c r="G496" s="153">
        <v>0</v>
      </c>
      <c r="H496" s="170">
        <v>0</v>
      </c>
      <c r="I496" s="123"/>
      <c r="J496" s="169">
        <v>0</v>
      </c>
      <c r="K496" s="153">
        <v>0</v>
      </c>
      <c r="L496" s="153">
        <v>0</v>
      </c>
      <c r="M496" s="153">
        <v>0</v>
      </c>
      <c r="N496" s="153">
        <v>0</v>
      </c>
      <c r="O496" s="153">
        <v>0</v>
      </c>
      <c r="P496" s="153">
        <v>0</v>
      </c>
      <c r="Q496" s="320">
        <f>SUM(D496:P496)</f>
        <v>0</v>
      </c>
      <c r="R496" s="377"/>
    </row>
    <row r="497" spans="2:18" s="374" customFormat="1" x14ac:dyDescent="0.25">
      <c r="B497" s="610"/>
      <c r="C497" s="611"/>
      <c r="D497" s="150">
        <v>0</v>
      </c>
      <c r="E497" s="125"/>
      <c r="F497" s="169">
        <v>0</v>
      </c>
      <c r="G497" s="153">
        <v>0</v>
      </c>
      <c r="H497" s="170">
        <v>0</v>
      </c>
      <c r="I497" s="123"/>
      <c r="J497" s="169">
        <v>0</v>
      </c>
      <c r="K497" s="153">
        <v>0</v>
      </c>
      <c r="L497" s="153">
        <v>0</v>
      </c>
      <c r="M497" s="153">
        <v>0</v>
      </c>
      <c r="N497" s="153">
        <v>0</v>
      </c>
      <c r="O497" s="153">
        <v>0</v>
      </c>
      <c r="P497" s="153">
        <v>0</v>
      </c>
      <c r="Q497" s="320">
        <f>SUM(D497:P497)</f>
        <v>0</v>
      </c>
      <c r="R497" s="377"/>
    </row>
    <row r="498" spans="2:18" s="374" customFormat="1" x14ac:dyDescent="0.25">
      <c r="B498" s="610"/>
      <c r="C498" s="611"/>
      <c r="D498" s="150">
        <v>0</v>
      </c>
      <c r="E498" s="125"/>
      <c r="F498" s="169">
        <v>0</v>
      </c>
      <c r="G498" s="153">
        <v>0</v>
      </c>
      <c r="H498" s="170">
        <v>0</v>
      </c>
      <c r="I498" s="123"/>
      <c r="J498" s="169">
        <v>0</v>
      </c>
      <c r="K498" s="153">
        <v>0</v>
      </c>
      <c r="L498" s="153">
        <v>0</v>
      </c>
      <c r="M498" s="153">
        <v>0</v>
      </c>
      <c r="N498" s="153">
        <v>0</v>
      </c>
      <c r="O498" s="153">
        <v>0</v>
      </c>
      <c r="P498" s="153">
        <v>0</v>
      </c>
      <c r="Q498" s="321">
        <f t="shared" ref="Q498:Q503" si="79">SUM(D498:P498)</f>
        <v>0</v>
      </c>
      <c r="R498" s="377"/>
    </row>
    <row r="499" spans="2:18" s="374" customFormat="1" x14ac:dyDescent="0.25">
      <c r="B499" s="610"/>
      <c r="C499" s="611"/>
      <c r="D499" s="150">
        <v>0</v>
      </c>
      <c r="E499" s="125"/>
      <c r="F499" s="169">
        <v>0</v>
      </c>
      <c r="G499" s="153">
        <v>0</v>
      </c>
      <c r="H499" s="170">
        <v>0</v>
      </c>
      <c r="I499" s="123"/>
      <c r="J499" s="169">
        <v>0</v>
      </c>
      <c r="K499" s="153">
        <v>0</v>
      </c>
      <c r="L499" s="153">
        <v>0</v>
      </c>
      <c r="M499" s="153">
        <v>0</v>
      </c>
      <c r="N499" s="153">
        <v>0</v>
      </c>
      <c r="O499" s="153">
        <v>0</v>
      </c>
      <c r="P499" s="153">
        <v>0</v>
      </c>
      <c r="Q499" s="321">
        <f t="shared" si="79"/>
        <v>0</v>
      </c>
      <c r="R499" s="377"/>
    </row>
    <row r="500" spans="2:18" s="374" customFormat="1" x14ac:dyDescent="0.25">
      <c r="B500" s="610"/>
      <c r="C500" s="611"/>
      <c r="D500" s="150">
        <v>0</v>
      </c>
      <c r="E500" s="125"/>
      <c r="F500" s="169">
        <v>0</v>
      </c>
      <c r="G500" s="153">
        <v>0</v>
      </c>
      <c r="H500" s="170">
        <v>0</v>
      </c>
      <c r="I500" s="123"/>
      <c r="J500" s="169">
        <v>0</v>
      </c>
      <c r="K500" s="153">
        <v>0</v>
      </c>
      <c r="L500" s="153">
        <v>0</v>
      </c>
      <c r="M500" s="153">
        <v>0</v>
      </c>
      <c r="N500" s="153">
        <v>0</v>
      </c>
      <c r="O500" s="153">
        <v>0</v>
      </c>
      <c r="P500" s="153">
        <v>0</v>
      </c>
      <c r="Q500" s="321">
        <f t="shared" si="79"/>
        <v>0</v>
      </c>
      <c r="R500" s="377"/>
    </row>
    <row r="501" spans="2:18" s="374" customFormat="1" x14ac:dyDescent="0.25">
      <c r="B501" s="610"/>
      <c r="C501" s="611"/>
      <c r="D501" s="150">
        <v>0</v>
      </c>
      <c r="E501" s="125"/>
      <c r="F501" s="169">
        <v>0</v>
      </c>
      <c r="G501" s="153">
        <v>0</v>
      </c>
      <c r="H501" s="170">
        <v>0</v>
      </c>
      <c r="I501" s="123"/>
      <c r="J501" s="169">
        <v>0</v>
      </c>
      <c r="K501" s="153">
        <v>0</v>
      </c>
      <c r="L501" s="153">
        <v>0</v>
      </c>
      <c r="M501" s="153">
        <v>0</v>
      </c>
      <c r="N501" s="153">
        <v>0</v>
      </c>
      <c r="O501" s="153">
        <v>0</v>
      </c>
      <c r="P501" s="153">
        <v>0</v>
      </c>
      <c r="Q501" s="321">
        <f t="shared" si="79"/>
        <v>0</v>
      </c>
      <c r="R501" s="377"/>
    </row>
    <row r="502" spans="2:18" s="374" customFormat="1" x14ac:dyDescent="0.25">
      <c r="B502" s="610"/>
      <c r="C502" s="611"/>
      <c r="D502" s="150">
        <v>0</v>
      </c>
      <c r="E502" s="125"/>
      <c r="F502" s="169">
        <v>0</v>
      </c>
      <c r="G502" s="153">
        <v>0</v>
      </c>
      <c r="H502" s="170">
        <v>0</v>
      </c>
      <c r="I502" s="123"/>
      <c r="J502" s="169">
        <v>0</v>
      </c>
      <c r="K502" s="153">
        <v>0</v>
      </c>
      <c r="L502" s="153">
        <v>0</v>
      </c>
      <c r="M502" s="153">
        <v>0</v>
      </c>
      <c r="N502" s="153">
        <v>0</v>
      </c>
      <c r="O502" s="153">
        <v>0</v>
      </c>
      <c r="P502" s="153">
        <v>0</v>
      </c>
      <c r="Q502" s="321">
        <f t="shared" si="79"/>
        <v>0</v>
      </c>
      <c r="R502" s="377"/>
    </row>
    <row r="503" spans="2:18" s="374" customFormat="1" x14ac:dyDescent="0.25">
      <c r="B503" s="608" t="s">
        <v>288</v>
      </c>
      <c r="C503" s="609"/>
      <c r="D503" s="150">
        <v>0</v>
      </c>
      <c r="E503" s="125"/>
      <c r="F503" s="169">
        <v>0</v>
      </c>
      <c r="G503" s="153">
        <v>0</v>
      </c>
      <c r="H503" s="170">
        <v>0</v>
      </c>
      <c r="I503" s="123"/>
      <c r="J503" s="169">
        <v>0</v>
      </c>
      <c r="K503" s="153">
        <v>0</v>
      </c>
      <c r="L503" s="153">
        <v>0</v>
      </c>
      <c r="M503" s="153">
        <v>0</v>
      </c>
      <c r="N503" s="153">
        <v>0</v>
      </c>
      <c r="O503" s="153">
        <v>0</v>
      </c>
      <c r="P503" s="153">
        <v>0</v>
      </c>
      <c r="Q503" s="321">
        <f t="shared" si="79"/>
        <v>0</v>
      </c>
      <c r="R503" s="377"/>
    </row>
    <row r="504" spans="2:18" s="374" customFormat="1" ht="15.75" thickBot="1" x14ac:dyDescent="0.3">
      <c r="B504" s="608"/>
      <c r="C504" s="609"/>
      <c r="D504" s="152">
        <v>0</v>
      </c>
      <c r="E504" s="205"/>
      <c r="F504" s="175">
        <v>0</v>
      </c>
      <c r="G504" s="155">
        <v>0</v>
      </c>
      <c r="H504" s="176">
        <v>0</v>
      </c>
      <c r="I504" s="206"/>
      <c r="J504" s="175">
        <v>0</v>
      </c>
      <c r="K504" s="155">
        <v>0</v>
      </c>
      <c r="L504" s="155">
        <v>0</v>
      </c>
      <c r="M504" s="155">
        <v>0</v>
      </c>
      <c r="N504" s="155">
        <v>0</v>
      </c>
      <c r="O504" s="155">
        <v>0</v>
      </c>
      <c r="P504" s="176">
        <v>0</v>
      </c>
      <c r="Q504" s="322">
        <f>SUM(D504:P504)</f>
        <v>0</v>
      </c>
      <c r="R504" s="377"/>
    </row>
    <row r="505" spans="2:18" ht="16.5" thickTop="1" thickBot="1" x14ac:dyDescent="0.3">
      <c r="B505" s="308"/>
      <c r="C505" s="309" t="s">
        <v>314</v>
      </c>
      <c r="D505" s="163">
        <f>SUM(D496:D504)</f>
        <v>0</v>
      </c>
      <c r="E505" s="314"/>
      <c r="F505" s="237">
        <f>SUM(F496:F504)</f>
        <v>0</v>
      </c>
      <c r="G505" s="238">
        <f>SUM(G496:G504)</f>
        <v>0</v>
      </c>
      <c r="H505" s="239">
        <f>SUM(H496:H504)</f>
        <v>0</v>
      </c>
      <c r="I505" s="314"/>
      <c r="J505" s="237">
        <f t="shared" ref="J505:P505" si="80">SUM(J496:J504)</f>
        <v>0</v>
      </c>
      <c r="K505" s="238">
        <f t="shared" si="80"/>
        <v>0</v>
      </c>
      <c r="L505" s="238">
        <f t="shared" si="80"/>
        <v>0</v>
      </c>
      <c r="M505" s="239">
        <f t="shared" si="80"/>
        <v>0</v>
      </c>
      <c r="N505" s="237">
        <f t="shared" si="80"/>
        <v>0</v>
      </c>
      <c r="O505" s="238">
        <f t="shared" si="80"/>
        <v>0</v>
      </c>
      <c r="P505" s="239">
        <f t="shared" si="80"/>
        <v>0</v>
      </c>
      <c r="Q505" s="240">
        <f>SUM(D505:P505)</f>
        <v>0</v>
      </c>
    </row>
    <row r="506" spans="2:18" ht="15.75" thickBot="1" x14ac:dyDescent="0.3">
      <c r="B506" s="308"/>
      <c r="C506" s="309" t="s">
        <v>315</v>
      </c>
      <c r="D506" s="163">
        <f>D$461+D$505</f>
        <v>0</v>
      </c>
      <c r="E506" s="314"/>
      <c r="F506" s="237">
        <f>F$461+F$505</f>
        <v>0</v>
      </c>
      <c r="G506" s="238">
        <f>G$461+G$505</f>
        <v>0</v>
      </c>
      <c r="H506" s="239">
        <f>H$461+H$505</f>
        <v>0</v>
      </c>
      <c r="I506" s="314"/>
      <c r="J506" s="237">
        <f t="shared" ref="J506:P506" si="81">J$461+J$505</f>
        <v>0</v>
      </c>
      <c r="K506" s="238">
        <f t="shared" si="81"/>
        <v>0</v>
      </c>
      <c r="L506" s="238">
        <f t="shared" si="81"/>
        <v>0</v>
      </c>
      <c r="M506" s="239">
        <f t="shared" si="81"/>
        <v>0</v>
      </c>
      <c r="N506" s="237">
        <f t="shared" si="81"/>
        <v>0</v>
      </c>
      <c r="O506" s="238">
        <f t="shared" si="81"/>
        <v>0</v>
      </c>
      <c r="P506" s="239">
        <f t="shared" si="81"/>
        <v>0</v>
      </c>
      <c r="Q506" s="240">
        <f>SUM(D506:P506)</f>
        <v>0</v>
      </c>
    </row>
    <row r="507" spans="2:18" ht="15.75" thickBot="1" x14ac:dyDescent="0.3">
      <c r="B507" s="310"/>
      <c r="C507" s="311" t="s">
        <v>234</v>
      </c>
      <c r="D507" s="242">
        <f>D$493-D$505</f>
        <v>0</v>
      </c>
      <c r="E507" s="324"/>
      <c r="F507" s="243">
        <f>F$493-F$505</f>
        <v>0</v>
      </c>
      <c r="G507" s="244">
        <f>G$493-G$505</f>
        <v>0</v>
      </c>
      <c r="H507" s="245">
        <f>H$493-H$505</f>
        <v>0</v>
      </c>
      <c r="I507" s="324"/>
      <c r="J507" s="243">
        <f t="shared" ref="J507:P507" si="82">J$493-J$505</f>
        <v>0</v>
      </c>
      <c r="K507" s="244">
        <f t="shared" si="82"/>
        <v>0</v>
      </c>
      <c r="L507" s="244">
        <f t="shared" si="82"/>
        <v>0</v>
      </c>
      <c r="M507" s="245">
        <f t="shared" si="82"/>
        <v>0</v>
      </c>
      <c r="N507" s="244">
        <f t="shared" si="82"/>
        <v>0</v>
      </c>
      <c r="O507" s="244">
        <f t="shared" si="82"/>
        <v>0</v>
      </c>
      <c r="P507" s="244">
        <f t="shared" si="82"/>
        <v>0</v>
      </c>
      <c r="Q507" s="93">
        <f>SUM(D507:P507)</f>
        <v>0</v>
      </c>
    </row>
    <row r="508" spans="2:18" ht="15.75" thickBot="1" x14ac:dyDescent="0.3">
      <c r="C508" s="147"/>
      <c r="D508" s="81"/>
      <c r="E508" s="81"/>
      <c r="F508" s="81"/>
      <c r="G508" s="81"/>
      <c r="H508" s="81"/>
      <c r="I508" s="92"/>
      <c r="J508" s="81"/>
      <c r="K508" s="81"/>
      <c r="L508" s="81"/>
      <c r="M508" s="81"/>
      <c r="N508" s="81"/>
      <c r="O508" s="81"/>
      <c r="P508" s="81"/>
      <c r="Q508" s="75"/>
    </row>
    <row r="509" spans="2:18" ht="19.5" thickBot="1" x14ac:dyDescent="0.35">
      <c r="B509" s="113"/>
      <c r="C509" s="120"/>
      <c r="D509" s="119"/>
      <c r="E509" s="233" t="s">
        <v>279</v>
      </c>
      <c r="F509" s="631" t="s">
        <v>332</v>
      </c>
      <c r="G509" s="632"/>
      <c r="H509" s="632"/>
      <c r="I509" s="632"/>
      <c r="J509" s="632"/>
      <c r="K509" s="632"/>
      <c r="L509" s="632"/>
      <c r="M509" s="633"/>
      <c r="N509" s="81"/>
      <c r="O509" s="81"/>
      <c r="P509" s="81"/>
      <c r="Q509" s="75"/>
    </row>
    <row r="510" spans="2:18" ht="18.75" x14ac:dyDescent="0.3">
      <c r="B510" s="112"/>
      <c r="C510" s="120"/>
      <c r="D510" s="116" t="s">
        <v>247</v>
      </c>
      <c r="E510" s="118">
        <v>1</v>
      </c>
      <c r="F510" s="213" t="e">
        <f>ROUND(SUMIF($E$7:$E$504,$D510,F$7:F$504)/F$506,3)</f>
        <v>#DIV/0!</v>
      </c>
      <c r="G510" s="228" t="e">
        <f t="shared" ref="G510" si="83">ROUND(SUMIF($E$7:$E$504,$D510,G$7:G$504)/G$506,3)</f>
        <v>#DIV/0!</v>
      </c>
      <c r="H510" s="228" t="e">
        <f>ROUND(SUMIF($E$7:$E$504,$D510,H$7:H$504)/H$506,3)</f>
        <v>#DIV/0!</v>
      </c>
      <c r="I510" s="379"/>
      <c r="J510" s="379"/>
      <c r="K510" s="379"/>
      <c r="L510" s="379"/>
      <c r="M510" s="380"/>
      <c r="N510" s="81"/>
      <c r="O510" s="81"/>
      <c r="P510" s="81"/>
      <c r="Q510" s="75"/>
    </row>
    <row r="511" spans="2:18" ht="18.75" x14ac:dyDescent="0.3">
      <c r="B511" s="112"/>
      <c r="C511" s="119"/>
      <c r="D511" s="116" t="s">
        <v>248</v>
      </c>
      <c r="E511" s="118">
        <v>2</v>
      </c>
      <c r="F511" s="214" t="e">
        <f t="shared" ref="F511:H519" si="84">ROUND(SUMIF($E$7:$E$504,$D511,F$7:F$504)/F$506,3)</f>
        <v>#DIV/0!</v>
      </c>
      <c r="G511" s="215" t="e">
        <f t="shared" si="84"/>
        <v>#DIV/0!</v>
      </c>
      <c r="H511" s="215" t="e">
        <f t="shared" si="84"/>
        <v>#DIV/0!</v>
      </c>
      <c r="I511" s="161"/>
      <c r="J511" s="161"/>
      <c r="K511" s="161"/>
      <c r="L511" s="161"/>
      <c r="M511" s="158"/>
      <c r="N511" s="81"/>
      <c r="O511" s="81"/>
      <c r="P511" s="81"/>
      <c r="Q511" s="75"/>
    </row>
    <row r="512" spans="2:18" ht="18.75" x14ac:dyDescent="0.3">
      <c r="B512" s="112"/>
      <c r="C512" s="119"/>
      <c r="D512" s="116" t="s">
        <v>249</v>
      </c>
      <c r="E512" s="118">
        <v>3</v>
      </c>
      <c r="F512" s="214" t="e">
        <f t="shared" si="84"/>
        <v>#DIV/0!</v>
      </c>
      <c r="G512" s="215" t="e">
        <f t="shared" si="84"/>
        <v>#DIV/0!</v>
      </c>
      <c r="H512" s="215" t="e">
        <f t="shared" si="84"/>
        <v>#DIV/0!</v>
      </c>
      <c r="I512" s="161"/>
      <c r="J512" s="161"/>
      <c r="K512" s="161"/>
      <c r="L512" s="161"/>
      <c r="M512" s="158"/>
      <c r="N512" s="81"/>
      <c r="O512" s="81"/>
      <c r="P512" s="81"/>
      <c r="Q512" s="75"/>
    </row>
    <row r="513" spans="2:17" ht="18.75" x14ac:dyDescent="0.3">
      <c r="B513" s="112"/>
      <c r="C513" s="119"/>
      <c r="D513" s="116" t="s">
        <v>250</v>
      </c>
      <c r="E513" s="118">
        <v>4</v>
      </c>
      <c r="F513" s="214" t="e">
        <f t="shared" si="84"/>
        <v>#DIV/0!</v>
      </c>
      <c r="G513" s="215" t="e">
        <f t="shared" si="84"/>
        <v>#DIV/0!</v>
      </c>
      <c r="H513" s="215" t="e">
        <f t="shared" si="84"/>
        <v>#DIV/0!</v>
      </c>
      <c r="I513" s="161"/>
      <c r="J513" s="161"/>
      <c r="K513" s="161"/>
      <c r="L513" s="161"/>
      <c r="M513" s="158"/>
      <c r="N513" s="81"/>
      <c r="O513" s="81"/>
      <c r="P513" s="81"/>
      <c r="Q513" s="75"/>
    </row>
    <row r="514" spans="2:17" ht="18.75" x14ac:dyDescent="0.3">
      <c r="B514" s="112"/>
      <c r="C514" s="119"/>
      <c r="D514" s="116" t="s">
        <v>251</v>
      </c>
      <c r="E514" s="118">
        <v>5</v>
      </c>
      <c r="F514" s="214" t="e">
        <f t="shared" si="84"/>
        <v>#DIV/0!</v>
      </c>
      <c r="G514" s="215" t="e">
        <f t="shared" si="84"/>
        <v>#DIV/0!</v>
      </c>
      <c r="H514" s="215" t="e">
        <f t="shared" si="84"/>
        <v>#DIV/0!</v>
      </c>
      <c r="I514" s="161"/>
      <c r="J514" s="161"/>
      <c r="K514" s="161"/>
      <c r="L514" s="161"/>
      <c r="M514" s="158"/>
      <c r="N514" s="81"/>
      <c r="O514" s="81"/>
      <c r="P514" s="81"/>
      <c r="Q514" s="75"/>
    </row>
    <row r="515" spans="2:17" ht="18.75" x14ac:dyDescent="0.3">
      <c r="B515" s="112"/>
      <c r="C515" s="119"/>
      <c r="D515" s="116" t="s">
        <v>252</v>
      </c>
      <c r="E515" s="118">
        <v>6</v>
      </c>
      <c r="F515" s="214" t="e">
        <f t="shared" si="84"/>
        <v>#DIV/0!</v>
      </c>
      <c r="G515" s="215" t="e">
        <f t="shared" si="84"/>
        <v>#DIV/0!</v>
      </c>
      <c r="H515" s="215" t="e">
        <f t="shared" si="84"/>
        <v>#DIV/0!</v>
      </c>
      <c r="I515" s="161"/>
      <c r="J515" s="161"/>
      <c r="K515" s="161"/>
      <c r="L515" s="161"/>
      <c r="M515" s="158"/>
      <c r="N515" s="81"/>
      <c r="O515" s="81"/>
      <c r="P515" s="81"/>
      <c r="Q515" s="75"/>
    </row>
    <row r="516" spans="2:17" ht="18.75" x14ac:dyDescent="0.3">
      <c r="B516" s="112"/>
      <c r="C516" s="119"/>
      <c r="D516" s="116" t="s">
        <v>253</v>
      </c>
      <c r="E516" s="118">
        <v>7</v>
      </c>
      <c r="F516" s="214" t="e">
        <f t="shared" si="84"/>
        <v>#DIV/0!</v>
      </c>
      <c r="G516" s="215" t="e">
        <f t="shared" si="84"/>
        <v>#DIV/0!</v>
      </c>
      <c r="H516" s="215" t="e">
        <f t="shared" si="84"/>
        <v>#DIV/0!</v>
      </c>
      <c r="I516" s="161"/>
      <c r="J516" s="161"/>
      <c r="K516" s="161"/>
      <c r="L516" s="161"/>
      <c r="M516" s="158"/>
      <c r="N516" s="81"/>
      <c r="O516" s="81"/>
      <c r="P516" s="81"/>
      <c r="Q516" s="75"/>
    </row>
    <row r="517" spans="2:17" ht="18.75" x14ac:dyDescent="0.3">
      <c r="B517" s="112"/>
      <c r="C517" s="119"/>
      <c r="D517" s="116" t="s">
        <v>254</v>
      </c>
      <c r="E517" s="118">
        <v>8</v>
      </c>
      <c r="F517" s="214" t="e">
        <f t="shared" si="84"/>
        <v>#DIV/0!</v>
      </c>
      <c r="G517" s="215" t="e">
        <f t="shared" si="84"/>
        <v>#DIV/0!</v>
      </c>
      <c r="H517" s="215" t="e">
        <f>ROUND(SUMIF($E$7:$E$504,$D517,H$7:H$504)/H$506,3)</f>
        <v>#DIV/0!</v>
      </c>
      <c r="I517" s="161"/>
      <c r="J517" s="161"/>
      <c r="K517" s="161"/>
      <c r="L517" s="161"/>
      <c r="M517" s="158"/>
      <c r="N517" s="81"/>
      <c r="O517" s="81"/>
      <c r="P517" s="81"/>
      <c r="Q517" s="75"/>
    </row>
    <row r="518" spans="2:17" ht="18.75" x14ac:dyDescent="0.3">
      <c r="B518" s="112"/>
      <c r="C518" s="119"/>
      <c r="D518" s="116" t="s">
        <v>255</v>
      </c>
      <c r="E518" s="118">
        <v>9</v>
      </c>
      <c r="F518" s="214" t="e">
        <f t="shared" si="84"/>
        <v>#DIV/0!</v>
      </c>
      <c r="G518" s="215" t="e">
        <f t="shared" si="84"/>
        <v>#DIV/0!</v>
      </c>
      <c r="H518" s="215" t="e">
        <f t="shared" si="84"/>
        <v>#DIV/0!</v>
      </c>
      <c r="I518" s="161"/>
      <c r="J518" s="161"/>
      <c r="K518" s="161"/>
      <c r="L518" s="161"/>
      <c r="M518" s="158"/>
      <c r="N518" s="81"/>
      <c r="O518" s="81"/>
      <c r="P518" s="81"/>
      <c r="Q518" s="75"/>
    </row>
    <row r="519" spans="2:17" ht="18.75" x14ac:dyDescent="0.3">
      <c r="B519" s="112"/>
      <c r="C519" s="119"/>
      <c r="D519" s="116" t="s">
        <v>256</v>
      </c>
      <c r="E519" s="118">
        <v>10</v>
      </c>
      <c r="F519" s="214" t="e">
        <f t="shared" si="84"/>
        <v>#DIV/0!</v>
      </c>
      <c r="G519" s="215" t="e">
        <f t="shared" si="84"/>
        <v>#DIV/0!</v>
      </c>
      <c r="H519" s="215" t="e">
        <f t="shared" si="84"/>
        <v>#DIV/0!</v>
      </c>
      <c r="I519" s="161"/>
      <c r="J519" s="161"/>
      <c r="K519" s="161"/>
      <c r="L519" s="161"/>
      <c r="M519" s="158"/>
      <c r="N519" s="81"/>
      <c r="O519" s="81"/>
      <c r="P519" s="81"/>
      <c r="Q519" s="75"/>
    </row>
    <row r="520" spans="2:17" ht="15.75" x14ac:dyDescent="0.25">
      <c r="B520" s="113"/>
      <c r="C520" s="114"/>
      <c r="D520" s="114"/>
      <c r="E520" s="117" t="s">
        <v>260</v>
      </c>
      <c r="F520" s="156"/>
      <c r="G520" s="161"/>
      <c r="H520" s="161"/>
      <c r="I520" s="161"/>
      <c r="J520" s="161"/>
      <c r="K520" s="161"/>
      <c r="L520" s="161"/>
      <c r="M520" s="158"/>
      <c r="N520" s="81"/>
      <c r="O520" s="81"/>
      <c r="P520" s="81"/>
      <c r="Q520" s="75"/>
    </row>
    <row r="521" spans="2:17" ht="18.75" x14ac:dyDescent="0.3">
      <c r="B521" s="112"/>
      <c r="C521" s="112"/>
      <c r="D521" s="116" t="s">
        <v>235</v>
      </c>
      <c r="E521" s="118">
        <v>1</v>
      </c>
      <c r="F521" s="156"/>
      <c r="G521" s="161"/>
      <c r="H521" s="161"/>
      <c r="I521" s="161"/>
      <c r="J521" s="215" t="e">
        <f>ROUND(SUMIF($I$7:$I$504,$D521,J$7:J$504)/J$506,3)</f>
        <v>#DIV/0!</v>
      </c>
      <c r="K521" s="215" t="e">
        <f t="shared" ref="K521:M521" si="85">ROUND(SUMIF($I$7:$I$504,$D521,K$7:K$504)/K$506,3)</f>
        <v>#DIV/0!</v>
      </c>
      <c r="L521" s="215" t="e">
        <f t="shared" si="85"/>
        <v>#DIV/0!</v>
      </c>
      <c r="M521" s="235" t="e">
        <f t="shared" si="85"/>
        <v>#DIV/0!</v>
      </c>
      <c r="N521" s="81"/>
      <c r="O521" s="81"/>
      <c r="P521" s="81"/>
      <c r="Q521" s="75"/>
    </row>
    <row r="522" spans="2:17" ht="18.75" x14ac:dyDescent="0.3">
      <c r="B522" s="112"/>
      <c r="C522" s="112"/>
      <c r="D522" s="116" t="s">
        <v>236</v>
      </c>
      <c r="E522" s="118">
        <v>2</v>
      </c>
      <c r="F522" s="156"/>
      <c r="G522" s="161"/>
      <c r="H522" s="161"/>
      <c r="I522" s="161"/>
      <c r="J522" s="215" t="e">
        <f t="shared" ref="J522:M532" si="86">ROUND(SUMIF($I$7:$I$504,$D522,J$7:J$504)/J$506,3)</f>
        <v>#DIV/0!</v>
      </c>
      <c r="K522" s="215" t="e">
        <f t="shared" si="86"/>
        <v>#DIV/0!</v>
      </c>
      <c r="L522" s="215" t="e">
        <f t="shared" si="86"/>
        <v>#DIV/0!</v>
      </c>
      <c r="M522" s="235" t="e">
        <f t="shared" si="86"/>
        <v>#DIV/0!</v>
      </c>
      <c r="N522" s="81"/>
      <c r="O522" s="81"/>
      <c r="P522" s="81"/>
      <c r="Q522" s="75"/>
    </row>
    <row r="523" spans="2:17" ht="18.75" x14ac:dyDescent="0.3">
      <c r="B523" s="112"/>
      <c r="C523" s="112"/>
      <c r="D523" s="116" t="s">
        <v>237</v>
      </c>
      <c r="E523" s="118">
        <v>3</v>
      </c>
      <c r="F523" s="156"/>
      <c r="G523" s="161"/>
      <c r="H523" s="161"/>
      <c r="I523" s="161"/>
      <c r="J523" s="215" t="e">
        <f t="shared" si="86"/>
        <v>#DIV/0!</v>
      </c>
      <c r="K523" s="215" t="e">
        <f t="shared" si="86"/>
        <v>#DIV/0!</v>
      </c>
      <c r="L523" s="215" t="e">
        <f t="shared" si="86"/>
        <v>#DIV/0!</v>
      </c>
      <c r="M523" s="235" t="e">
        <f t="shared" si="86"/>
        <v>#DIV/0!</v>
      </c>
      <c r="N523" s="81"/>
      <c r="O523" s="81"/>
      <c r="P523" s="81"/>
      <c r="Q523" s="75"/>
    </row>
    <row r="524" spans="2:17" ht="18.75" x14ac:dyDescent="0.3">
      <c r="B524" s="112"/>
      <c r="C524" s="112"/>
      <c r="D524" s="116" t="s">
        <v>238</v>
      </c>
      <c r="E524" s="118">
        <v>4</v>
      </c>
      <c r="F524" s="156"/>
      <c r="G524" s="161"/>
      <c r="H524" s="161"/>
      <c r="I524" s="161"/>
      <c r="J524" s="215" t="e">
        <f t="shared" si="86"/>
        <v>#DIV/0!</v>
      </c>
      <c r="K524" s="215" t="e">
        <f t="shared" si="86"/>
        <v>#DIV/0!</v>
      </c>
      <c r="L524" s="215" t="e">
        <f t="shared" si="86"/>
        <v>#DIV/0!</v>
      </c>
      <c r="M524" s="235" t="e">
        <f t="shared" si="86"/>
        <v>#DIV/0!</v>
      </c>
      <c r="N524" s="81"/>
      <c r="O524" s="81"/>
      <c r="P524" s="81"/>
      <c r="Q524" s="75"/>
    </row>
    <row r="525" spans="2:17" ht="18.75" x14ac:dyDescent="0.3">
      <c r="B525" s="112"/>
      <c r="C525" s="112"/>
      <c r="D525" s="116" t="s">
        <v>239</v>
      </c>
      <c r="E525" s="118">
        <v>5</v>
      </c>
      <c r="F525" s="156"/>
      <c r="G525" s="161"/>
      <c r="H525" s="161"/>
      <c r="I525" s="161"/>
      <c r="J525" s="215" t="e">
        <f t="shared" si="86"/>
        <v>#DIV/0!</v>
      </c>
      <c r="K525" s="215" t="e">
        <f t="shared" si="86"/>
        <v>#DIV/0!</v>
      </c>
      <c r="L525" s="215" t="e">
        <f t="shared" si="86"/>
        <v>#DIV/0!</v>
      </c>
      <c r="M525" s="235" t="e">
        <f t="shared" si="86"/>
        <v>#DIV/0!</v>
      </c>
      <c r="N525" s="81"/>
      <c r="O525" s="81"/>
      <c r="P525" s="81"/>
      <c r="Q525" s="75"/>
    </row>
    <row r="526" spans="2:17" ht="18.75" x14ac:dyDescent="0.3">
      <c r="B526" s="112"/>
      <c r="C526" s="112"/>
      <c r="D526" s="116" t="s">
        <v>240</v>
      </c>
      <c r="E526" s="118">
        <v>6</v>
      </c>
      <c r="F526" s="156"/>
      <c r="G526" s="161"/>
      <c r="H526" s="161"/>
      <c r="I526" s="161"/>
      <c r="J526" s="215" t="e">
        <f t="shared" si="86"/>
        <v>#DIV/0!</v>
      </c>
      <c r="K526" s="215" t="e">
        <f t="shared" si="86"/>
        <v>#DIV/0!</v>
      </c>
      <c r="L526" s="215" t="e">
        <f t="shared" si="86"/>
        <v>#DIV/0!</v>
      </c>
      <c r="M526" s="235" t="e">
        <f t="shared" si="86"/>
        <v>#DIV/0!</v>
      </c>
      <c r="N526" s="81"/>
      <c r="O526" s="81"/>
      <c r="P526" s="81"/>
      <c r="Q526" s="75"/>
    </row>
    <row r="527" spans="2:17" ht="18.75" x14ac:dyDescent="0.3">
      <c r="B527" s="112"/>
      <c r="C527" s="112"/>
      <c r="D527" s="116" t="s">
        <v>241</v>
      </c>
      <c r="E527" s="118">
        <v>7</v>
      </c>
      <c r="F527" s="156"/>
      <c r="G527" s="161"/>
      <c r="H527" s="161"/>
      <c r="I527" s="161"/>
      <c r="J527" s="215" t="e">
        <f t="shared" si="86"/>
        <v>#DIV/0!</v>
      </c>
      <c r="K527" s="215" t="e">
        <f t="shared" si="86"/>
        <v>#DIV/0!</v>
      </c>
      <c r="L527" s="215" t="e">
        <f t="shared" si="86"/>
        <v>#DIV/0!</v>
      </c>
      <c r="M527" s="235" t="e">
        <f t="shared" si="86"/>
        <v>#DIV/0!</v>
      </c>
      <c r="N527" s="81"/>
      <c r="O527" s="81"/>
      <c r="P527" s="81"/>
      <c r="Q527" s="75"/>
    </row>
    <row r="528" spans="2:17" ht="18.75" x14ac:dyDescent="0.3">
      <c r="B528" s="112"/>
      <c r="C528" s="112"/>
      <c r="D528" s="116" t="s">
        <v>242</v>
      </c>
      <c r="E528" s="118">
        <v>8</v>
      </c>
      <c r="F528" s="156"/>
      <c r="G528" s="161"/>
      <c r="H528" s="161"/>
      <c r="I528" s="161"/>
      <c r="J528" s="215" t="e">
        <f t="shared" si="86"/>
        <v>#DIV/0!</v>
      </c>
      <c r="K528" s="215" t="e">
        <f t="shared" si="86"/>
        <v>#DIV/0!</v>
      </c>
      <c r="L528" s="215" t="e">
        <f t="shared" si="86"/>
        <v>#DIV/0!</v>
      </c>
      <c r="M528" s="235" t="e">
        <f t="shared" si="86"/>
        <v>#DIV/0!</v>
      </c>
      <c r="N528" s="81"/>
      <c r="O528" s="81"/>
      <c r="P528" s="81"/>
      <c r="Q528" s="75"/>
    </row>
    <row r="529" spans="1:18" ht="18.75" x14ac:dyDescent="0.3">
      <c r="B529" s="112"/>
      <c r="C529" s="112"/>
      <c r="D529" s="116" t="s">
        <v>243</v>
      </c>
      <c r="E529" s="118">
        <v>9</v>
      </c>
      <c r="F529" s="156"/>
      <c r="G529" s="161"/>
      <c r="H529" s="161"/>
      <c r="I529" s="161"/>
      <c r="J529" s="215" t="e">
        <f t="shared" si="86"/>
        <v>#DIV/0!</v>
      </c>
      <c r="K529" s="215" t="e">
        <f t="shared" si="86"/>
        <v>#DIV/0!</v>
      </c>
      <c r="L529" s="215" t="e">
        <f t="shared" si="86"/>
        <v>#DIV/0!</v>
      </c>
      <c r="M529" s="235" t="e">
        <f t="shared" si="86"/>
        <v>#DIV/0!</v>
      </c>
      <c r="N529" s="81"/>
      <c r="O529" s="81"/>
      <c r="P529" s="81"/>
      <c r="Q529" s="75"/>
    </row>
    <row r="530" spans="1:18" ht="18.75" x14ac:dyDescent="0.3">
      <c r="B530" s="112"/>
      <c r="C530" s="112"/>
      <c r="D530" s="116" t="s">
        <v>244</v>
      </c>
      <c r="E530" s="118">
        <v>10</v>
      </c>
      <c r="F530" s="156"/>
      <c r="G530" s="161"/>
      <c r="H530" s="161"/>
      <c r="I530" s="161"/>
      <c r="J530" s="215" t="e">
        <f t="shared" si="86"/>
        <v>#DIV/0!</v>
      </c>
      <c r="K530" s="215" t="e">
        <f t="shared" si="86"/>
        <v>#DIV/0!</v>
      </c>
      <c r="L530" s="215" t="e">
        <f t="shared" si="86"/>
        <v>#DIV/0!</v>
      </c>
      <c r="M530" s="235" t="e">
        <f t="shared" si="86"/>
        <v>#DIV/0!</v>
      </c>
      <c r="N530" s="81"/>
      <c r="O530" s="81"/>
      <c r="P530" s="81"/>
      <c r="Q530" s="75"/>
    </row>
    <row r="531" spans="1:18" ht="18.75" x14ac:dyDescent="0.3">
      <c r="B531" s="112"/>
      <c r="C531" s="112"/>
      <c r="D531" s="116" t="s">
        <v>245</v>
      </c>
      <c r="E531" s="118">
        <v>11</v>
      </c>
      <c r="F531" s="156"/>
      <c r="G531" s="161"/>
      <c r="H531" s="161"/>
      <c r="I531" s="161"/>
      <c r="J531" s="215" t="e">
        <f t="shared" si="86"/>
        <v>#DIV/0!</v>
      </c>
      <c r="K531" s="215" t="e">
        <f t="shared" si="86"/>
        <v>#DIV/0!</v>
      </c>
      <c r="L531" s="215" t="e">
        <f t="shared" si="86"/>
        <v>#DIV/0!</v>
      </c>
      <c r="M531" s="235" t="e">
        <f t="shared" si="86"/>
        <v>#DIV/0!</v>
      </c>
      <c r="N531" s="81"/>
      <c r="O531" s="81"/>
      <c r="P531" s="81"/>
      <c r="Q531" s="75"/>
    </row>
    <row r="532" spans="1:18" ht="19.5" thickBot="1" x14ac:dyDescent="0.35">
      <c r="B532" s="112"/>
      <c r="C532" s="112"/>
      <c r="D532" s="116" t="s">
        <v>246</v>
      </c>
      <c r="E532" s="118">
        <v>12</v>
      </c>
      <c r="F532" s="157"/>
      <c r="G532" s="162"/>
      <c r="H532" s="162"/>
      <c r="I532" s="161"/>
      <c r="J532" s="215" t="e">
        <f t="shared" si="86"/>
        <v>#DIV/0!</v>
      </c>
      <c r="K532" s="215" t="e">
        <f t="shared" si="86"/>
        <v>#DIV/0!</v>
      </c>
      <c r="L532" s="215" t="e">
        <f t="shared" si="86"/>
        <v>#DIV/0!</v>
      </c>
      <c r="M532" s="235" t="e">
        <f t="shared" si="86"/>
        <v>#DIV/0!</v>
      </c>
      <c r="N532" s="81"/>
      <c r="O532" s="81"/>
      <c r="P532" s="81"/>
      <c r="Q532" s="75"/>
    </row>
    <row r="533" spans="1:18" ht="16.5" thickTop="1" thickBot="1" x14ac:dyDescent="0.3">
      <c r="B533" s="147"/>
      <c r="C533" s="78"/>
      <c r="D533" s="81"/>
      <c r="E533" s="115" t="s">
        <v>233</v>
      </c>
      <c r="F533" s="223" t="e">
        <f>SUM(F510:F519)</f>
        <v>#DIV/0!</v>
      </c>
      <c r="G533" s="224" t="e">
        <f>SUM(G510:G519)</f>
        <v>#DIV/0!</v>
      </c>
      <c r="H533" s="225" t="e">
        <f>SUM(H510:H519)</f>
        <v>#DIV/0!</v>
      </c>
      <c r="I533" s="226"/>
      <c r="J533" s="217" t="e">
        <f>SUM(J521:J532)</f>
        <v>#DIV/0!</v>
      </c>
      <c r="K533" s="217" t="e">
        <f t="shared" ref="K533:M533" si="87">SUM(K521:K532)</f>
        <v>#DIV/0!</v>
      </c>
      <c r="L533" s="217" t="e">
        <f t="shared" si="87"/>
        <v>#DIV/0!</v>
      </c>
      <c r="M533" s="234" t="e">
        <f t="shared" si="87"/>
        <v>#DIV/0!</v>
      </c>
      <c r="N533" s="81"/>
      <c r="O533" s="81"/>
      <c r="P533" s="81"/>
      <c r="Q533" s="75"/>
    </row>
    <row r="534" spans="1:18" ht="14.25" customHeight="1" x14ac:dyDescent="0.25">
      <c r="F534" s="232" t="s">
        <v>312</v>
      </c>
    </row>
    <row r="535" spans="1:18" ht="15" customHeight="1" thickBot="1" x14ac:dyDescent="0.3">
      <c r="A535" s="76"/>
      <c r="B535" s="76"/>
      <c r="C535" s="76"/>
      <c r="D535" s="76"/>
      <c r="E535" s="76"/>
      <c r="F535" s="76"/>
      <c r="G535" s="76"/>
      <c r="H535" s="76"/>
      <c r="I535" s="76"/>
      <c r="J535" s="76"/>
      <c r="K535" s="76"/>
      <c r="L535" s="76"/>
      <c r="M535" s="76"/>
      <c r="N535" s="76"/>
      <c r="O535" s="76"/>
      <c r="P535" s="76"/>
      <c r="Q535" s="76"/>
      <c r="R535" s="102"/>
    </row>
    <row r="536" spans="1:18" ht="34.5" thickBot="1" x14ac:dyDescent="0.55000000000000004">
      <c r="B536" s="201" t="s">
        <v>330</v>
      </c>
      <c r="C536" s="202"/>
      <c r="D536" s="202"/>
      <c r="E536" s="202"/>
      <c r="F536" s="202"/>
      <c r="G536" s="202"/>
      <c r="H536" s="202"/>
      <c r="I536" s="202"/>
      <c r="J536" s="202"/>
      <c r="K536" s="202"/>
      <c r="L536" s="202"/>
      <c r="M536" s="202"/>
      <c r="N536" s="202"/>
      <c r="O536" s="202"/>
      <c r="P536" s="202"/>
      <c r="Q536" s="203"/>
      <c r="R536" s="466"/>
    </row>
    <row r="537" spans="1:18" ht="55.5" customHeight="1" x14ac:dyDescent="0.25">
      <c r="B537" s="300"/>
      <c r="C537" s="301"/>
      <c r="D537" s="368" t="s">
        <v>181</v>
      </c>
      <c r="E537" s="627" t="s">
        <v>284</v>
      </c>
      <c r="F537" s="595" t="s">
        <v>259</v>
      </c>
      <c r="G537" s="596"/>
      <c r="H537" s="597"/>
      <c r="I537" s="627" t="s">
        <v>283</v>
      </c>
      <c r="J537" s="600" t="s">
        <v>187</v>
      </c>
      <c r="K537" s="601"/>
      <c r="L537" s="601"/>
      <c r="M537" s="602"/>
      <c r="N537" s="603" t="s">
        <v>227</v>
      </c>
      <c r="O537" s="604"/>
      <c r="P537" s="605"/>
      <c r="Q537" s="302"/>
    </row>
    <row r="538" spans="1:18" ht="15" customHeight="1" x14ac:dyDescent="0.25">
      <c r="B538" s="303"/>
      <c r="C538" s="304" t="s">
        <v>297</v>
      </c>
      <c r="D538" s="85">
        <f>D$507</f>
        <v>0</v>
      </c>
      <c r="E538" s="598"/>
      <c r="F538" s="109">
        <f>F$507</f>
        <v>0</v>
      </c>
      <c r="G538" s="110">
        <f>G$507</f>
        <v>0</v>
      </c>
      <c r="H538" s="111">
        <f>H$507</f>
        <v>0</v>
      </c>
      <c r="I538" s="598"/>
      <c r="J538" s="109">
        <f t="shared" ref="J538:P538" si="88">J$507</f>
        <v>0</v>
      </c>
      <c r="K538" s="110">
        <f t="shared" si="88"/>
        <v>0</v>
      </c>
      <c r="L538" s="110">
        <f t="shared" si="88"/>
        <v>0</v>
      </c>
      <c r="M538" s="111">
        <f t="shared" si="88"/>
        <v>0</v>
      </c>
      <c r="N538" s="109">
        <f t="shared" si="88"/>
        <v>0</v>
      </c>
      <c r="O538" s="110">
        <f t="shared" si="88"/>
        <v>0</v>
      </c>
      <c r="P538" s="111">
        <f t="shared" si="88"/>
        <v>0</v>
      </c>
      <c r="Q538" s="305"/>
    </row>
    <row r="539" spans="1:18" ht="15" customHeight="1" x14ac:dyDescent="0.25">
      <c r="B539" s="606" t="s">
        <v>179</v>
      </c>
      <c r="C539" s="79" t="s">
        <v>199</v>
      </c>
      <c r="D539" s="181" t="s">
        <v>182</v>
      </c>
      <c r="E539" s="598"/>
      <c r="F539" s="198" t="s">
        <v>182</v>
      </c>
      <c r="G539" s="199" t="s">
        <v>69</v>
      </c>
      <c r="H539" s="200" t="s">
        <v>183</v>
      </c>
      <c r="I539" s="598"/>
      <c r="J539" s="184" t="s">
        <v>51</v>
      </c>
      <c r="K539" s="178" t="s">
        <v>52</v>
      </c>
      <c r="L539" s="179" t="s">
        <v>185</v>
      </c>
      <c r="M539" s="183" t="s">
        <v>186</v>
      </c>
      <c r="N539" s="184" t="s">
        <v>228</v>
      </c>
      <c r="O539" s="593" t="s">
        <v>229</v>
      </c>
      <c r="P539" s="594"/>
      <c r="Q539" s="305"/>
    </row>
    <row r="540" spans="1:18" ht="15.75" customHeight="1" thickBot="1" x14ac:dyDescent="0.3">
      <c r="B540" s="607"/>
      <c r="C540" s="80" t="s">
        <v>12</v>
      </c>
      <c r="D540" s="182">
        <v>7388</v>
      </c>
      <c r="E540" s="599"/>
      <c r="F540" s="186">
        <v>7420</v>
      </c>
      <c r="G540" s="180">
        <v>3220</v>
      </c>
      <c r="H540" s="185">
        <v>3215</v>
      </c>
      <c r="I540" s="599"/>
      <c r="J540" s="186">
        <v>3210</v>
      </c>
      <c r="K540" s="180">
        <v>3212</v>
      </c>
      <c r="L540" s="180" t="s">
        <v>184</v>
      </c>
      <c r="M540" s="185" t="s">
        <v>184</v>
      </c>
      <c r="N540" s="186">
        <v>7422</v>
      </c>
      <c r="O540" s="180">
        <v>7425</v>
      </c>
      <c r="P540" s="185" t="s">
        <v>289</v>
      </c>
      <c r="Q540" s="307" t="s">
        <v>233</v>
      </c>
      <c r="R540" s="3" t="s">
        <v>189</v>
      </c>
    </row>
    <row r="541" spans="1:18" s="374" customFormat="1" x14ac:dyDescent="0.25">
      <c r="B541" s="610"/>
      <c r="C541" s="611"/>
      <c r="D541" s="150">
        <v>0</v>
      </c>
      <c r="E541" s="125"/>
      <c r="F541" s="169">
        <v>0</v>
      </c>
      <c r="G541" s="153">
        <v>0</v>
      </c>
      <c r="H541" s="170">
        <v>0</v>
      </c>
      <c r="I541" s="123"/>
      <c r="J541" s="169">
        <v>0</v>
      </c>
      <c r="K541" s="153">
        <v>0</v>
      </c>
      <c r="L541" s="153">
        <v>0</v>
      </c>
      <c r="M541" s="153">
        <v>0</v>
      </c>
      <c r="N541" s="153">
        <v>0</v>
      </c>
      <c r="O541" s="153">
        <v>0</v>
      </c>
      <c r="P541" s="153">
        <v>0</v>
      </c>
      <c r="Q541" s="320">
        <f>SUM(D541:P541)</f>
        <v>0</v>
      </c>
      <c r="R541" s="377"/>
    </row>
    <row r="542" spans="1:18" s="374" customFormat="1" x14ac:dyDescent="0.25">
      <c r="B542" s="610"/>
      <c r="C542" s="611"/>
      <c r="D542" s="150">
        <v>0</v>
      </c>
      <c r="E542" s="125"/>
      <c r="F542" s="169">
        <v>0</v>
      </c>
      <c r="G542" s="153">
        <v>0</v>
      </c>
      <c r="H542" s="170">
        <v>0</v>
      </c>
      <c r="I542" s="123"/>
      <c r="J542" s="169">
        <v>0</v>
      </c>
      <c r="K542" s="153">
        <v>0</v>
      </c>
      <c r="L542" s="153">
        <v>0</v>
      </c>
      <c r="M542" s="153">
        <v>0</v>
      </c>
      <c r="N542" s="153">
        <v>0</v>
      </c>
      <c r="O542" s="153">
        <v>0</v>
      </c>
      <c r="P542" s="153">
        <v>0</v>
      </c>
      <c r="Q542" s="320">
        <f>SUM(D542:P542)</f>
        <v>0</v>
      </c>
      <c r="R542" s="377"/>
    </row>
    <row r="543" spans="1:18" s="374" customFormat="1" x14ac:dyDescent="0.25">
      <c r="B543" s="610"/>
      <c r="C543" s="611"/>
      <c r="D543" s="150">
        <v>0</v>
      </c>
      <c r="E543" s="125"/>
      <c r="F543" s="169">
        <v>0</v>
      </c>
      <c r="G543" s="153">
        <v>0</v>
      </c>
      <c r="H543" s="170">
        <v>0</v>
      </c>
      <c r="I543" s="123"/>
      <c r="J543" s="169">
        <v>0</v>
      </c>
      <c r="K543" s="153">
        <v>0</v>
      </c>
      <c r="L543" s="153">
        <v>0</v>
      </c>
      <c r="M543" s="153">
        <v>0</v>
      </c>
      <c r="N543" s="153">
        <v>0</v>
      </c>
      <c r="O543" s="153">
        <v>0</v>
      </c>
      <c r="P543" s="153">
        <v>0</v>
      </c>
      <c r="Q543" s="321">
        <f t="shared" ref="Q543:Q548" si="89">SUM(D543:P543)</f>
        <v>0</v>
      </c>
      <c r="R543" s="377"/>
    </row>
    <row r="544" spans="1:18" s="374" customFormat="1" x14ac:dyDescent="0.25">
      <c r="B544" s="610"/>
      <c r="C544" s="611"/>
      <c r="D544" s="150">
        <v>0</v>
      </c>
      <c r="E544" s="125"/>
      <c r="F544" s="169">
        <v>0</v>
      </c>
      <c r="G544" s="153">
        <v>0</v>
      </c>
      <c r="H544" s="170">
        <v>0</v>
      </c>
      <c r="I544" s="123"/>
      <c r="J544" s="169">
        <v>0</v>
      </c>
      <c r="K544" s="153">
        <v>0</v>
      </c>
      <c r="L544" s="153">
        <v>0</v>
      </c>
      <c r="M544" s="153">
        <v>0</v>
      </c>
      <c r="N544" s="153">
        <v>0</v>
      </c>
      <c r="O544" s="153">
        <v>0</v>
      </c>
      <c r="P544" s="153">
        <v>0</v>
      </c>
      <c r="Q544" s="321">
        <f t="shared" si="89"/>
        <v>0</v>
      </c>
      <c r="R544" s="377"/>
    </row>
    <row r="545" spans="2:18" s="374" customFormat="1" x14ac:dyDescent="0.25">
      <c r="B545" s="610"/>
      <c r="C545" s="611"/>
      <c r="D545" s="150">
        <v>0</v>
      </c>
      <c r="E545" s="125"/>
      <c r="F545" s="169">
        <v>0</v>
      </c>
      <c r="G545" s="153">
        <v>0</v>
      </c>
      <c r="H545" s="170">
        <v>0</v>
      </c>
      <c r="I545" s="123"/>
      <c r="J545" s="169">
        <v>0</v>
      </c>
      <c r="K545" s="153">
        <v>0</v>
      </c>
      <c r="L545" s="153">
        <v>0</v>
      </c>
      <c r="M545" s="153">
        <v>0</v>
      </c>
      <c r="N545" s="153">
        <v>0</v>
      </c>
      <c r="O545" s="153">
        <v>0</v>
      </c>
      <c r="P545" s="153">
        <v>0</v>
      </c>
      <c r="Q545" s="321">
        <f t="shared" si="89"/>
        <v>0</v>
      </c>
      <c r="R545" s="377"/>
    </row>
    <row r="546" spans="2:18" s="374" customFormat="1" x14ac:dyDescent="0.25">
      <c r="B546" s="610"/>
      <c r="C546" s="611"/>
      <c r="D546" s="150">
        <v>0</v>
      </c>
      <c r="E546" s="125"/>
      <c r="F546" s="169">
        <v>0</v>
      </c>
      <c r="G546" s="153">
        <v>0</v>
      </c>
      <c r="H546" s="170">
        <v>0</v>
      </c>
      <c r="I546" s="123"/>
      <c r="J546" s="169">
        <v>0</v>
      </c>
      <c r="K546" s="153">
        <v>0</v>
      </c>
      <c r="L546" s="153">
        <v>0</v>
      </c>
      <c r="M546" s="153">
        <v>0</v>
      </c>
      <c r="N546" s="153">
        <v>0</v>
      </c>
      <c r="O546" s="153">
        <v>0</v>
      </c>
      <c r="P546" s="153">
        <v>0</v>
      </c>
      <c r="Q546" s="321">
        <f t="shared" si="89"/>
        <v>0</v>
      </c>
      <c r="R546" s="377"/>
    </row>
    <row r="547" spans="2:18" s="374" customFormat="1" x14ac:dyDescent="0.25">
      <c r="B547" s="610"/>
      <c r="C547" s="611"/>
      <c r="D547" s="150">
        <v>0</v>
      </c>
      <c r="E547" s="125"/>
      <c r="F547" s="169">
        <v>0</v>
      </c>
      <c r="G547" s="153">
        <v>0</v>
      </c>
      <c r="H547" s="170">
        <v>0</v>
      </c>
      <c r="I547" s="123"/>
      <c r="J547" s="169">
        <v>0</v>
      </c>
      <c r="K547" s="153">
        <v>0</v>
      </c>
      <c r="L547" s="153">
        <v>0</v>
      </c>
      <c r="M547" s="153">
        <v>0</v>
      </c>
      <c r="N547" s="153">
        <v>0</v>
      </c>
      <c r="O547" s="153">
        <v>0</v>
      </c>
      <c r="P547" s="153">
        <v>0</v>
      </c>
      <c r="Q547" s="321">
        <f t="shared" si="89"/>
        <v>0</v>
      </c>
      <c r="R547" s="377"/>
    </row>
    <row r="548" spans="2:18" s="374" customFormat="1" x14ac:dyDescent="0.25">
      <c r="B548" s="608" t="s">
        <v>288</v>
      </c>
      <c r="C548" s="609"/>
      <c r="D548" s="150">
        <v>0</v>
      </c>
      <c r="E548" s="125"/>
      <c r="F548" s="169">
        <v>0</v>
      </c>
      <c r="G548" s="153">
        <v>0</v>
      </c>
      <c r="H548" s="170">
        <v>0</v>
      </c>
      <c r="I548" s="123"/>
      <c r="J548" s="169">
        <v>0</v>
      </c>
      <c r="K548" s="153">
        <v>0</v>
      </c>
      <c r="L548" s="153">
        <v>0</v>
      </c>
      <c r="M548" s="153">
        <v>0</v>
      </c>
      <c r="N548" s="153">
        <v>0</v>
      </c>
      <c r="O548" s="153">
        <v>0</v>
      </c>
      <c r="P548" s="153">
        <v>0</v>
      </c>
      <c r="Q548" s="321">
        <f t="shared" si="89"/>
        <v>0</v>
      </c>
      <c r="R548" s="377"/>
    </row>
    <row r="549" spans="2:18" s="374" customFormat="1" ht="15.75" thickBot="1" x14ac:dyDescent="0.3">
      <c r="B549" s="608"/>
      <c r="C549" s="609"/>
      <c r="D549" s="152">
        <v>0</v>
      </c>
      <c r="E549" s="205"/>
      <c r="F549" s="175">
        <v>0</v>
      </c>
      <c r="G549" s="155">
        <v>0</v>
      </c>
      <c r="H549" s="176">
        <v>0</v>
      </c>
      <c r="I549" s="206"/>
      <c r="J549" s="175">
        <v>0</v>
      </c>
      <c r="K549" s="155">
        <v>0</v>
      </c>
      <c r="L549" s="155">
        <v>0</v>
      </c>
      <c r="M549" s="155">
        <v>0</v>
      </c>
      <c r="N549" s="155">
        <v>0</v>
      </c>
      <c r="O549" s="155">
        <v>0</v>
      </c>
      <c r="P549" s="176">
        <v>0</v>
      </c>
      <c r="Q549" s="322">
        <f>SUM(D549:P549)</f>
        <v>0</v>
      </c>
      <c r="R549" s="377"/>
    </row>
    <row r="550" spans="2:18" ht="16.5" thickTop="1" thickBot="1" x14ac:dyDescent="0.3">
      <c r="B550" s="308"/>
      <c r="C550" s="309" t="s">
        <v>314</v>
      </c>
      <c r="D550" s="163">
        <f>SUM(D541:D549)</f>
        <v>0</v>
      </c>
      <c r="E550" s="314"/>
      <c r="F550" s="237">
        <f>SUM(F541:F549)</f>
        <v>0</v>
      </c>
      <c r="G550" s="238">
        <f>SUM(G541:G549)</f>
        <v>0</v>
      </c>
      <c r="H550" s="239">
        <f>SUM(H541:H549)</f>
        <v>0</v>
      </c>
      <c r="I550" s="314"/>
      <c r="J550" s="237">
        <f t="shared" ref="J550:O550" si="90">SUM(J541:J549)</f>
        <v>0</v>
      </c>
      <c r="K550" s="238">
        <f t="shared" si="90"/>
        <v>0</v>
      </c>
      <c r="L550" s="238">
        <f t="shared" si="90"/>
        <v>0</v>
      </c>
      <c r="M550" s="239">
        <f t="shared" si="90"/>
        <v>0</v>
      </c>
      <c r="N550" s="237">
        <f t="shared" si="90"/>
        <v>0</v>
      </c>
      <c r="O550" s="238">
        <f t="shared" si="90"/>
        <v>0</v>
      </c>
      <c r="P550" s="239">
        <f>SUM(P541:P549)</f>
        <v>0</v>
      </c>
      <c r="Q550" s="240">
        <f>SUM(D550:P550)</f>
        <v>0</v>
      </c>
    </row>
    <row r="551" spans="2:18" ht="15.75" thickBot="1" x14ac:dyDescent="0.3">
      <c r="B551" s="308"/>
      <c r="C551" s="309" t="s">
        <v>315</v>
      </c>
      <c r="D551" s="163">
        <f>D$506+D$550</f>
        <v>0</v>
      </c>
      <c r="E551" s="314"/>
      <c r="F551" s="237">
        <f>F$506+F$550</f>
        <v>0</v>
      </c>
      <c r="G551" s="238">
        <f>G$506+G$550</f>
        <v>0</v>
      </c>
      <c r="H551" s="239">
        <f>H$506+H$550</f>
        <v>0</v>
      </c>
      <c r="I551" s="314"/>
      <c r="J551" s="237">
        <f t="shared" ref="J551:P551" si="91">J$506+J$550</f>
        <v>0</v>
      </c>
      <c r="K551" s="238">
        <f t="shared" si="91"/>
        <v>0</v>
      </c>
      <c r="L551" s="238">
        <f t="shared" si="91"/>
        <v>0</v>
      </c>
      <c r="M551" s="239">
        <f t="shared" si="91"/>
        <v>0</v>
      </c>
      <c r="N551" s="237">
        <f t="shared" si="91"/>
        <v>0</v>
      </c>
      <c r="O551" s="238">
        <f t="shared" si="91"/>
        <v>0</v>
      </c>
      <c r="P551" s="239">
        <f t="shared" si="91"/>
        <v>0</v>
      </c>
      <c r="Q551" s="240">
        <f>SUM(D551:P551)</f>
        <v>0</v>
      </c>
    </row>
    <row r="552" spans="2:18" ht="15.75" thickBot="1" x14ac:dyDescent="0.3">
      <c r="B552" s="310"/>
      <c r="C552" s="311" t="s">
        <v>234</v>
      </c>
      <c r="D552" s="242">
        <f>D$538-D$550</f>
        <v>0</v>
      </c>
      <c r="E552" s="324"/>
      <c r="F552" s="243">
        <f>F$538-F$550</f>
        <v>0</v>
      </c>
      <c r="G552" s="244">
        <f>G$538-G$550</f>
        <v>0</v>
      </c>
      <c r="H552" s="245">
        <f>H$538-H$550</f>
        <v>0</v>
      </c>
      <c r="I552" s="324"/>
      <c r="J552" s="243">
        <f t="shared" ref="J552:P552" si="92">J$538-J$550</f>
        <v>0</v>
      </c>
      <c r="K552" s="244">
        <f t="shared" si="92"/>
        <v>0</v>
      </c>
      <c r="L552" s="244">
        <f t="shared" si="92"/>
        <v>0</v>
      </c>
      <c r="M552" s="245">
        <f t="shared" si="92"/>
        <v>0</v>
      </c>
      <c r="N552" s="244">
        <f t="shared" si="92"/>
        <v>0</v>
      </c>
      <c r="O552" s="244">
        <f t="shared" si="92"/>
        <v>0</v>
      </c>
      <c r="P552" s="244">
        <f t="shared" si="92"/>
        <v>0</v>
      </c>
      <c r="Q552" s="93">
        <f>SUM(D552:P552)</f>
        <v>0</v>
      </c>
    </row>
    <row r="553" spans="2:18" ht="15.75" thickBot="1" x14ac:dyDescent="0.3">
      <c r="C553" s="147"/>
      <c r="D553" s="81"/>
      <c r="E553" s="81"/>
      <c r="F553" s="81"/>
      <c r="G553" s="81"/>
      <c r="H553" s="81"/>
      <c r="I553" s="92"/>
      <c r="J553" s="81"/>
      <c r="K553" s="81"/>
      <c r="L553" s="81"/>
      <c r="M553" s="81"/>
      <c r="N553" s="81"/>
      <c r="O553" s="81"/>
      <c r="P553" s="81"/>
      <c r="Q553" s="75"/>
    </row>
    <row r="554" spans="2:18" ht="19.5" thickBot="1" x14ac:dyDescent="0.35">
      <c r="B554" s="113"/>
      <c r="C554" s="120"/>
      <c r="D554" s="119"/>
      <c r="E554" s="233" t="s">
        <v>279</v>
      </c>
      <c r="F554" s="631" t="s">
        <v>331</v>
      </c>
      <c r="G554" s="632"/>
      <c r="H554" s="632"/>
      <c r="I554" s="632"/>
      <c r="J554" s="632"/>
      <c r="K554" s="632"/>
      <c r="L554" s="632"/>
      <c r="M554" s="633"/>
      <c r="N554" s="81"/>
      <c r="O554" s="81"/>
      <c r="P554" s="81"/>
      <c r="Q554" s="75"/>
    </row>
    <row r="555" spans="2:18" ht="18.75" x14ac:dyDescent="0.3">
      <c r="B555" s="112"/>
      <c r="C555" s="120"/>
      <c r="D555" s="116" t="s">
        <v>247</v>
      </c>
      <c r="E555" s="118">
        <v>1</v>
      </c>
      <c r="F555" s="213" t="e">
        <f>ROUND(SUMIF($E$7:$E$549,$D555,F$7:F$549)/F$551,3)</f>
        <v>#DIV/0!</v>
      </c>
      <c r="G555" s="228" t="e">
        <f t="shared" ref="G555:H564" si="93">ROUND(SUMIF($E$7:$E$549,$D555,G$7:G$549)/G$551,3)</f>
        <v>#DIV/0!</v>
      </c>
      <c r="H555" s="228" t="e">
        <f t="shared" si="93"/>
        <v>#DIV/0!</v>
      </c>
      <c r="I555" s="379"/>
      <c r="J555" s="379"/>
      <c r="K555" s="379"/>
      <c r="L555" s="379"/>
      <c r="M555" s="380"/>
      <c r="N555" s="81"/>
      <c r="O555" s="81"/>
      <c r="P555" s="81"/>
      <c r="Q555" s="75"/>
    </row>
    <row r="556" spans="2:18" ht="18.75" x14ac:dyDescent="0.3">
      <c r="B556" s="112"/>
      <c r="C556" s="119"/>
      <c r="D556" s="116" t="s">
        <v>248</v>
      </c>
      <c r="E556" s="118">
        <v>2</v>
      </c>
      <c r="F556" s="214" t="e">
        <f t="shared" ref="F556:F564" si="94">ROUND(SUMIF($E$7:$E$549,$D556,F$7:F$549)/F$551,3)</f>
        <v>#DIV/0!</v>
      </c>
      <c r="G556" s="215" t="e">
        <f t="shared" si="93"/>
        <v>#DIV/0!</v>
      </c>
      <c r="H556" s="215" t="e">
        <f t="shared" si="93"/>
        <v>#DIV/0!</v>
      </c>
      <c r="I556" s="161"/>
      <c r="J556" s="161"/>
      <c r="K556" s="161"/>
      <c r="L556" s="161"/>
      <c r="M556" s="158"/>
      <c r="N556" s="81"/>
      <c r="O556" s="81"/>
      <c r="P556" s="81"/>
      <c r="Q556" s="75"/>
    </row>
    <row r="557" spans="2:18" ht="18.75" x14ac:dyDescent="0.3">
      <c r="B557" s="112"/>
      <c r="C557" s="119"/>
      <c r="D557" s="116" t="s">
        <v>249</v>
      </c>
      <c r="E557" s="118">
        <v>3</v>
      </c>
      <c r="F557" s="214" t="e">
        <f t="shared" si="94"/>
        <v>#DIV/0!</v>
      </c>
      <c r="G557" s="215" t="e">
        <f t="shared" si="93"/>
        <v>#DIV/0!</v>
      </c>
      <c r="H557" s="215" t="e">
        <f t="shared" si="93"/>
        <v>#DIV/0!</v>
      </c>
      <c r="I557" s="161"/>
      <c r="J557" s="161"/>
      <c r="K557" s="161"/>
      <c r="L557" s="161"/>
      <c r="M557" s="158"/>
      <c r="N557" s="81"/>
      <c r="O557" s="81"/>
      <c r="P557" s="81"/>
      <c r="Q557" s="75"/>
    </row>
    <row r="558" spans="2:18" ht="18.75" x14ac:dyDescent="0.3">
      <c r="B558" s="112"/>
      <c r="C558" s="119"/>
      <c r="D558" s="116" t="s">
        <v>250</v>
      </c>
      <c r="E558" s="118">
        <v>4</v>
      </c>
      <c r="F558" s="214" t="e">
        <f t="shared" si="94"/>
        <v>#DIV/0!</v>
      </c>
      <c r="G558" s="215" t="e">
        <f t="shared" si="93"/>
        <v>#DIV/0!</v>
      </c>
      <c r="H558" s="215" t="e">
        <f t="shared" si="93"/>
        <v>#DIV/0!</v>
      </c>
      <c r="I558" s="161"/>
      <c r="J558" s="161"/>
      <c r="K558" s="161"/>
      <c r="L558" s="161"/>
      <c r="M558" s="158"/>
      <c r="N558" s="81"/>
      <c r="O558" s="81"/>
      <c r="P558" s="81"/>
      <c r="Q558" s="75"/>
    </row>
    <row r="559" spans="2:18" ht="18.75" x14ac:dyDescent="0.3">
      <c r="B559" s="112"/>
      <c r="C559" s="119"/>
      <c r="D559" s="116" t="s">
        <v>251</v>
      </c>
      <c r="E559" s="118">
        <v>5</v>
      </c>
      <c r="F559" s="214" t="e">
        <f t="shared" si="94"/>
        <v>#DIV/0!</v>
      </c>
      <c r="G559" s="215" t="e">
        <f t="shared" si="93"/>
        <v>#DIV/0!</v>
      </c>
      <c r="H559" s="215" t="e">
        <f t="shared" si="93"/>
        <v>#DIV/0!</v>
      </c>
      <c r="I559" s="161"/>
      <c r="J559" s="161"/>
      <c r="K559" s="161"/>
      <c r="L559" s="161"/>
      <c r="M559" s="158"/>
      <c r="N559" s="81"/>
      <c r="O559" s="81"/>
      <c r="P559" s="81"/>
      <c r="Q559" s="75"/>
    </row>
    <row r="560" spans="2:18" ht="18.75" x14ac:dyDescent="0.3">
      <c r="B560" s="112"/>
      <c r="C560" s="119"/>
      <c r="D560" s="116" t="s">
        <v>252</v>
      </c>
      <c r="E560" s="118">
        <v>6</v>
      </c>
      <c r="F560" s="214" t="e">
        <f t="shared" si="94"/>
        <v>#DIV/0!</v>
      </c>
      <c r="G560" s="215" t="e">
        <f t="shared" si="93"/>
        <v>#DIV/0!</v>
      </c>
      <c r="H560" s="215" t="e">
        <f t="shared" si="93"/>
        <v>#DIV/0!</v>
      </c>
      <c r="I560" s="161"/>
      <c r="J560" s="161"/>
      <c r="K560" s="161"/>
      <c r="L560" s="161"/>
      <c r="M560" s="158"/>
      <c r="N560" s="81"/>
      <c r="O560" s="81"/>
      <c r="P560" s="81"/>
      <c r="Q560" s="75"/>
    </row>
    <row r="561" spans="2:17" ht="18.75" x14ac:dyDescent="0.3">
      <c r="B561" s="112"/>
      <c r="C561" s="119"/>
      <c r="D561" s="116" t="s">
        <v>253</v>
      </c>
      <c r="E561" s="118">
        <v>7</v>
      </c>
      <c r="F561" s="214" t="e">
        <f t="shared" si="94"/>
        <v>#DIV/0!</v>
      </c>
      <c r="G561" s="215" t="e">
        <f t="shared" si="93"/>
        <v>#DIV/0!</v>
      </c>
      <c r="H561" s="215" t="e">
        <f t="shared" si="93"/>
        <v>#DIV/0!</v>
      </c>
      <c r="I561" s="161"/>
      <c r="J561" s="161"/>
      <c r="K561" s="161"/>
      <c r="L561" s="161"/>
      <c r="M561" s="158"/>
      <c r="N561" s="81"/>
      <c r="O561" s="81"/>
      <c r="P561" s="81"/>
      <c r="Q561" s="75"/>
    </row>
    <row r="562" spans="2:17" ht="18.75" x14ac:dyDescent="0.3">
      <c r="B562" s="112"/>
      <c r="C562" s="119"/>
      <c r="D562" s="116" t="s">
        <v>254</v>
      </c>
      <c r="E562" s="118">
        <v>8</v>
      </c>
      <c r="F562" s="214" t="e">
        <f t="shared" si="94"/>
        <v>#DIV/0!</v>
      </c>
      <c r="G562" s="215" t="e">
        <f t="shared" si="93"/>
        <v>#DIV/0!</v>
      </c>
      <c r="H562" s="215" t="e">
        <f t="shared" si="93"/>
        <v>#DIV/0!</v>
      </c>
      <c r="I562" s="161"/>
      <c r="J562" s="161"/>
      <c r="K562" s="161"/>
      <c r="L562" s="161"/>
      <c r="M562" s="158"/>
      <c r="N562" s="81"/>
      <c r="O562" s="81"/>
      <c r="P562" s="81"/>
      <c r="Q562" s="75"/>
    </row>
    <row r="563" spans="2:17" ht="18.75" x14ac:dyDescent="0.3">
      <c r="B563" s="112"/>
      <c r="C563" s="119"/>
      <c r="D563" s="116" t="s">
        <v>255</v>
      </c>
      <c r="E563" s="118">
        <v>9</v>
      </c>
      <c r="F563" s="214" t="e">
        <f t="shared" si="94"/>
        <v>#DIV/0!</v>
      </c>
      <c r="G563" s="215" t="e">
        <f t="shared" si="93"/>
        <v>#DIV/0!</v>
      </c>
      <c r="H563" s="215" t="e">
        <f t="shared" si="93"/>
        <v>#DIV/0!</v>
      </c>
      <c r="I563" s="161"/>
      <c r="J563" s="161"/>
      <c r="K563" s="161"/>
      <c r="L563" s="161"/>
      <c r="M563" s="158"/>
      <c r="N563" s="81"/>
      <c r="O563" s="81"/>
      <c r="P563" s="81"/>
      <c r="Q563" s="75"/>
    </row>
    <row r="564" spans="2:17" ht="18.75" x14ac:dyDescent="0.3">
      <c r="B564" s="112"/>
      <c r="C564" s="119"/>
      <c r="D564" s="116" t="s">
        <v>256</v>
      </c>
      <c r="E564" s="118">
        <v>10</v>
      </c>
      <c r="F564" s="214" t="e">
        <f t="shared" si="94"/>
        <v>#DIV/0!</v>
      </c>
      <c r="G564" s="215" t="e">
        <f t="shared" si="93"/>
        <v>#DIV/0!</v>
      </c>
      <c r="H564" s="215" t="e">
        <f t="shared" si="93"/>
        <v>#DIV/0!</v>
      </c>
      <c r="I564" s="161"/>
      <c r="J564" s="161"/>
      <c r="K564" s="161"/>
      <c r="L564" s="161"/>
      <c r="M564" s="158"/>
      <c r="N564" s="81"/>
      <c r="O564" s="81"/>
      <c r="P564" s="81"/>
      <c r="Q564" s="75"/>
    </row>
    <row r="565" spans="2:17" ht="15.75" x14ac:dyDescent="0.25">
      <c r="B565" s="113"/>
      <c r="C565" s="114"/>
      <c r="D565" s="114"/>
      <c r="E565" s="117" t="s">
        <v>260</v>
      </c>
      <c r="F565" s="156"/>
      <c r="G565" s="161"/>
      <c r="H565" s="161"/>
      <c r="I565" s="161"/>
      <c r="J565" s="161"/>
      <c r="K565" s="161"/>
      <c r="L565" s="161"/>
      <c r="M565" s="158"/>
      <c r="N565" s="81"/>
      <c r="O565" s="81"/>
      <c r="P565" s="81"/>
      <c r="Q565" s="75"/>
    </row>
    <row r="566" spans="2:17" ht="18.75" x14ac:dyDescent="0.3">
      <c r="B566" s="112"/>
      <c r="C566" s="112"/>
      <c r="D566" s="116" t="s">
        <v>235</v>
      </c>
      <c r="E566" s="118">
        <v>1</v>
      </c>
      <c r="F566" s="156"/>
      <c r="G566" s="161"/>
      <c r="H566" s="161"/>
      <c r="I566" s="161"/>
      <c r="J566" s="215" t="e">
        <f>ROUND(SUMIF($I$7:$I$549,$D566,J$7:J$549)/J$551,3)</f>
        <v>#DIV/0!</v>
      </c>
      <c r="K566" s="215" t="e">
        <f t="shared" ref="J566:M577" si="95">ROUND(SUMIF($I$7:$I$549,$D566,K$7:K$549)/K$551,3)</f>
        <v>#DIV/0!</v>
      </c>
      <c r="L566" s="215" t="e">
        <f t="shared" si="95"/>
        <v>#DIV/0!</v>
      </c>
      <c r="M566" s="235" t="e">
        <f t="shared" si="95"/>
        <v>#DIV/0!</v>
      </c>
      <c r="N566" s="81"/>
      <c r="O566" s="81"/>
      <c r="P566" s="81"/>
      <c r="Q566" s="75"/>
    </row>
    <row r="567" spans="2:17" ht="18.75" x14ac:dyDescent="0.3">
      <c r="B567" s="112"/>
      <c r="C567" s="112"/>
      <c r="D567" s="116" t="s">
        <v>236</v>
      </c>
      <c r="E567" s="118">
        <v>2</v>
      </c>
      <c r="F567" s="156"/>
      <c r="G567" s="161"/>
      <c r="H567" s="161"/>
      <c r="I567" s="161"/>
      <c r="J567" s="215" t="e">
        <f>ROUND(SUMIF($I$7:$I$549,$D567,J$7:J$549)/J$551,3)</f>
        <v>#DIV/0!</v>
      </c>
      <c r="K567" s="215" t="e">
        <f t="shared" si="95"/>
        <v>#DIV/0!</v>
      </c>
      <c r="L567" s="215" t="e">
        <f t="shared" si="95"/>
        <v>#DIV/0!</v>
      </c>
      <c r="M567" s="235" t="e">
        <f t="shared" si="95"/>
        <v>#DIV/0!</v>
      </c>
      <c r="N567" s="81"/>
      <c r="O567" s="81"/>
      <c r="P567" s="81"/>
      <c r="Q567" s="75"/>
    </row>
    <row r="568" spans="2:17" ht="18.75" x14ac:dyDescent="0.3">
      <c r="B568" s="112"/>
      <c r="C568" s="112"/>
      <c r="D568" s="116" t="s">
        <v>237</v>
      </c>
      <c r="E568" s="118">
        <v>3</v>
      </c>
      <c r="F568" s="156"/>
      <c r="G568" s="161"/>
      <c r="H568" s="161"/>
      <c r="I568" s="161"/>
      <c r="J568" s="215" t="e">
        <f t="shared" si="95"/>
        <v>#DIV/0!</v>
      </c>
      <c r="K568" s="215" t="e">
        <f t="shared" si="95"/>
        <v>#DIV/0!</v>
      </c>
      <c r="L568" s="215" t="e">
        <f t="shared" si="95"/>
        <v>#DIV/0!</v>
      </c>
      <c r="M568" s="235" t="e">
        <f t="shared" si="95"/>
        <v>#DIV/0!</v>
      </c>
      <c r="N568" s="81"/>
      <c r="O568" s="81"/>
      <c r="P568" s="81"/>
      <c r="Q568" s="75"/>
    </row>
    <row r="569" spans="2:17" ht="18.75" x14ac:dyDescent="0.3">
      <c r="B569" s="112"/>
      <c r="C569" s="112"/>
      <c r="D569" s="116" t="s">
        <v>238</v>
      </c>
      <c r="E569" s="118">
        <v>4</v>
      </c>
      <c r="F569" s="156"/>
      <c r="G569" s="161"/>
      <c r="H569" s="161"/>
      <c r="I569" s="161"/>
      <c r="J569" s="215" t="e">
        <f t="shared" si="95"/>
        <v>#DIV/0!</v>
      </c>
      <c r="K569" s="215" t="e">
        <f t="shared" si="95"/>
        <v>#DIV/0!</v>
      </c>
      <c r="L569" s="215" t="e">
        <f>ROUND(SUMIF($I$7:$I$549,$D569,L$7:L$549)/L$551,3)</f>
        <v>#DIV/0!</v>
      </c>
      <c r="M569" s="235" t="e">
        <f t="shared" si="95"/>
        <v>#DIV/0!</v>
      </c>
      <c r="N569" s="81"/>
      <c r="O569" s="81"/>
      <c r="P569" s="81"/>
      <c r="Q569" s="75"/>
    </row>
    <row r="570" spans="2:17" ht="18.75" x14ac:dyDescent="0.3">
      <c r="B570" s="112"/>
      <c r="C570" s="112"/>
      <c r="D570" s="116" t="s">
        <v>239</v>
      </c>
      <c r="E570" s="118">
        <v>5</v>
      </c>
      <c r="F570" s="156"/>
      <c r="G570" s="161"/>
      <c r="H570" s="161"/>
      <c r="I570" s="161"/>
      <c r="J570" s="215" t="e">
        <f t="shared" si="95"/>
        <v>#DIV/0!</v>
      </c>
      <c r="K570" s="215" t="e">
        <f t="shared" si="95"/>
        <v>#DIV/0!</v>
      </c>
      <c r="L570" s="215" t="e">
        <f t="shared" si="95"/>
        <v>#DIV/0!</v>
      </c>
      <c r="M570" s="235" t="e">
        <f t="shared" si="95"/>
        <v>#DIV/0!</v>
      </c>
      <c r="N570" s="81"/>
      <c r="O570" s="81"/>
      <c r="P570" s="81"/>
      <c r="Q570" s="75"/>
    </row>
    <row r="571" spans="2:17" ht="18.75" x14ac:dyDescent="0.3">
      <c r="B571" s="112"/>
      <c r="C571" s="112"/>
      <c r="D571" s="116" t="s">
        <v>240</v>
      </c>
      <c r="E571" s="118">
        <v>6</v>
      </c>
      <c r="F571" s="156"/>
      <c r="G571" s="161"/>
      <c r="H571" s="161"/>
      <c r="I571" s="161"/>
      <c r="J571" s="215" t="e">
        <f t="shared" si="95"/>
        <v>#DIV/0!</v>
      </c>
      <c r="K571" s="215" t="e">
        <f t="shared" si="95"/>
        <v>#DIV/0!</v>
      </c>
      <c r="L571" s="215" t="e">
        <f t="shared" si="95"/>
        <v>#DIV/0!</v>
      </c>
      <c r="M571" s="235" t="e">
        <f t="shared" si="95"/>
        <v>#DIV/0!</v>
      </c>
      <c r="N571" s="81"/>
      <c r="O571" s="81"/>
      <c r="P571" s="81"/>
      <c r="Q571" s="75"/>
    </row>
    <row r="572" spans="2:17" ht="18.75" x14ac:dyDescent="0.3">
      <c r="B572" s="112"/>
      <c r="C572" s="112"/>
      <c r="D572" s="116" t="s">
        <v>241</v>
      </c>
      <c r="E572" s="118">
        <v>7</v>
      </c>
      <c r="F572" s="156"/>
      <c r="G572" s="161"/>
      <c r="H572" s="161"/>
      <c r="I572" s="161"/>
      <c r="J572" s="215" t="e">
        <f t="shared" si="95"/>
        <v>#DIV/0!</v>
      </c>
      <c r="K572" s="215" t="e">
        <f t="shared" si="95"/>
        <v>#DIV/0!</v>
      </c>
      <c r="L572" s="215" t="e">
        <f t="shared" si="95"/>
        <v>#DIV/0!</v>
      </c>
      <c r="M572" s="235" t="e">
        <f>ROUND(SUMIF($I$7:$I$549,$D572,M$7:M$549)/M$551,3)</f>
        <v>#DIV/0!</v>
      </c>
      <c r="N572" s="81"/>
      <c r="O572" s="81"/>
      <c r="P572" s="81"/>
      <c r="Q572" s="75"/>
    </row>
    <row r="573" spans="2:17" ht="18.75" x14ac:dyDescent="0.3">
      <c r="B573" s="112"/>
      <c r="C573" s="112"/>
      <c r="D573" s="116" t="s">
        <v>242</v>
      </c>
      <c r="E573" s="118">
        <v>8</v>
      </c>
      <c r="F573" s="156"/>
      <c r="G573" s="161"/>
      <c r="H573" s="161"/>
      <c r="I573" s="161"/>
      <c r="J573" s="215" t="e">
        <f t="shared" si="95"/>
        <v>#DIV/0!</v>
      </c>
      <c r="K573" s="215" t="e">
        <f t="shared" si="95"/>
        <v>#DIV/0!</v>
      </c>
      <c r="L573" s="215" t="e">
        <f t="shared" si="95"/>
        <v>#DIV/0!</v>
      </c>
      <c r="M573" s="235" t="e">
        <f t="shared" si="95"/>
        <v>#DIV/0!</v>
      </c>
      <c r="N573" s="81"/>
      <c r="O573" s="81"/>
      <c r="P573" s="81"/>
      <c r="Q573" s="75"/>
    </row>
    <row r="574" spans="2:17" ht="18.75" x14ac:dyDescent="0.3">
      <c r="B574" s="112"/>
      <c r="C574" s="112"/>
      <c r="D574" s="116" t="s">
        <v>243</v>
      </c>
      <c r="E574" s="118">
        <v>9</v>
      </c>
      <c r="F574" s="156"/>
      <c r="G574" s="161"/>
      <c r="H574" s="161"/>
      <c r="I574" s="161"/>
      <c r="J574" s="215" t="e">
        <f t="shared" si="95"/>
        <v>#DIV/0!</v>
      </c>
      <c r="K574" s="215" t="e">
        <f t="shared" si="95"/>
        <v>#DIV/0!</v>
      </c>
      <c r="L574" s="215" t="e">
        <f t="shared" si="95"/>
        <v>#DIV/0!</v>
      </c>
      <c r="M574" s="235" t="e">
        <f t="shared" si="95"/>
        <v>#DIV/0!</v>
      </c>
      <c r="N574" s="81"/>
      <c r="O574" s="81"/>
      <c r="P574" s="81"/>
      <c r="Q574" s="75"/>
    </row>
    <row r="575" spans="2:17" ht="18.75" x14ac:dyDescent="0.3">
      <c r="B575" s="112"/>
      <c r="C575" s="112"/>
      <c r="D575" s="116" t="s">
        <v>244</v>
      </c>
      <c r="E575" s="118">
        <v>10</v>
      </c>
      <c r="F575" s="156"/>
      <c r="G575" s="161"/>
      <c r="H575" s="161"/>
      <c r="I575" s="161"/>
      <c r="J575" s="215" t="e">
        <f t="shared" si="95"/>
        <v>#DIV/0!</v>
      </c>
      <c r="K575" s="215" t="e">
        <f t="shared" si="95"/>
        <v>#DIV/0!</v>
      </c>
      <c r="L575" s="215" t="e">
        <f t="shared" si="95"/>
        <v>#DIV/0!</v>
      </c>
      <c r="M575" s="235" t="e">
        <f t="shared" si="95"/>
        <v>#DIV/0!</v>
      </c>
      <c r="N575" s="81"/>
      <c r="O575" s="81"/>
      <c r="P575" s="81"/>
      <c r="Q575" s="75"/>
    </row>
    <row r="576" spans="2:17" ht="18.75" x14ac:dyDescent="0.3">
      <c r="B576" s="112"/>
      <c r="C576" s="112"/>
      <c r="D576" s="116" t="s">
        <v>245</v>
      </c>
      <c r="E576" s="118">
        <v>11</v>
      </c>
      <c r="F576" s="156"/>
      <c r="G576" s="161"/>
      <c r="H576" s="161"/>
      <c r="I576" s="161"/>
      <c r="J576" s="215" t="e">
        <f t="shared" si="95"/>
        <v>#DIV/0!</v>
      </c>
      <c r="K576" s="215" t="e">
        <f t="shared" si="95"/>
        <v>#DIV/0!</v>
      </c>
      <c r="L576" s="215" t="e">
        <f t="shared" si="95"/>
        <v>#DIV/0!</v>
      </c>
      <c r="M576" s="235" t="e">
        <f t="shared" si="95"/>
        <v>#DIV/0!</v>
      </c>
      <c r="N576" s="81"/>
      <c r="O576" s="81"/>
      <c r="P576" s="81"/>
      <c r="Q576" s="75"/>
    </row>
    <row r="577" spans="1:18" ht="19.5" thickBot="1" x14ac:dyDescent="0.35">
      <c r="B577" s="112"/>
      <c r="C577" s="112"/>
      <c r="D577" s="116" t="s">
        <v>246</v>
      </c>
      <c r="E577" s="118">
        <v>12</v>
      </c>
      <c r="F577" s="157"/>
      <c r="G577" s="162"/>
      <c r="H577" s="162"/>
      <c r="I577" s="161"/>
      <c r="J577" s="215" t="e">
        <f t="shared" si="95"/>
        <v>#DIV/0!</v>
      </c>
      <c r="K577" s="215" t="e">
        <f t="shared" si="95"/>
        <v>#DIV/0!</v>
      </c>
      <c r="L577" s="215" t="e">
        <f t="shared" si="95"/>
        <v>#DIV/0!</v>
      </c>
      <c r="M577" s="235" t="e">
        <f t="shared" si="95"/>
        <v>#DIV/0!</v>
      </c>
      <c r="N577" s="81"/>
      <c r="O577" s="81"/>
      <c r="P577" s="81"/>
      <c r="Q577" s="75"/>
    </row>
    <row r="578" spans="1:18" ht="16.5" thickTop="1" thickBot="1" x14ac:dyDescent="0.3">
      <c r="B578" s="147"/>
      <c r="C578" s="78"/>
      <c r="D578" s="81"/>
      <c r="E578" s="115" t="s">
        <v>233</v>
      </c>
      <c r="F578" s="223" t="e">
        <f>SUM(F555:F564)</f>
        <v>#DIV/0!</v>
      </c>
      <c r="G578" s="224" t="e">
        <f>SUM(G555:G564)</f>
        <v>#DIV/0!</v>
      </c>
      <c r="H578" s="225" t="e">
        <f>SUM(H555:H564)</f>
        <v>#DIV/0!</v>
      </c>
      <c r="I578" s="226"/>
      <c r="J578" s="217" t="e">
        <f>SUM(J566:J577)</f>
        <v>#DIV/0!</v>
      </c>
      <c r="K578" s="217" t="e">
        <f t="shared" ref="K578:M578" si="96">SUM(K566:K577)</f>
        <v>#DIV/0!</v>
      </c>
      <c r="L578" s="217" t="e">
        <f t="shared" si="96"/>
        <v>#DIV/0!</v>
      </c>
      <c r="M578" s="234" t="e">
        <f t="shared" si="96"/>
        <v>#DIV/0!</v>
      </c>
      <c r="N578" s="81"/>
      <c r="O578" s="81"/>
      <c r="P578" s="81"/>
      <c r="Q578" s="75"/>
    </row>
    <row r="579" spans="1:18" x14ac:dyDescent="0.25">
      <c r="F579" s="232" t="s">
        <v>312</v>
      </c>
    </row>
    <row r="581" spans="1:18" s="13" customFormat="1" ht="10.5" customHeight="1" thickBot="1" x14ac:dyDescent="0.3">
      <c r="A581" s="76"/>
      <c r="B581" s="82"/>
      <c r="C581" s="83"/>
      <c r="D581" s="83"/>
      <c r="E581" s="83"/>
      <c r="F581" s="83"/>
      <c r="G581" s="84"/>
      <c r="H581" s="84"/>
      <c r="I581" s="84"/>
      <c r="J581" s="84"/>
      <c r="K581" s="84"/>
      <c r="L581" s="84"/>
      <c r="M581" s="84"/>
      <c r="N581" s="76"/>
      <c r="O581" s="76"/>
      <c r="P581" s="76"/>
      <c r="Q581" s="76"/>
      <c r="R581" s="102"/>
    </row>
    <row r="582" spans="1:18" ht="34.5" thickBot="1" x14ac:dyDescent="0.55000000000000004">
      <c r="B582" s="248" t="s">
        <v>333</v>
      </c>
      <c r="C582" s="249"/>
      <c r="D582" s="249"/>
      <c r="E582" s="249"/>
      <c r="F582" s="249"/>
      <c r="G582" s="249"/>
      <c r="H582" s="249"/>
      <c r="I582" s="249"/>
      <c r="J582" s="249"/>
      <c r="K582" s="249"/>
      <c r="L582" s="249"/>
      <c r="M582" s="249"/>
      <c r="N582" s="249"/>
      <c r="O582" s="249"/>
      <c r="P582" s="249"/>
      <c r="Q582" s="250"/>
    </row>
    <row r="583" spans="1:18" ht="50.25" customHeight="1" x14ac:dyDescent="0.25">
      <c r="B583" s="317"/>
      <c r="C583" s="318"/>
      <c r="D583" s="368" t="s">
        <v>181</v>
      </c>
      <c r="E583" s="598" t="s">
        <v>284</v>
      </c>
      <c r="F583" s="595" t="s">
        <v>259</v>
      </c>
      <c r="G583" s="596"/>
      <c r="H583" s="597"/>
      <c r="I583" s="598" t="s">
        <v>283</v>
      </c>
      <c r="J583" s="600" t="s">
        <v>187</v>
      </c>
      <c r="K583" s="601"/>
      <c r="L583" s="601"/>
      <c r="M583" s="602"/>
      <c r="N583" s="603" t="s">
        <v>227</v>
      </c>
      <c r="O583" s="604"/>
      <c r="P583" s="605"/>
      <c r="Q583" s="305"/>
    </row>
    <row r="584" spans="1:18" ht="15" customHeight="1" x14ac:dyDescent="0.25">
      <c r="B584" s="303"/>
      <c r="C584" s="304" t="s">
        <v>297</v>
      </c>
      <c r="D584" s="85">
        <f>D$552</f>
        <v>0</v>
      </c>
      <c r="E584" s="598"/>
      <c r="F584" s="109">
        <f>F$552</f>
        <v>0</v>
      </c>
      <c r="G584" s="110">
        <f>G$552</f>
        <v>0</v>
      </c>
      <c r="H584" s="111">
        <f>H$552</f>
        <v>0</v>
      </c>
      <c r="I584" s="598"/>
      <c r="J584" s="109">
        <f t="shared" ref="J584:P584" si="97">J$552</f>
        <v>0</v>
      </c>
      <c r="K584" s="110">
        <f t="shared" si="97"/>
        <v>0</v>
      </c>
      <c r="L584" s="110">
        <f t="shared" si="97"/>
        <v>0</v>
      </c>
      <c r="M584" s="111">
        <f t="shared" si="97"/>
        <v>0</v>
      </c>
      <c r="N584" s="109">
        <f t="shared" si="97"/>
        <v>0</v>
      </c>
      <c r="O584" s="110">
        <f t="shared" si="97"/>
        <v>0</v>
      </c>
      <c r="P584" s="111">
        <f t="shared" si="97"/>
        <v>0</v>
      </c>
      <c r="Q584" s="305"/>
    </row>
    <row r="585" spans="1:18" ht="15" customHeight="1" x14ac:dyDescent="0.25">
      <c r="B585" s="606" t="s">
        <v>179</v>
      </c>
      <c r="C585" s="79" t="s">
        <v>199</v>
      </c>
      <c r="D585" s="181" t="s">
        <v>182</v>
      </c>
      <c r="E585" s="598"/>
      <c r="F585" s="198" t="s">
        <v>182</v>
      </c>
      <c r="G585" s="199" t="s">
        <v>69</v>
      </c>
      <c r="H585" s="200" t="s">
        <v>183</v>
      </c>
      <c r="I585" s="598"/>
      <c r="J585" s="184" t="s">
        <v>51</v>
      </c>
      <c r="K585" s="178" t="s">
        <v>52</v>
      </c>
      <c r="L585" s="179" t="s">
        <v>185</v>
      </c>
      <c r="M585" s="183" t="s">
        <v>186</v>
      </c>
      <c r="N585" s="184" t="s">
        <v>228</v>
      </c>
      <c r="O585" s="593" t="s">
        <v>229</v>
      </c>
      <c r="P585" s="594"/>
      <c r="Q585" s="305"/>
    </row>
    <row r="586" spans="1:18" ht="15.75" customHeight="1" thickBot="1" x14ac:dyDescent="0.3">
      <c r="B586" s="607"/>
      <c r="C586" s="80" t="s">
        <v>12</v>
      </c>
      <c r="D586" s="182">
        <v>7388</v>
      </c>
      <c r="E586" s="599"/>
      <c r="F586" s="186">
        <v>7420</v>
      </c>
      <c r="G586" s="180">
        <v>3220</v>
      </c>
      <c r="H586" s="185">
        <v>3215</v>
      </c>
      <c r="I586" s="599"/>
      <c r="J586" s="186">
        <v>3210</v>
      </c>
      <c r="K586" s="180">
        <v>3212</v>
      </c>
      <c r="L586" s="180" t="s">
        <v>184</v>
      </c>
      <c r="M586" s="185" t="s">
        <v>184</v>
      </c>
      <c r="N586" s="186">
        <v>7422</v>
      </c>
      <c r="O586" s="180">
        <v>7425</v>
      </c>
      <c r="P586" s="185" t="s">
        <v>289</v>
      </c>
      <c r="Q586" s="307" t="s">
        <v>233</v>
      </c>
      <c r="R586" s="3" t="s">
        <v>189</v>
      </c>
    </row>
    <row r="587" spans="1:18" s="374" customFormat="1" x14ac:dyDescent="0.25">
      <c r="B587" s="610"/>
      <c r="C587" s="611"/>
      <c r="D587" s="150">
        <v>0</v>
      </c>
      <c r="E587" s="125"/>
      <c r="F587" s="169">
        <v>0</v>
      </c>
      <c r="G587" s="153">
        <v>0</v>
      </c>
      <c r="H587" s="170">
        <v>0</v>
      </c>
      <c r="I587" s="123"/>
      <c r="J587" s="169">
        <v>0</v>
      </c>
      <c r="K587" s="153">
        <v>0</v>
      </c>
      <c r="L587" s="153">
        <v>0</v>
      </c>
      <c r="M587" s="153">
        <v>0</v>
      </c>
      <c r="N587" s="153">
        <v>0</v>
      </c>
      <c r="O587" s="153">
        <v>0</v>
      </c>
      <c r="P587" s="153">
        <v>0</v>
      </c>
      <c r="Q587" s="320">
        <f>SUM(D587:P587)</f>
        <v>0</v>
      </c>
      <c r="R587" s="377"/>
    </row>
    <row r="588" spans="1:18" s="374" customFormat="1" x14ac:dyDescent="0.25">
      <c r="B588" s="610"/>
      <c r="C588" s="611"/>
      <c r="D588" s="150">
        <v>0</v>
      </c>
      <c r="E588" s="125"/>
      <c r="F588" s="169">
        <v>0</v>
      </c>
      <c r="G588" s="153">
        <v>0</v>
      </c>
      <c r="H588" s="170">
        <v>0</v>
      </c>
      <c r="I588" s="123"/>
      <c r="J588" s="169">
        <v>0</v>
      </c>
      <c r="K588" s="153">
        <v>0</v>
      </c>
      <c r="L588" s="153">
        <v>0</v>
      </c>
      <c r="M588" s="153">
        <v>0</v>
      </c>
      <c r="N588" s="153">
        <v>0</v>
      </c>
      <c r="O588" s="153">
        <v>0</v>
      </c>
      <c r="P588" s="153">
        <v>0</v>
      </c>
      <c r="Q588" s="320">
        <f>SUM(D588:P588)</f>
        <v>0</v>
      </c>
      <c r="R588" s="377"/>
    </row>
    <row r="589" spans="1:18" s="374" customFormat="1" x14ac:dyDescent="0.25">
      <c r="B589" s="610"/>
      <c r="C589" s="611"/>
      <c r="D589" s="150">
        <v>0</v>
      </c>
      <c r="E589" s="125"/>
      <c r="F589" s="169">
        <v>0</v>
      </c>
      <c r="G589" s="153">
        <v>0</v>
      </c>
      <c r="H589" s="170">
        <v>0</v>
      </c>
      <c r="I589" s="123"/>
      <c r="J589" s="169">
        <v>0</v>
      </c>
      <c r="K589" s="153">
        <v>0</v>
      </c>
      <c r="L589" s="153">
        <v>0</v>
      </c>
      <c r="M589" s="153">
        <v>0</v>
      </c>
      <c r="N589" s="153">
        <v>0</v>
      </c>
      <c r="O589" s="153">
        <v>0</v>
      </c>
      <c r="P589" s="153">
        <v>0</v>
      </c>
      <c r="Q589" s="321">
        <f t="shared" ref="Q589:Q594" si="98">SUM(D589:P589)</f>
        <v>0</v>
      </c>
      <c r="R589" s="377"/>
    </row>
    <row r="590" spans="1:18" s="374" customFormat="1" x14ac:dyDescent="0.25">
      <c r="B590" s="610"/>
      <c r="C590" s="611"/>
      <c r="D590" s="150">
        <v>0</v>
      </c>
      <c r="E590" s="125"/>
      <c r="F590" s="169">
        <v>0</v>
      </c>
      <c r="G590" s="153">
        <v>0</v>
      </c>
      <c r="H590" s="170">
        <v>0</v>
      </c>
      <c r="I590" s="123"/>
      <c r="J590" s="169">
        <v>0</v>
      </c>
      <c r="K590" s="153">
        <v>0</v>
      </c>
      <c r="L590" s="153">
        <v>0</v>
      </c>
      <c r="M590" s="153">
        <v>0</v>
      </c>
      <c r="N590" s="153">
        <v>0</v>
      </c>
      <c r="O590" s="153">
        <v>0</v>
      </c>
      <c r="P590" s="153">
        <v>0</v>
      </c>
      <c r="Q590" s="321">
        <f t="shared" si="98"/>
        <v>0</v>
      </c>
      <c r="R590" s="377"/>
    </row>
    <row r="591" spans="1:18" s="374" customFormat="1" x14ac:dyDescent="0.25">
      <c r="B591" s="610"/>
      <c r="C591" s="611"/>
      <c r="D591" s="150">
        <v>0</v>
      </c>
      <c r="E591" s="125"/>
      <c r="F591" s="169">
        <v>0</v>
      </c>
      <c r="G591" s="153">
        <v>0</v>
      </c>
      <c r="H591" s="170">
        <v>0</v>
      </c>
      <c r="I591" s="123"/>
      <c r="J591" s="169">
        <v>0</v>
      </c>
      <c r="K591" s="153">
        <v>0</v>
      </c>
      <c r="L591" s="153">
        <v>0</v>
      </c>
      <c r="M591" s="153">
        <v>0</v>
      </c>
      <c r="N591" s="153">
        <v>0</v>
      </c>
      <c r="O591" s="153">
        <v>0</v>
      </c>
      <c r="P591" s="153"/>
      <c r="Q591" s="321">
        <f t="shared" si="98"/>
        <v>0</v>
      </c>
      <c r="R591" s="377"/>
    </row>
    <row r="592" spans="1:18" s="374" customFormat="1" x14ac:dyDescent="0.25">
      <c r="B592" s="610"/>
      <c r="C592" s="611"/>
      <c r="D592" s="150">
        <v>0</v>
      </c>
      <c r="E592" s="125"/>
      <c r="F592" s="169">
        <v>0</v>
      </c>
      <c r="G592" s="153">
        <v>0</v>
      </c>
      <c r="H592" s="170">
        <v>0</v>
      </c>
      <c r="I592" s="123"/>
      <c r="J592" s="169">
        <v>0</v>
      </c>
      <c r="K592" s="153">
        <v>0</v>
      </c>
      <c r="L592" s="153">
        <v>0</v>
      </c>
      <c r="M592" s="153">
        <v>0</v>
      </c>
      <c r="N592" s="153">
        <v>0</v>
      </c>
      <c r="O592" s="153">
        <v>0</v>
      </c>
      <c r="P592" s="153">
        <v>0</v>
      </c>
      <c r="Q592" s="321">
        <f t="shared" si="98"/>
        <v>0</v>
      </c>
      <c r="R592" s="377"/>
    </row>
    <row r="593" spans="2:18" s="374" customFormat="1" x14ac:dyDescent="0.25">
      <c r="B593" s="610"/>
      <c r="C593" s="611"/>
      <c r="D593" s="150">
        <v>0</v>
      </c>
      <c r="E593" s="125"/>
      <c r="F593" s="169">
        <v>0</v>
      </c>
      <c r="G593" s="153">
        <v>0</v>
      </c>
      <c r="H593" s="170">
        <v>0</v>
      </c>
      <c r="I593" s="123"/>
      <c r="J593" s="169">
        <v>0</v>
      </c>
      <c r="K593" s="153">
        <v>0</v>
      </c>
      <c r="L593" s="153">
        <v>0</v>
      </c>
      <c r="M593" s="153">
        <v>0</v>
      </c>
      <c r="N593" s="153">
        <v>0</v>
      </c>
      <c r="O593" s="153">
        <v>0</v>
      </c>
      <c r="P593" s="153">
        <v>0</v>
      </c>
      <c r="Q593" s="321">
        <f t="shared" si="98"/>
        <v>0</v>
      </c>
      <c r="R593" s="377"/>
    </row>
    <row r="594" spans="2:18" s="374" customFormat="1" x14ac:dyDescent="0.25">
      <c r="B594" s="608" t="s">
        <v>288</v>
      </c>
      <c r="C594" s="609"/>
      <c r="D594" s="150">
        <v>0</v>
      </c>
      <c r="E594" s="125"/>
      <c r="F594" s="169">
        <v>0</v>
      </c>
      <c r="G594" s="153">
        <v>0</v>
      </c>
      <c r="H594" s="170">
        <v>0</v>
      </c>
      <c r="I594" s="123"/>
      <c r="J594" s="169">
        <v>0</v>
      </c>
      <c r="K594" s="153">
        <v>0</v>
      </c>
      <c r="L594" s="153">
        <v>0</v>
      </c>
      <c r="M594" s="153">
        <v>0</v>
      </c>
      <c r="N594" s="153">
        <v>0</v>
      </c>
      <c r="O594" s="153">
        <v>0</v>
      </c>
      <c r="P594" s="153">
        <v>0</v>
      </c>
      <c r="Q594" s="321">
        <f t="shared" si="98"/>
        <v>0</v>
      </c>
      <c r="R594" s="377"/>
    </row>
    <row r="595" spans="2:18" s="374" customFormat="1" ht="15.75" thickBot="1" x14ac:dyDescent="0.3">
      <c r="B595" s="608"/>
      <c r="C595" s="609"/>
      <c r="D595" s="152">
        <v>0</v>
      </c>
      <c r="E595" s="205"/>
      <c r="F595" s="175">
        <v>0</v>
      </c>
      <c r="G595" s="155">
        <v>0</v>
      </c>
      <c r="H595" s="176">
        <v>0</v>
      </c>
      <c r="I595" s="206"/>
      <c r="J595" s="175">
        <v>0</v>
      </c>
      <c r="K595" s="155">
        <v>0</v>
      </c>
      <c r="L595" s="155">
        <v>0</v>
      </c>
      <c r="M595" s="155">
        <v>0</v>
      </c>
      <c r="N595" s="155">
        <v>0</v>
      </c>
      <c r="O595" s="155">
        <v>0</v>
      </c>
      <c r="P595" s="176">
        <v>0</v>
      </c>
      <c r="Q595" s="322">
        <f>SUM(D595:P595)</f>
        <v>0</v>
      </c>
      <c r="R595" s="377"/>
    </row>
    <row r="596" spans="2:18" ht="16.5" thickTop="1" thickBot="1" x14ac:dyDescent="0.3">
      <c r="B596" s="308"/>
      <c r="C596" s="309" t="s">
        <v>314</v>
      </c>
      <c r="D596" s="163">
        <f>SUM(D587:D595)</f>
        <v>0</v>
      </c>
      <c r="E596" s="314"/>
      <c r="F596" s="237">
        <f>SUM(F587:F595)</f>
        <v>0</v>
      </c>
      <c r="G596" s="238">
        <f>SUM(G587:G595)</f>
        <v>0</v>
      </c>
      <c r="H596" s="239">
        <f>SUM(H587:H595)</f>
        <v>0</v>
      </c>
      <c r="I596" s="314"/>
      <c r="J596" s="237">
        <f t="shared" ref="J596:P596" si="99">SUM(J587:J595)</f>
        <v>0</v>
      </c>
      <c r="K596" s="238">
        <f t="shared" si="99"/>
        <v>0</v>
      </c>
      <c r="L596" s="238">
        <f>SUM(L587:L595)</f>
        <v>0</v>
      </c>
      <c r="M596" s="239">
        <f t="shared" si="99"/>
        <v>0</v>
      </c>
      <c r="N596" s="237">
        <f t="shared" si="99"/>
        <v>0</v>
      </c>
      <c r="O596" s="238">
        <f t="shared" si="99"/>
        <v>0</v>
      </c>
      <c r="P596" s="239">
        <f t="shared" si="99"/>
        <v>0</v>
      </c>
      <c r="Q596" s="240">
        <f>SUM(D596:P596)</f>
        <v>0</v>
      </c>
    </row>
    <row r="597" spans="2:18" ht="15.75" thickBot="1" x14ac:dyDescent="0.3">
      <c r="B597" s="308"/>
      <c r="C597" s="309" t="s">
        <v>315</v>
      </c>
      <c r="D597" s="163">
        <f>D$551+D$596</f>
        <v>0</v>
      </c>
      <c r="E597" s="314"/>
      <c r="F597" s="237">
        <f>F$551+F$596</f>
        <v>0</v>
      </c>
      <c r="G597" s="238">
        <f>G$551+G$596</f>
        <v>0</v>
      </c>
      <c r="H597" s="239">
        <f>H$551+H$596</f>
        <v>0</v>
      </c>
      <c r="I597" s="314"/>
      <c r="J597" s="237">
        <f t="shared" ref="J597:P597" si="100">J$551+J$596</f>
        <v>0</v>
      </c>
      <c r="K597" s="238">
        <f t="shared" si="100"/>
        <v>0</v>
      </c>
      <c r="L597" s="238">
        <f t="shared" si="100"/>
        <v>0</v>
      </c>
      <c r="M597" s="239">
        <f t="shared" si="100"/>
        <v>0</v>
      </c>
      <c r="N597" s="237">
        <f t="shared" si="100"/>
        <v>0</v>
      </c>
      <c r="O597" s="238">
        <f t="shared" si="100"/>
        <v>0</v>
      </c>
      <c r="P597" s="239">
        <f t="shared" si="100"/>
        <v>0</v>
      </c>
      <c r="Q597" s="240">
        <f>SUM(D597:P597)</f>
        <v>0</v>
      </c>
    </row>
    <row r="598" spans="2:18" ht="15.75" thickBot="1" x14ac:dyDescent="0.3">
      <c r="B598" s="310"/>
      <c r="C598" s="311" t="s">
        <v>234</v>
      </c>
      <c r="D598" s="242">
        <f>D$584-D$596</f>
        <v>0</v>
      </c>
      <c r="E598" s="324"/>
      <c r="F598" s="243">
        <f>F$584-F$596</f>
        <v>0</v>
      </c>
      <c r="G598" s="244">
        <f>G$584-G$596</f>
        <v>0</v>
      </c>
      <c r="H598" s="245">
        <f>H$584-H$596</f>
        <v>0</v>
      </c>
      <c r="I598" s="324"/>
      <c r="J598" s="243">
        <f t="shared" ref="J598:P598" si="101">J$584-J$596</f>
        <v>0</v>
      </c>
      <c r="K598" s="244">
        <f t="shared" si="101"/>
        <v>0</v>
      </c>
      <c r="L598" s="244">
        <f t="shared" si="101"/>
        <v>0</v>
      </c>
      <c r="M598" s="245">
        <f t="shared" si="101"/>
        <v>0</v>
      </c>
      <c r="N598" s="244">
        <f t="shared" si="101"/>
        <v>0</v>
      </c>
      <c r="O598" s="244">
        <f t="shared" si="101"/>
        <v>0</v>
      </c>
      <c r="P598" s="244">
        <f t="shared" si="101"/>
        <v>0</v>
      </c>
      <c r="Q598" s="93">
        <f>SUM(D598:P598)</f>
        <v>0</v>
      </c>
    </row>
    <row r="599" spans="2:18" ht="15.75" thickBot="1" x14ac:dyDescent="0.3">
      <c r="C599" s="147"/>
      <c r="D599" s="81"/>
      <c r="E599" s="81"/>
      <c r="F599" s="81"/>
      <c r="G599" s="81"/>
      <c r="H599" s="81"/>
      <c r="I599" s="92"/>
      <c r="J599" s="81"/>
      <c r="K599" s="81"/>
      <c r="L599" s="81"/>
      <c r="M599" s="81"/>
      <c r="N599" s="81"/>
      <c r="O599" s="81"/>
      <c r="P599" s="81"/>
      <c r="Q599" s="75"/>
    </row>
    <row r="600" spans="2:18" ht="19.5" thickBot="1" x14ac:dyDescent="0.35">
      <c r="B600" s="113"/>
      <c r="C600" s="120"/>
      <c r="D600" s="119"/>
      <c r="E600" s="233" t="s">
        <v>279</v>
      </c>
      <c r="F600" s="631" t="s">
        <v>334</v>
      </c>
      <c r="G600" s="632"/>
      <c r="H600" s="632"/>
      <c r="I600" s="632"/>
      <c r="J600" s="632"/>
      <c r="K600" s="632"/>
      <c r="L600" s="632"/>
      <c r="M600" s="633"/>
      <c r="N600" s="81"/>
      <c r="O600" s="81"/>
      <c r="P600" s="81"/>
      <c r="Q600" s="75"/>
    </row>
    <row r="601" spans="2:18" ht="18.75" x14ac:dyDescent="0.3">
      <c r="B601" s="112"/>
      <c r="C601" s="120"/>
      <c r="D601" s="116" t="s">
        <v>247</v>
      </c>
      <c r="E601" s="118">
        <v>1</v>
      </c>
      <c r="F601" s="213" t="e">
        <f t="shared" ref="F601:H610" si="102">ROUND(SUMIF($E$7:$E$595,$D601,F$7:F$595)/F$597,3)</f>
        <v>#DIV/0!</v>
      </c>
      <c r="G601" s="228" t="e">
        <f t="shared" si="102"/>
        <v>#DIV/0!</v>
      </c>
      <c r="H601" s="228" t="e">
        <f t="shared" si="102"/>
        <v>#DIV/0!</v>
      </c>
      <c r="I601" s="379"/>
      <c r="J601" s="379"/>
      <c r="K601" s="379"/>
      <c r="L601" s="379"/>
      <c r="M601" s="380"/>
      <c r="N601" s="81"/>
      <c r="O601" s="81"/>
      <c r="P601" s="81"/>
      <c r="Q601" s="75"/>
    </row>
    <row r="602" spans="2:18" ht="18.75" x14ac:dyDescent="0.3">
      <c r="B602" s="112"/>
      <c r="C602" s="119"/>
      <c r="D602" s="116" t="s">
        <v>248</v>
      </c>
      <c r="E602" s="118">
        <v>2</v>
      </c>
      <c r="F602" s="214" t="e">
        <f t="shared" si="102"/>
        <v>#DIV/0!</v>
      </c>
      <c r="G602" s="215" t="e">
        <f t="shared" si="102"/>
        <v>#DIV/0!</v>
      </c>
      <c r="H602" s="215" t="e">
        <f t="shared" si="102"/>
        <v>#DIV/0!</v>
      </c>
      <c r="I602" s="161"/>
      <c r="J602" s="161"/>
      <c r="K602" s="161"/>
      <c r="L602" s="161"/>
      <c r="M602" s="158"/>
      <c r="N602" s="81"/>
      <c r="O602" s="81"/>
      <c r="P602" s="81"/>
      <c r="Q602" s="75"/>
    </row>
    <row r="603" spans="2:18" ht="18.75" x14ac:dyDescent="0.3">
      <c r="B603" s="112"/>
      <c r="C603" s="119"/>
      <c r="D603" s="116" t="s">
        <v>249</v>
      </c>
      <c r="E603" s="118">
        <v>3</v>
      </c>
      <c r="F603" s="214" t="e">
        <f t="shared" si="102"/>
        <v>#DIV/0!</v>
      </c>
      <c r="G603" s="215" t="e">
        <f t="shared" si="102"/>
        <v>#DIV/0!</v>
      </c>
      <c r="H603" s="215" t="e">
        <f t="shared" si="102"/>
        <v>#DIV/0!</v>
      </c>
      <c r="I603" s="161"/>
      <c r="J603" s="161"/>
      <c r="K603" s="161"/>
      <c r="L603" s="161"/>
      <c r="M603" s="158"/>
      <c r="N603" s="81"/>
      <c r="O603" s="81"/>
      <c r="P603" s="81"/>
      <c r="Q603" s="75"/>
    </row>
    <row r="604" spans="2:18" ht="18.75" x14ac:dyDescent="0.3">
      <c r="B604" s="112"/>
      <c r="C604" s="119"/>
      <c r="D604" s="116" t="s">
        <v>250</v>
      </c>
      <c r="E604" s="118">
        <v>4</v>
      </c>
      <c r="F604" s="214" t="e">
        <f t="shared" si="102"/>
        <v>#DIV/0!</v>
      </c>
      <c r="G604" s="215" t="e">
        <f t="shared" si="102"/>
        <v>#DIV/0!</v>
      </c>
      <c r="H604" s="215" t="e">
        <f t="shared" si="102"/>
        <v>#DIV/0!</v>
      </c>
      <c r="I604" s="161"/>
      <c r="J604" s="161"/>
      <c r="K604" s="161"/>
      <c r="L604" s="161"/>
      <c r="M604" s="158"/>
      <c r="N604" s="81"/>
      <c r="O604" s="81"/>
      <c r="P604" s="81"/>
      <c r="Q604" s="75"/>
    </row>
    <row r="605" spans="2:18" ht="18.75" x14ac:dyDescent="0.3">
      <c r="B605" s="112"/>
      <c r="C605" s="119"/>
      <c r="D605" s="116" t="s">
        <v>251</v>
      </c>
      <c r="E605" s="118">
        <v>5</v>
      </c>
      <c r="F605" s="214" t="e">
        <f t="shared" si="102"/>
        <v>#DIV/0!</v>
      </c>
      <c r="G605" s="215" t="e">
        <f t="shared" si="102"/>
        <v>#DIV/0!</v>
      </c>
      <c r="H605" s="215" t="e">
        <f t="shared" si="102"/>
        <v>#DIV/0!</v>
      </c>
      <c r="I605" s="161"/>
      <c r="J605" s="161"/>
      <c r="K605" s="161"/>
      <c r="L605" s="161"/>
      <c r="M605" s="158"/>
      <c r="N605" s="81"/>
      <c r="O605" s="81"/>
      <c r="P605" s="81"/>
      <c r="Q605" s="75"/>
    </row>
    <row r="606" spans="2:18" ht="18.75" x14ac:dyDescent="0.3">
      <c r="B606" s="112"/>
      <c r="C606" s="119"/>
      <c r="D606" s="116" t="s">
        <v>252</v>
      </c>
      <c r="E606" s="118">
        <v>6</v>
      </c>
      <c r="F606" s="214" t="e">
        <f t="shared" si="102"/>
        <v>#DIV/0!</v>
      </c>
      <c r="G606" s="215" t="e">
        <f t="shared" si="102"/>
        <v>#DIV/0!</v>
      </c>
      <c r="H606" s="215" t="e">
        <f t="shared" si="102"/>
        <v>#DIV/0!</v>
      </c>
      <c r="I606" s="161"/>
      <c r="J606" s="161"/>
      <c r="K606" s="161"/>
      <c r="L606" s="161"/>
      <c r="M606" s="158"/>
      <c r="N606" s="81"/>
      <c r="O606" s="81"/>
      <c r="P606" s="81"/>
      <c r="Q606" s="75"/>
    </row>
    <row r="607" spans="2:18" ht="18.75" x14ac:dyDescent="0.3">
      <c r="B607" s="112"/>
      <c r="C607" s="119"/>
      <c r="D607" s="116" t="s">
        <v>253</v>
      </c>
      <c r="E607" s="118">
        <v>7</v>
      </c>
      <c r="F607" s="214" t="e">
        <f t="shared" si="102"/>
        <v>#DIV/0!</v>
      </c>
      <c r="G607" s="215" t="e">
        <f t="shared" si="102"/>
        <v>#DIV/0!</v>
      </c>
      <c r="H607" s="215" t="e">
        <f t="shared" si="102"/>
        <v>#DIV/0!</v>
      </c>
      <c r="I607" s="161"/>
      <c r="J607" s="161"/>
      <c r="K607" s="161"/>
      <c r="L607" s="161"/>
      <c r="M607" s="158"/>
      <c r="N607" s="81"/>
      <c r="O607" s="81"/>
      <c r="P607" s="81"/>
      <c r="Q607" s="75"/>
    </row>
    <row r="608" spans="2:18" ht="18.75" x14ac:dyDescent="0.3">
      <c r="B608" s="112"/>
      <c r="C608" s="119"/>
      <c r="D608" s="116" t="s">
        <v>254</v>
      </c>
      <c r="E608" s="118">
        <v>8</v>
      </c>
      <c r="F608" s="214" t="e">
        <f t="shared" si="102"/>
        <v>#DIV/0!</v>
      </c>
      <c r="G608" s="215" t="e">
        <f t="shared" si="102"/>
        <v>#DIV/0!</v>
      </c>
      <c r="H608" s="215" t="e">
        <f t="shared" si="102"/>
        <v>#DIV/0!</v>
      </c>
      <c r="I608" s="161"/>
      <c r="J608" s="161"/>
      <c r="K608" s="161"/>
      <c r="L608" s="161"/>
      <c r="M608" s="158"/>
      <c r="N608" s="81"/>
      <c r="O608" s="81"/>
      <c r="P608" s="81"/>
      <c r="Q608" s="75"/>
    </row>
    <row r="609" spans="2:17" ht="18.75" x14ac:dyDescent="0.3">
      <c r="B609" s="112"/>
      <c r="C609" s="119"/>
      <c r="D609" s="116" t="s">
        <v>255</v>
      </c>
      <c r="E609" s="118">
        <v>9</v>
      </c>
      <c r="F609" s="214" t="e">
        <f t="shared" si="102"/>
        <v>#DIV/0!</v>
      </c>
      <c r="G609" s="215" t="e">
        <f t="shared" si="102"/>
        <v>#DIV/0!</v>
      </c>
      <c r="H609" s="215" t="e">
        <f t="shared" si="102"/>
        <v>#DIV/0!</v>
      </c>
      <c r="I609" s="161"/>
      <c r="J609" s="161"/>
      <c r="K609" s="161"/>
      <c r="L609" s="161"/>
      <c r="M609" s="158"/>
      <c r="N609" s="81"/>
      <c r="O609" s="81"/>
      <c r="P609" s="81"/>
      <c r="Q609" s="75"/>
    </row>
    <row r="610" spans="2:17" ht="18.75" x14ac:dyDescent="0.3">
      <c r="B610" s="112"/>
      <c r="C610" s="119"/>
      <c r="D610" s="116" t="s">
        <v>256</v>
      </c>
      <c r="E610" s="118">
        <v>10</v>
      </c>
      <c r="F610" s="214" t="e">
        <f t="shared" si="102"/>
        <v>#DIV/0!</v>
      </c>
      <c r="G610" s="215" t="e">
        <f t="shared" si="102"/>
        <v>#DIV/0!</v>
      </c>
      <c r="H610" s="215" t="e">
        <f t="shared" si="102"/>
        <v>#DIV/0!</v>
      </c>
      <c r="I610" s="161"/>
      <c r="J610" s="161"/>
      <c r="K610" s="161"/>
      <c r="L610" s="161"/>
      <c r="M610" s="158"/>
      <c r="N610" s="81"/>
      <c r="O610" s="81"/>
      <c r="P610" s="81"/>
      <c r="Q610" s="75"/>
    </row>
    <row r="611" spans="2:17" ht="15.75" x14ac:dyDescent="0.25">
      <c r="B611" s="113"/>
      <c r="C611" s="114"/>
      <c r="D611" s="114"/>
      <c r="E611" s="117" t="s">
        <v>260</v>
      </c>
      <c r="F611" s="156"/>
      <c r="G611" s="161"/>
      <c r="H611" s="161"/>
      <c r="I611" s="161"/>
      <c r="J611" s="161"/>
      <c r="K611" s="161"/>
      <c r="L611" s="161"/>
      <c r="M611" s="158"/>
      <c r="N611" s="81"/>
      <c r="O611" s="81"/>
      <c r="P611" s="81"/>
      <c r="Q611" s="75"/>
    </row>
    <row r="612" spans="2:17" ht="18.75" x14ac:dyDescent="0.3">
      <c r="B612" s="112"/>
      <c r="C612" s="112"/>
      <c r="D612" s="116" t="s">
        <v>235</v>
      </c>
      <c r="E612" s="118">
        <v>1</v>
      </c>
      <c r="F612" s="156"/>
      <c r="G612" s="161"/>
      <c r="H612" s="161"/>
      <c r="I612" s="161"/>
      <c r="J612" s="215" t="e">
        <f t="shared" ref="J612:M623" si="103">ROUND(SUMIF($I$7:$I$595,$D612,J$7:J$595)/J$597,3)</f>
        <v>#DIV/0!</v>
      </c>
      <c r="K612" s="215" t="e">
        <f t="shared" si="103"/>
        <v>#DIV/0!</v>
      </c>
      <c r="L612" s="215" t="e">
        <f t="shared" si="103"/>
        <v>#DIV/0!</v>
      </c>
      <c r="M612" s="235" t="e">
        <f t="shared" si="103"/>
        <v>#DIV/0!</v>
      </c>
      <c r="N612" s="81"/>
      <c r="O612" s="81"/>
      <c r="P612" s="81"/>
      <c r="Q612" s="75"/>
    </row>
    <row r="613" spans="2:17" ht="18.75" x14ac:dyDescent="0.3">
      <c r="B613" s="112"/>
      <c r="C613" s="112"/>
      <c r="D613" s="116" t="s">
        <v>236</v>
      </c>
      <c r="E613" s="118">
        <v>2</v>
      </c>
      <c r="F613" s="156"/>
      <c r="G613" s="161"/>
      <c r="H613" s="161"/>
      <c r="I613" s="161"/>
      <c r="J613" s="215" t="e">
        <f t="shared" si="103"/>
        <v>#DIV/0!</v>
      </c>
      <c r="K613" s="215" t="e">
        <f t="shared" si="103"/>
        <v>#DIV/0!</v>
      </c>
      <c r="L613" s="215" t="e">
        <f t="shared" si="103"/>
        <v>#DIV/0!</v>
      </c>
      <c r="M613" s="235" t="e">
        <f t="shared" si="103"/>
        <v>#DIV/0!</v>
      </c>
      <c r="N613" s="81"/>
      <c r="O613" s="81"/>
      <c r="P613" s="81"/>
      <c r="Q613" s="75"/>
    </row>
    <row r="614" spans="2:17" ht="18.75" x14ac:dyDescent="0.3">
      <c r="B614" s="112"/>
      <c r="C614" s="112"/>
      <c r="D614" s="116" t="s">
        <v>237</v>
      </c>
      <c r="E614" s="118">
        <v>3</v>
      </c>
      <c r="F614" s="156"/>
      <c r="G614" s="161"/>
      <c r="H614" s="161"/>
      <c r="I614" s="161"/>
      <c r="J614" s="215" t="e">
        <f t="shared" si="103"/>
        <v>#DIV/0!</v>
      </c>
      <c r="K614" s="215" t="e">
        <f t="shared" si="103"/>
        <v>#DIV/0!</v>
      </c>
      <c r="L614" s="215" t="e">
        <f t="shared" si="103"/>
        <v>#DIV/0!</v>
      </c>
      <c r="M614" s="235" t="e">
        <f t="shared" si="103"/>
        <v>#DIV/0!</v>
      </c>
      <c r="N614" s="81"/>
      <c r="O614" s="81"/>
      <c r="P614" s="81"/>
      <c r="Q614" s="75"/>
    </row>
    <row r="615" spans="2:17" ht="18.75" x14ac:dyDescent="0.3">
      <c r="B615" s="112"/>
      <c r="C615" s="112"/>
      <c r="D615" s="116" t="s">
        <v>238</v>
      </c>
      <c r="E615" s="118">
        <v>4</v>
      </c>
      <c r="F615" s="156"/>
      <c r="G615" s="161"/>
      <c r="H615" s="161"/>
      <c r="I615" s="161"/>
      <c r="J615" s="215" t="e">
        <f t="shared" si="103"/>
        <v>#DIV/0!</v>
      </c>
      <c r="K615" s="215" t="e">
        <f t="shared" si="103"/>
        <v>#DIV/0!</v>
      </c>
      <c r="L615" s="215" t="e">
        <f t="shared" si="103"/>
        <v>#DIV/0!</v>
      </c>
      <c r="M615" s="235" t="e">
        <f t="shared" si="103"/>
        <v>#DIV/0!</v>
      </c>
      <c r="N615" s="81"/>
      <c r="O615" s="81"/>
      <c r="P615" s="81"/>
      <c r="Q615" s="75"/>
    </row>
    <row r="616" spans="2:17" ht="18.75" x14ac:dyDescent="0.3">
      <c r="B616" s="112"/>
      <c r="C616" s="112"/>
      <c r="D616" s="116" t="s">
        <v>239</v>
      </c>
      <c r="E616" s="118">
        <v>5</v>
      </c>
      <c r="F616" s="156"/>
      <c r="G616" s="161"/>
      <c r="H616" s="161"/>
      <c r="I616" s="161"/>
      <c r="J616" s="215" t="e">
        <f t="shared" si="103"/>
        <v>#DIV/0!</v>
      </c>
      <c r="K616" s="215" t="e">
        <f t="shared" si="103"/>
        <v>#DIV/0!</v>
      </c>
      <c r="L616" s="215" t="e">
        <f t="shared" si="103"/>
        <v>#DIV/0!</v>
      </c>
      <c r="M616" s="235" t="e">
        <f t="shared" si="103"/>
        <v>#DIV/0!</v>
      </c>
      <c r="N616" s="81"/>
      <c r="O616" s="81"/>
      <c r="P616" s="81"/>
      <c r="Q616" s="75"/>
    </row>
    <row r="617" spans="2:17" ht="18.75" x14ac:dyDescent="0.3">
      <c r="B617" s="112"/>
      <c r="C617" s="112"/>
      <c r="D617" s="116" t="s">
        <v>240</v>
      </c>
      <c r="E617" s="118">
        <v>6</v>
      </c>
      <c r="F617" s="156"/>
      <c r="G617" s="161"/>
      <c r="H617" s="161"/>
      <c r="I617" s="161"/>
      <c r="J617" s="215" t="e">
        <f t="shared" si="103"/>
        <v>#DIV/0!</v>
      </c>
      <c r="K617" s="215" t="e">
        <f t="shared" si="103"/>
        <v>#DIV/0!</v>
      </c>
      <c r="L617" s="215" t="e">
        <f t="shared" si="103"/>
        <v>#DIV/0!</v>
      </c>
      <c r="M617" s="235" t="e">
        <f t="shared" si="103"/>
        <v>#DIV/0!</v>
      </c>
      <c r="N617" s="81"/>
      <c r="O617" s="81"/>
      <c r="P617" s="81"/>
      <c r="Q617" s="75"/>
    </row>
    <row r="618" spans="2:17" ht="18.75" x14ac:dyDescent="0.3">
      <c r="B618" s="112"/>
      <c r="C618" s="112"/>
      <c r="D618" s="116" t="s">
        <v>241</v>
      </c>
      <c r="E618" s="118">
        <v>7</v>
      </c>
      <c r="F618" s="156"/>
      <c r="G618" s="161"/>
      <c r="H618" s="161"/>
      <c r="I618" s="161"/>
      <c r="J618" s="215" t="e">
        <f t="shared" si="103"/>
        <v>#DIV/0!</v>
      </c>
      <c r="K618" s="215" t="e">
        <f t="shared" si="103"/>
        <v>#DIV/0!</v>
      </c>
      <c r="L618" s="215" t="e">
        <f t="shared" si="103"/>
        <v>#DIV/0!</v>
      </c>
      <c r="M618" s="235" t="e">
        <f t="shared" si="103"/>
        <v>#DIV/0!</v>
      </c>
      <c r="N618" s="81"/>
      <c r="O618" s="81"/>
      <c r="P618" s="81"/>
      <c r="Q618" s="75"/>
    </row>
    <row r="619" spans="2:17" ht="18.75" x14ac:dyDescent="0.3">
      <c r="B619" s="112"/>
      <c r="C619" s="112"/>
      <c r="D619" s="116" t="s">
        <v>242</v>
      </c>
      <c r="E619" s="118">
        <v>8</v>
      </c>
      <c r="F619" s="156"/>
      <c r="G619" s="161"/>
      <c r="H619" s="161"/>
      <c r="I619" s="161"/>
      <c r="J619" s="215" t="e">
        <f t="shared" si="103"/>
        <v>#DIV/0!</v>
      </c>
      <c r="K619" s="215" t="e">
        <f t="shared" si="103"/>
        <v>#DIV/0!</v>
      </c>
      <c r="L619" s="215" t="e">
        <f t="shared" si="103"/>
        <v>#DIV/0!</v>
      </c>
      <c r="M619" s="235" t="e">
        <f t="shared" si="103"/>
        <v>#DIV/0!</v>
      </c>
      <c r="N619" s="81"/>
      <c r="O619" s="81"/>
      <c r="P619" s="81"/>
      <c r="Q619" s="75"/>
    </row>
    <row r="620" spans="2:17" ht="18.75" x14ac:dyDescent="0.3">
      <c r="B620" s="112"/>
      <c r="C620" s="112"/>
      <c r="D620" s="116" t="s">
        <v>243</v>
      </c>
      <c r="E620" s="118">
        <v>9</v>
      </c>
      <c r="F620" s="156"/>
      <c r="G620" s="161"/>
      <c r="H620" s="161"/>
      <c r="I620" s="161"/>
      <c r="J620" s="215" t="e">
        <f t="shared" si="103"/>
        <v>#DIV/0!</v>
      </c>
      <c r="K620" s="215" t="e">
        <f t="shared" si="103"/>
        <v>#DIV/0!</v>
      </c>
      <c r="L620" s="215" t="e">
        <f t="shared" si="103"/>
        <v>#DIV/0!</v>
      </c>
      <c r="M620" s="235" t="e">
        <f t="shared" si="103"/>
        <v>#DIV/0!</v>
      </c>
      <c r="N620" s="81"/>
      <c r="O620" s="81"/>
      <c r="P620" s="81"/>
      <c r="Q620" s="75"/>
    </row>
    <row r="621" spans="2:17" ht="18.75" x14ac:dyDescent="0.3">
      <c r="B621" s="112"/>
      <c r="C621" s="112"/>
      <c r="D621" s="116" t="s">
        <v>244</v>
      </c>
      <c r="E621" s="118">
        <v>10</v>
      </c>
      <c r="F621" s="156"/>
      <c r="G621" s="161"/>
      <c r="H621" s="161"/>
      <c r="I621" s="161"/>
      <c r="J621" s="215" t="e">
        <f t="shared" si="103"/>
        <v>#DIV/0!</v>
      </c>
      <c r="K621" s="215" t="e">
        <f t="shared" si="103"/>
        <v>#DIV/0!</v>
      </c>
      <c r="L621" s="215" t="e">
        <f t="shared" si="103"/>
        <v>#DIV/0!</v>
      </c>
      <c r="M621" s="235" t="e">
        <f t="shared" si="103"/>
        <v>#DIV/0!</v>
      </c>
      <c r="N621" s="81"/>
      <c r="O621" s="81"/>
      <c r="P621" s="81"/>
      <c r="Q621" s="75"/>
    </row>
    <row r="622" spans="2:17" ht="18.75" x14ac:dyDescent="0.3">
      <c r="B622" s="112"/>
      <c r="C622" s="112"/>
      <c r="D622" s="116" t="s">
        <v>245</v>
      </c>
      <c r="E622" s="118">
        <v>11</v>
      </c>
      <c r="F622" s="156"/>
      <c r="G622" s="161"/>
      <c r="H622" s="161"/>
      <c r="I622" s="161"/>
      <c r="J622" s="215" t="e">
        <f t="shared" si="103"/>
        <v>#DIV/0!</v>
      </c>
      <c r="K622" s="215" t="e">
        <f t="shared" si="103"/>
        <v>#DIV/0!</v>
      </c>
      <c r="L622" s="215" t="e">
        <f t="shared" si="103"/>
        <v>#DIV/0!</v>
      </c>
      <c r="M622" s="235" t="e">
        <f t="shared" si="103"/>
        <v>#DIV/0!</v>
      </c>
      <c r="N622" s="81"/>
      <c r="O622" s="81"/>
      <c r="P622" s="81"/>
      <c r="Q622" s="75"/>
    </row>
    <row r="623" spans="2:17" ht="19.5" thickBot="1" x14ac:dyDescent="0.35">
      <c r="B623" s="112"/>
      <c r="C623" s="112"/>
      <c r="D623" s="116" t="s">
        <v>246</v>
      </c>
      <c r="E623" s="118">
        <v>12</v>
      </c>
      <c r="F623" s="157"/>
      <c r="G623" s="162"/>
      <c r="H623" s="162"/>
      <c r="I623" s="161"/>
      <c r="J623" s="215" t="e">
        <f t="shared" si="103"/>
        <v>#DIV/0!</v>
      </c>
      <c r="K623" s="215" t="e">
        <f t="shared" si="103"/>
        <v>#DIV/0!</v>
      </c>
      <c r="L623" s="215" t="e">
        <f t="shared" si="103"/>
        <v>#DIV/0!</v>
      </c>
      <c r="M623" s="235" t="e">
        <f t="shared" si="103"/>
        <v>#DIV/0!</v>
      </c>
      <c r="N623" s="81"/>
      <c r="O623" s="81"/>
      <c r="P623" s="81"/>
      <c r="Q623" s="75"/>
    </row>
    <row r="624" spans="2:17" ht="16.5" thickTop="1" thickBot="1" x14ac:dyDescent="0.3">
      <c r="B624" s="147"/>
      <c r="C624" s="78"/>
      <c r="D624" s="81"/>
      <c r="E624" s="115" t="s">
        <v>233</v>
      </c>
      <c r="F624" s="223" t="e">
        <f>SUM(F601:F610)</f>
        <v>#DIV/0!</v>
      </c>
      <c r="G624" s="224" t="e">
        <f>SUM(G601:G610)</f>
        <v>#DIV/0!</v>
      </c>
      <c r="H624" s="225" t="e">
        <f>SUM(H601:H610)</f>
        <v>#DIV/0!</v>
      </c>
      <c r="I624" s="226"/>
      <c r="J624" s="217" t="e">
        <f>SUM(J612:J623)</f>
        <v>#DIV/0!</v>
      </c>
      <c r="K624" s="217" t="e">
        <f t="shared" ref="K624:M624" si="104">SUM(K612:K623)</f>
        <v>#DIV/0!</v>
      </c>
      <c r="L624" s="217" t="e">
        <f t="shared" si="104"/>
        <v>#DIV/0!</v>
      </c>
      <c r="M624" s="234" t="e">
        <f t="shared" si="104"/>
        <v>#DIV/0!</v>
      </c>
      <c r="N624" s="81"/>
      <c r="O624" s="81"/>
      <c r="P624" s="81"/>
      <c r="Q624" s="75"/>
    </row>
    <row r="625" spans="1:18" x14ac:dyDescent="0.25">
      <c r="F625" s="232" t="s">
        <v>312</v>
      </c>
    </row>
    <row r="626" spans="1:18" ht="15.75" thickBot="1" x14ac:dyDescent="0.3">
      <c r="A626" s="76"/>
      <c r="B626" s="76"/>
      <c r="C626" s="76"/>
      <c r="D626" s="76"/>
      <c r="E626" s="76"/>
      <c r="F626" s="76"/>
      <c r="G626" s="76"/>
      <c r="H626" s="76"/>
      <c r="I626" s="76"/>
      <c r="J626" s="76"/>
      <c r="K626" s="76"/>
      <c r="L626" s="76"/>
      <c r="M626" s="76"/>
      <c r="N626" s="76"/>
      <c r="O626" s="76"/>
      <c r="P626" s="76"/>
      <c r="Q626" s="76"/>
      <c r="R626" s="102"/>
    </row>
    <row r="627" spans="1:18" ht="34.5" thickBot="1" x14ac:dyDescent="0.55000000000000004">
      <c r="B627" s="201" t="s">
        <v>335</v>
      </c>
      <c r="C627" s="202"/>
      <c r="D627" s="202"/>
      <c r="E627" s="202"/>
      <c r="F627" s="202"/>
      <c r="G627" s="202"/>
      <c r="H627" s="202"/>
      <c r="I627" s="202"/>
      <c r="J627" s="202"/>
      <c r="K627" s="202"/>
      <c r="L627" s="202"/>
      <c r="M627" s="202"/>
      <c r="N627" s="202"/>
      <c r="O627" s="202"/>
      <c r="P627" s="202"/>
      <c r="Q627" s="203"/>
    </row>
    <row r="628" spans="1:18" ht="50.25" customHeight="1" x14ac:dyDescent="0.25">
      <c r="B628" s="300"/>
      <c r="C628" s="301"/>
      <c r="D628" s="368" t="s">
        <v>181</v>
      </c>
      <c r="E628" s="627" t="s">
        <v>284</v>
      </c>
      <c r="F628" s="595" t="s">
        <v>259</v>
      </c>
      <c r="G628" s="596"/>
      <c r="H628" s="597"/>
      <c r="I628" s="627" t="s">
        <v>283</v>
      </c>
      <c r="J628" s="600" t="s">
        <v>187</v>
      </c>
      <c r="K628" s="601"/>
      <c r="L628" s="601"/>
      <c r="M628" s="602"/>
      <c r="N628" s="603" t="s">
        <v>227</v>
      </c>
      <c r="O628" s="604"/>
      <c r="P628" s="605"/>
      <c r="Q628" s="302"/>
    </row>
    <row r="629" spans="1:18" ht="15" customHeight="1" x14ac:dyDescent="0.25">
      <c r="B629" s="303"/>
      <c r="C629" s="304" t="s">
        <v>297</v>
      </c>
      <c r="D629" s="85">
        <f>D$598</f>
        <v>0</v>
      </c>
      <c r="E629" s="598"/>
      <c r="F629" s="109">
        <f>F$598</f>
        <v>0</v>
      </c>
      <c r="G629" s="110">
        <f>G$598</f>
        <v>0</v>
      </c>
      <c r="H629" s="111">
        <f>H$598</f>
        <v>0</v>
      </c>
      <c r="I629" s="598"/>
      <c r="J629" s="109">
        <f t="shared" ref="J629:P629" si="105">J$598</f>
        <v>0</v>
      </c>
      <c r="K629" s="110">
        <f t="shared" si="105"/>
        <v>0</v>
      </c>
      <c r="L629" s="110">
        <f t="shared" si="105"/>
        <v>0</v>
      </c>
      <c r="M629" s="111">
        <f t="shared" si="105"/>
        <v>0</v>
      </c>
      <c r="N629" s="109">
        <f t="shared" si="105"/>
        <v>0</v>
      </c>
      <c r="O629" s="110">
        <f t="shared" si="105"/>
        <v>0</v>
      </c>
      <c r="P629" s="111">
        <f t="shared" si="105"/>
        <v>0</v>
      </c>
      <c r="Q629" s="305"/>
    </row>
    <row r="630" spans="1:18" ht="15" customHeight="1" x14ac:dyDescent="0.25">
      <c r="B630" s="606" t="s">
        <v>179</v>
      </c>
      <c r="C630" s="79" t="s">
        <v>199</v>
      </c>
      <c r="D630" s="181" t="s">
        <v>182</v>
      </c>
      <c r="E630" s="598"/>
      <c r="F630" s="198" t="s">
        <v>182</v>
      </c>
      <c r="G630" s="199" t="s">
        <v>69</v>
      </c>
      <c r="H630" s="200" t="s">
        <v>183</v>
      </c>
      <c r="I630" s="598"/>
      <c r="J630" s="184" t="s">
        <v>51</v>
      </c>
      <c r="K630" s="178" t="s">
        <v>52</v>
      </c>
      <c r="L630" s="179" t="s">
        <v>185</v>
      </c>
      <c r="M630" s="183" t="s">
        <v>186</v>
      </c>
      <c r="N630" s="184" t="s">
        <v>228</v>
      </c>
      <c r="O630" s="593" t="s">
        <v>229</v>
      </c>
      <c r="P630" s="594"/>
      <c r="Q630" s="305"/>
    </row>
    <row r="631" spans="1:18" ht="21.75" customHeight="1" thickBot="1" x14ac:dyDescent="0.3">
      <c r="B631" s="607"/>
      <c r="C631" s="80" t="s">
        <v>12</v>
      </c>
      <c r="D631" s="182">
        <v>7388</v>
      </c>
      <c r="E631" s="599"/>
      <c r="F631" s="186">
        <v>7420</v>
      </c>
      <c r="G631" s="180">
        <v>3220</v>
      </c>
      <c r="H631" s="185">
        <v>3215</v>
      </c>
      <c r="I631" s="599"/>
      <c r="J631" s="186">
        <v>3210</v>
      </c>
      <c r="K631" s="180">
        <v>3212</v>
      </c>
      <c r="L631" s="180" t="s">
        <v>184</v>
      </c>
      <c r="M631" s="185" t="s">
        <v>184</v>
      </c>
      <c r="N631" s="186">
        <v>7422</v>
      </c>
      <c r="O631" s="180">
        <v>7425</v>
      </c>
      <c r="P631" s="185" t="s">
        <v>289</v>
      </c>
      <c r="Q631" s="307" t="s">
        <v>233</v>
      </c>
      <c r="R631" s="3" t="s">
        <v>189</v>
      </c>
    </row>
    <row r="632" spans="1:18" s="374" customFormat="1" x14ac:dyDescent="0.25">
      <c r="B632" s="610"/>
      <c r="C632" s="611"/>
      <c r="D632" s="150">
        <v>0</v>
      </c>
      <c r="E632" s="125"/>
      <c r="F632" s="169">
        <v>0</v>
      </c>
      <c r="G632" s="153">
        <v>0</v>
      </c>
      <c r="H632" s="170">
        <v>0</v>
      </c>
      <c r="I632" s="123"/>
      <c r="J632" s="169">
        <v>0</v>
      </c>
      <c r="K632" s="153">
        <v>0</v>
      </c>
      <c r="L632" s="153">
        <v>0</v>
      </c>
      <c r="M632" s="153">
        <v>0</v>
      </c>
      <c r="N632" s="153">
        <v>0</v>
      </c>
      <c r="O632" s="153">
        <v>0</v>
      </c>
      <c r="P632" s="153">
        <v>0</v>
      </c>
      <c r="Q632" s="320">
        <f>SUM(D632:P632)</f>
        <v>0</v>
      </c>
      <c r="R632" s="377"/>
    </row>
    <row r="633" spans="1:18" s="374" customFormat="1" x14ac:dyDescent="0.25">
      <c r="B633" s="610"/>
      <c r="C633" s="611"/>
      <c r="D633" s="150">
        <v>0</v>
      </c>
      <c r="E633" s="125"/>
      <c r="F633" s="169">
        <v>0</v>
      </c>
      <c r="G633" s="153">
        <v>0</v>
      </c>
      <c r="H633" s="170">
        <v>0</v>
      </c>
      <c r="I633" s="123"/>
      <c r="J633" s="169">
        <v>0</v>
      </c>
      <c r="K633" s="153">
        <v>0</v>
      </c>
      <c r="L633" s="153">
        <v>0</v>
      </c>
      <c r="M633" s="153">
        <v>0</v>
      </c>
      <c r="N633" s="153">
        <v>0</v>
      </c>
      <c r="O633" s="153">
        <v>0</v>
      </c>
      <c r="P633" s="153">
        <v>0</v>
      </c>
      <c r="Q633" s="320">
        <f>SUM(D633:P633)</f>
        <v>0</v>
      </c>
      <c r="R633" s="377"/>
    </row>
    <row r="634" spans="1:18" s="374" customFormat="1" x14ac:dyDescent="0.25">
      <c r="B634" s="610"/>
      <c r="C634" s="611"/>
      <c r="D634" s="150">
        <v>0</v>
      </c>
      <c r="E634" s="125"/>
      <c r="F634" s="169">
        <v>0</v>
      </c>
      <c r="G634" s="153">
        <v>0</v>
      </c>
      <c r="H634" s="170">
        <v>0</v>
      </c>
      <c r="I634" s="123"/>
      <c r="J634" s="169">
        <v>0</v>
      </c>
      <c r="K634" s="153">
        <v>0</v>
      </c>
      <c r="L634" s="153">
        <v>0</v>
      </c>
      <c r="M634" s="153">
        <v>0</v>
      </c>
      <c r="N634" s="153">
        <v>0</v>
      </c>
      <c r="O634" s="153">
        <v>0</v>
      </c>
      <c r="P634" s="153">
        <v>0</v>
      </c>
      <c r="Q634" s="321">
        <f t="shared" ref="Q634:Q639" si="106">SUM(D634:P634)</f>
        <v>0</v>
      </c>
      <c r="R634" s="377"/>
    </row>
    <row r="635" spans="1:18" s="374" customFormat="1" x14ac:dyDescent="0.25">
      <c r="B635" s="610"/>
      <c r="C635" s="611"/>
      <c r="D635" s="150">
        <v>0</v>
      </c>
      <c r="E635" s="125"/>
      <c r="F635" s="169">
        <v>0</v>
      </c>
      <c r="G635" s="153">
        <v>0</v>
      </c>
      <c r="H635" s="170">
        <v>0</v>
      </c>
      <c r="I635" s="123"/>
      <c r="J635" s="169">
        <v>0</v>
      </c>
      <c r="K635" s="153">
        <v>0</v>
      </c>
      <c r="L635" s="153">
        <v>0</v>
      </c>
      <c r="M635" s="153">
        <v>0</v>
      </c>
      <c r="N635" s="153">
        <v>0</v>
      </c>
      <c r="O635" s="153">
        <v>0</v>
      </c>
      <c r="P635" s="153">
        <v>0</v>
      </c>
      <c r="Q635" s="321">
        <f t="shared" si="106"/>
        <v>0</v>
      </c>
      <c r="R635" s="377"/>
    </row>
    <row r="636" spans="1:18" s="374" customFormat="1" x14ac:dyDescent="0.25">
      <c r="B636" s="610"/>
      <c r="C636" s="611"/>
      <c r="D636" s="150">
        <v>0</v>
      </c>
      <c r="E636" s="125"/>
      <c r="F636" s="169">
        <v>0</v>
      </c>
      <c r="G636" s="153">
        <v>0</v>
      </c>
      <c r="H636" s="170">
        <v>0</v>
      </c>
      <c r="I636" s="123"/>
      <c r="J636" s="169">
        <v>0</v>
      </c>
      <c r="K636" s="153">
        <v>0</v>
      </c>
      <c r="L636" s="153">
        <v>0</v>
      </c>
      <c r="M636" s="153">
        <v>0</v>
      </c>
      <c r="N636" s="153">
        <v>0</v>
      </c>
      <c r="O636" s="153">
        <v>0</v>
      </c>
      <c r="P636" s="153">
        <v>0</v>
      </c>
      <c r="Q636" s="321">
        <f t="shared" si="106"/>
        <v>0</v>
      </c>
      <c r="R636" s="377"/>
    </row>
    <row r="637" spans="1:18" s="374" customFormat="1" x14ac:dyDescent="0.25">
      <c r="B637" s="610"/>
      <c r="C637" s="611"/>
      <c r="D637" s="150">
        <v>0</v>
      </c>
      <c r="E637" s="125"/>
      <c r="F637" s="169">
        <v>0</v>
      </c>
      <c r="G637" s="153">
        <v>0</v>
      </c>
      <c r="H637" s="170">
        <v>0</v>
      </c>
      <c r="I637" s="123"/>
      <c r="J637" s="169">
        <v>0</v>
      </c>
      <c r="K637" s="153">
        <v>0</v>
      </c>
      <c r="L637" s="153">
        <v>0</v>
      </c>
      <c r="M637" s="153">
        <v>0</v>
      </c>
      <c r="N637" s="153">
        <v>0</v>
      </c>
      <c r="O637" s="153">
        <v>0</v>
      </c>
      <c r="P637" s="153">
        <v>0</v>
      </c>
      <c r="Q637" s="321">
        <f t="shared" si="106"/>
        <v>0</v>
      </c>
      <c r="R637" s="377"/>
    </row>
    <row r="638" spans="1:18" s="374" customFormat="1" x14ac:dyDescent="0.25">
      <c r="B638" s="610"/>
      <c r="C638" s="611"/>
      <c r="D638" s="150">
        <v>0</v>
      </c>
      <c r="E638" s="125"/>
      <c r="F638" s="169">
        <v>0</v>
      </c>
      <c r="G638" s="153">
        <v>0</v>
      </c>
      <c r="H638" s="170">
        <v>0</v>
      </c>
      <c r="I638" s="123"/>
      <c r="J638" s="169">
        <v>0</v>
      </c>
      <c r="K638" s="153">
        <v>0</v>
      </c>
      <c r="L638" s="153">
        <v>0</v>
      </c>
      <c r="M638" s="153">
        <v>0</v>
      </c>
      <c r="N638" s="153">
        <v>0</v>
      </c>
      <c r="O638" s="153">
        <v>0</v>
      </c>
      <c r="P638" s="153">
        <v>0</v>
      </c>
      <c r="Q638" s="321">
        <f t="shared" si="106"/>
        <v>0</v>
      </c>
      <c r="R638" s="377"/>
    </row>
    <row r="639" spans="1:18" s="374" customFormat="1" x14ac:dyDescent="0.25">
      <c r="B639" s="608" t="s">
        <v>288</v>
      </c>
      <c r="C639" s="609"/>
      <c r="D639" s="150">
        <v>0</v>
      </c>
      <c r="E639" s="125"/>
      <c r="F639" s="169">
        <v>0</v>
      </c>
      <c r="G639" s="153">
        <v>0</v>
      </c>
      <c r="H639" s="170">
        <v>0</v>
      </c>
      <c r="I639" s="123"/>
      <c r="J639" s="169">
        <v>0</v>
      </c>
      <c r="K639" s="153">
        <v>0</v>
      </c>
      <c r="L639" s="153">
        <v>0</v>
      </c>
      <c r="M639" s="153">
        <v>0</v>
      </c>
      <c r="N639" s="153">
        <v>0</v>
      </c>
      <c r="O639" s="153">
        <v>0</v>
      </c>
      <c r="P639" s="153">
        <v>0</v>
      </c>
      <c r="Q639" s="321">
        <f t="shared" si="106"/>
        <v>0</v>
      </c>
      <c r="R639" s="377"/>
    </row>
    <row r="640" spans="1:18" s="374" customFormat="1" ht="15.75" thickBot="1" x14ac:dyDescent="0.3">
      <c r="B640" s="608"/>
      <c r="C640" s="609"/>
      <c r="D640" s="152">
        <v>0</v>
      </c>
      <c r="E640" s="205"/>
      <c r="F640" s="175">
        <v>0</v>
      </c>
      <c r="G640" s="155">
        <v>0</v>
      </c>
      <c r="H640" s="176">
        <v>0</v>
      </c>
      <c r="I640" s="206"/>
      <c r="J640" s="175">
        <v>0</v>
      </c>
      <c r="K640" s="155">
        <v>0</v>
      </c>
      <c r="L640" s="155">
        <v>0</v>
      </c>
      <c r="M640" s="155">
        <v>0</v>
      </c>
      <c r="N640" s="155">
        <v>0</v>
      </c>
      <c r="O640" s="155">
        <v>0</v>
      </c>
      <c r="P640" s="176">
        <v>0</v>
      </c>
      <c r="Q640" s="322">
        <f>SUM(D640:P640)</f>
        <v>0</v>
      </c>
      <c r="R640" s="377"/>
    </row>
    <row r="641" spans="2:17" ht="16.5" thickTop="1" thickBot="1" x14ac:dyDescent="0.3">
      <c r="B641" s="308"/>
      <c r="C641" s="309" t="s">
        <v>314</v>
      </c>
      <c r="D641" s="163">
        <f>SUM(D632:D640)</f>
        <v>0</v>
      </c>
      <c r="E641" s="314"/>
      <c r="F641" s="237">
        <f>SUM(F632:F640)</f>
        <v>0</v>
      </c>
      <c r="G641" s="238">
        <f>SUM(G632:G640)</f>
        <v>0</v>
      </c>
      <c r="H641" s="239">
        <f>SUM(H632:H640)</f>
        <v>0</v>
      </c>
      <c r="I641" s="314"/>
      <c r="J641" s="237">
        <f t="shared" ref="J641:P641" si="107">SUM(J632:J640)</f>
        <v>0</v>
      </c>
      <c r="K641" s="238">
        <f t="shared" si="107"/>
        <v>0</v>
      </c>
      <c r="L641" s="238">
        <f t="shared" si="107"/>
        <v>0</v>
      </c>
      <c r="M641" s="239">
        <f t="shared" si="107"/>
        <v>0</v>
      </c>
      <c r="N641" s="237">
        <f t="shared" si="107"/>
        <v>0</v>
      </c>
      <c r="O641" s="238">
        <f t="shared" si="107"/>
        <v>0</v>
      </c>
      <c r="P641" s="239">
        <f t="shared" si="107"/>
        <v>0</v>
      </c>
      <c r="Q641" s="240">
        <f>SUM(D641:P641)</f>
        <v>0</v>
      </c>
    </row>
    <row r="642" spans="2:17" ht="15.75" thickBot="1" x14ac:dyDescent="0.3">
      <c r="B642" s="308"/>
      <c r="C642" s="309" t="s">
        <v>315</v>
      </c>
      <c r="D642" s="163">
        <f>$D$641+D$597</f>
        <v>0</v>
      </c>
      <c r="E642" s="314"/>
      <c r="F642" s="237">
        <f>F$641+F$597</f>
        <v>0</v>
      </c>
      <c r="G642" s="238">
        <f>G$641+G$597</f>
        <v>0</v>
      </c>
      <c r="H642" s="239">
        <f>H$641+H$597</f>
        <v>0</v>
      </c>
      <c r="I642" s="314"/>
      <c r="J642" s="237">
        <f t="shared" ref="J642:P642" si="108">J$641+J$597</f>
        <v>0</v>
      </c>
      <c r="K642" s="238">
        <f t="shared" si="108"/>
        <v>0</v>
      </c>
      <c r="L642" s="238">
        <f t="shared" si="108"/>
        <v>0</v>
      </c>
      <c r="M642" s="239">
        <f t="shared" si="108"/>
        <v>0</v>
      </c>
      <c r="N642" s="237">
        <f t="shared" si="108"/>
        <v>0</v>
      </c>
      <c r="O642" s="238">
        <f t="shared" si="108"/>
        <v>0</v>
      </c>
      <c r="P642" s="239">
        <f t="shared" si="108"/>
        <v>0</v>
      </c>
      <c r="Q642" s="240">
        <f>SUM(D642:P642)</f>
        <v>0</v>
      </c>
    </row>
    <row r="643" spans="2:17" ht="15.75" thickBot="1" x14ac:dyDescent="0.3">
      <c r="B643" s="310"/>
      <c r="C643" s="311" t="s">
        <v>234</v>
      </c>
      <c r="D643" s="242">
        <f>D$629-D$641</f>
        <v>0</v>
      </c>
      <c r="E643" s="324"/>
      <c r="F643" s="243">
        <f>F$629-F$641</f>
        <v>0</v>
      </c>
      <c r="G643" s="244">
        <f>G$629-G$641</f>
        <v>0</v>
      </c>
      <c r="H643" s="245">
        <f>H$629-H$641</f>
        <v>0</v>
      </c>
      <c r="I643" s="324"/>
      <c r="J643" s="243">
        <f t="shared" ref="J643:P643" si="109">J$629-J$641</f>
        <v>0</v>
      </c>
      <c r="K643" s="244">
        <f t="shared" si="109"/>
        <v>0</v>
      </c>
      <c r="L643" s="244">
        <f t="shared" si="109"/>
        <v>0</v>
      </c>
      <c r="M643" s="245">
        <f t="shared" si="109"/>
        <v>0</v>
      </c>
      <c r="N643" s="244">
        <f t="shared" si="109"/>
        <v>0</v>
      </c>
      <c r="O643" s="244">
        <f t="shared" si="109"/>
        <v>0</v>
      </c>
      <c r="P643" s="244">
        <f t="shared" si="109"/>
        <v>0</v>
      </c>
      <c r="Q643" s="93">
        <f>SUM(D643:P643)</f>
        <v>0</v>
      </c>
    </row>
    <row r="644" spans="2:17" ht="15.75" thickBot="1" x14ac:dyDescent="0.3">
      <c r="C644" s="147"/>
      <c r="D644" s="81"/>
      <c r="E644" s="81"/>
      <c r="F644" s="81"/>
      <c r="G644" s="81"/>
      <c r="H644" s="81"/>
      <c r="I644" s="92"/>
      <c r="J644" s="81"/>
      <c r="K644" s="81"/>
      <c r="L644" s="81"/>
      <c r="M644" s="81"/>
      <c r="N644" s="81"/>
      <c r="O644" s="81"/>
      <c r="P644" s="81"/>
      <c r="Q644" s="75"/>
    </row>
    <row r="645" spans="2:17" ht="19.5" thickBot="1" x14ac:dyDescent="0.35">
      <c r="B645" s="113"/>
      <c r="C645" s="120"/>
      <c r="D645" s="119"/>
      <c r="E645" s="233" t="s">
        <v>279</v>
      </c>
      <c r="F645" s="631" t="s">
        <v>336</v>
      </c>
      <c r="G645" s="632"/>
      <c r="H645" s="632"/>
      <c r="I645" s="632"/>
      <c r="J645" s="632"/>
      <c r="K645" s="632"/>
      <c r="L645" s="632"/>
      <c r="M645" s="633"/>
      <c r="N645" s="81"/>
      <c r="O645" s="81"/>
      <c r="P645" s="81"/>
      <c r="Q645" s="75"/>
    </row>
    <row r="646" spans="2:17" ht="18.75" x14ac:dyDescent="0.3">
      <c r="B646" s="112"/>
      <c r="C646" s="120"/>
      <c r="D646" s="116" t="s">
        <v>247</v>
      </c>
      <c r="E646" s="118">
        <v>1</v>
      </c>
      <c r="F646" s="213" t="e">
        <f t="shared" ref="F646:H655" si="110">ROUND(SUMIF($E$7:$E$640,$D646,F$7:F$640)/F$642,3)</f>
        <v>#DIV/0!</v>
      </c>
      <c r="G646" s="228" t="e">
        <f t="shared" si="110"/>
        <v>#DIV/0!</v>
      </c>
      <c r="H646" s="228" t="e">
        <f t="shared" si="110"/>
        <v>#DIV/0!</v>
      </c>
      <c r="I646" s="379"/>
      <c r="J646" s="379"/>
      <c r="K646" s="379"/>
      <c r="L646" s="379"/>
      <c r="M646" s="380"/>
      <c r="N646" s="81"/>
      <c r="O646" s="81"/>
      <c r="P646" s="81"/>
      <c r="Q646" s="75"/>
    </row>
    <row r="647" spans="2:17" ht="18.75" x14ac:dyDescent="0.3">
      <c r="B647" s="112"/>
      <c r="C647" s="119"/>
      <c r="D647" s="116" t="s">
        <v>248</v>
      </c>
      <c r="E647" s="118">
        <v>2</v>
      </c>
      <c r="F647" s="214" t="e">
        <f t="shared" si="110"/>
        <v>#DIV/0!</v>
      </c>
      <c r="G647" s="215" t="e">
        <f t="shared" si="110"/>
        <v>#DIV/0!</v>
      </c>
      <c r="H647" s="215" t="e">
        <f t="shared" si="110"/>
        <v>#DIV/0!</v>
      </c>
      <c r="I647" s="161"/>
      <c r="J647" s="161"/>
      <c r="K647" s="161"/>
      <c r="L647" s="161"/>
      <c r="M647" s="158"/>
      <c r="N647" s="81"/>
      <c r="O647" s="81"/>
      <c r="P647" s="81"/>
      <c r="Q647" s="75"/>
    </row>
    <row r="648" spans="2:17" ht="18.75" x14ac:dyDescent="0.3">
      <c r="B648" s="112"/>
      <c r="C648" s="119"/>
      <c r="D648" s="116" t="s">
        <v>249</v>
      </c>
      <c r="E648" s="118">
        <v>3</v>
      </c>
      <c r="F648" s="214" t="e">
        <f t="shared" si="110"/>
        <v>#DIV/0!</v>
      </c>
      <c r="G648" s="215" t="e">
        <f t="shared" si="110"/>
        <v>#DIV/0!</v>
      </c>
      <c r="H648" s="215" t="e">
        <f t="shared" si="110"/>
        <v>#DIV/0!</v>
      </c>
      <c r="I648" s="161"/>
      <c r="J648" s="161"/>
      <c r="K648" s="161"/>
      <c r="L648" s="161"/>
      <c r="M648" s="158"/>
      <c r="N648" s="81"/>
      <c r="O648" s="81"/>
      <c r="P648" s="81"/>
      <c r="Q648" s="75"/>
    </row>
    <row r="649" spans="2:17" ht="18.75" x14ac:dyDescent="0.3">
      <c r="B649" s="112"/>
      <c r="C649" s="119"/>
      <c r="D649" s="116" t="s">
        <v>250</v>
      </c>
      <c r="E649" s="118">
        <v>4</v>
      </c>
      <c r="F649" s="214" t="e">
        <f t="shared" si="110"/>
        <v>#DIV/0!</v>
      </c>
      <c r="G649" s="215" t="e">
        <f t="shared" si="110"/>
        <v>#DIV/0!</v>
      </c>
      <c r="H649" s="215" t="e">
        <f t="shared" si="110"/>
        <v>#DIV/0!</v>
      </c>
      <c r="I649" s="161"/>
      <c r="J649" s="161"/>
      <c r="K649" s="161"/>
      <c r="L649" s="161"/>
      <c r="M649" s="158"/>
      <c r="N649" s="81"/>
      <c r="O649" s="81"/>
      <c r="P649" s="81"/>
      <c r="Q649" s="75"/>
    </row>
    <row r="650" spans="2:17" ht="18.75" x14ac:dyDescent="0.3">
      <c r="B650" s="112"/>
      <c r="C650" s="119"/>
      <c r="D650" s="116" t="s">
        <v>251</v>
      </c>
      <c r="E650" s="118">
        <v>5</v>
      </c>
      <c r="F650" s="214" t="e">
        <f t="shared" si="110"/>
        <v>#DIV/0!</v>
      </c>
      <c r="G650" s="215" t="e">
        <f t="shared" si="110"/>
        <v>#DIV/0!</v>
      </c>
      <c r="H650" s="215" t="e">
        <f t="shared" si="110"/>
        <v>#DIV/0!</v>
      </c>
      <c r="I650" s="161"/>
      <c r="J650" s="161"/>
      <c r="K650" s="161"/>
      <c r="L650" s="161"/>
      <c r="M650" s="158"/>
      <c r="N650" s="81"/>
      <c r="O650" s="81"/>
      <c r="P650" s="81"/>
      <c r="Q650" s="75"/>
    </row>
    <row r="651" spans="2:17" ht="18.75" x14ac:dyDescent="0.3">
      <c r="B651" s="112"/>
      <c r="C651" s="119"/>
      <c r="D651" s="116" t="s">
        <v>252</v>
      </c>
      <c r="E651" s="118">
        <v>6</v>
      </c>
      <c r="F651" s="214" t="e">
        <f t="shared" si="110"/>
        <v>#DIV/0!</v>
      </c>
      <c r="G651" s="215" t="e">
        <f t="shared" si="110"/>
        <v>#DIV/0!</v>
      </c>
      <c r="H651" s="215" t="e">
        <f t="shared" si="110"/>
        <v>#DIV/0!</v>
      </c>
      <c r="I651" s="161"/>
      <c r="J651" s="161"/>
      <c r="K651" s="161"/>
      <c r="L651" s="161"/>
      <c r="M651" s="158"/>
      <c r="N651" s="81"/>
      <c r="O651" s="81"/>
      <c r="P651" s="81"/>
      <c r="Q651" s="75"/>
    </row>
    <row r="652" spans="2:17" ht="18.75" x14ac:dyDescent="0.3">
      <c r="B652" s="112"/>
      <c r="C652" s="119"/>
      <c r="D652" s="116" t="s">
        <v>253</v>
      </c>
      <c r="E652" s="118">
        <v>7</v>
      </c>
      <c r="F652" s="214" t="e">
        <f t="shared" si="110"/>
        <v>#DIV/0!</v>
      </c>
      <c r="G652" s="215" t="e">
        <f t="shared" si="110"/>
        <v>#DIV/0!</v>
      </c>
      <c r="H652" s="215" t="e">
        <f t="shared" si="110"/>
        <v>#DIV/0!</v>
      </c>
      <c r="I652" s="161"/>
      <c r="J652" s="161"/>
      <c r="K652" s="161"/>
      <c r="L652" s="161"/>
      <c r="M652" s="158"/>
      <c r="N652" s="81"/>
      <c r="O652" s="81"/>
      <c r="P652" s="81"/>
      <c r="Q652" s="75"/>
    </row>
    <row r="653" spans="2:17" ht="18.75" x14ac:dyDescent="0.3">
      <c r="B653" s="112"/>
      <c r="C653" s="119"/>
      <c r="D653" s="116" t="s">
        <v>254</v>
      </c>
      <c r="E653" s="118">
        <v>8</v>
      </c>
      <c r="F653" s="214" t="e">
        <f t="shared" si="110"/>
        <v>#DIV/0!</v>
      </c>
      <c r="G653" s="215" t="e">
        <f t="shared" si="110"/>
        <v>#DIV/0!</v>
      </c>
      <c r="H653" s="215" t="e">
        <f t="shared" si="110"/>
        <v>#DIV/0!</v>
      </c>
      <c r="I653" s="161"/>
      <c r="J653" s="161"/>
      <c r="K653" s="161"/>
      <c r="L653" s="161"/>
      <c r="M653" s="158"/>
      <c r="N653" s="81"/>
      <c r="O653" s="81"/>
      <c r="P653" s="81"/>
      <c r="Q653" s="75"/>
    </row>
    <row r="654" spans="2:17" ht="18.75" x14ac:dyDescent="0.3">
      <c r="B654" s="112"/>
      <c r="C654" s="119"/>
      <c r="D654" s="116" t="s">
        <v>255</v>
      </c>
      <c r="E654" s="118">
        <v>9</v>
      </c>
      <c r="F654" s="214" t="e">
        <f t="shared" si="110"/>
        <v>#DIV/0!</v>
      </c>
      <c r="G654" s="215" t="e">
        <f t="shared" si="110"/>
        <v>#DIV/0!</v>
      </c>
      <c r="H654" s="215" t="e">
        <f t="shared" si="110"/>
        <v>#DIV/0!</v>
      </c>
      <c r="I654" s="161"/>
      <c r="J654" s="161"/>
      <c r="K654" s="161"/>
      <c r="L654" s="161"/>
      <c r="M654" s="158"/>
      <c r="N654" s="81"/>
      <c r="O654" s="81"/>
      <c r="P654" s="81"/>
      <c r="Q654" s="75"/>
    </row>
    <row r="655" spans="2:17" ht="18.75" x14ac:dyDescent="0.3">
      <c r="B655" s="112"/>
      <c r="C655" s="119"/>
      <c r="D655" s="116" t="s">
        <v>256</v>
      </c>
      <c r="E655" s="118">
        <v>10</v>
      </c>
      <c r="F655" s="214" t="e">
        <f t="shared" si="110"/>
        <v>#DIV/0!</v>
      </c>
      <c r="G655" s="215" t="e">
        <f t="shared" si="110"/>
        <v>#DIV/0!</v>
      </c>
      <c r="H655" s="215" t="e">
        <f t="shared" si="110"/>
        <v>#DIV/0!</v>
      </c>
      <c r="I655" s="161"/>
      <c r="J655" s="161"/>
      <c r="K655" s="161"/>
      <c r="L655" s="161"/>
      <c r="M655" s="158"/>
      <c r="N655" s="81"/>
      <c r="O655" s="81"/>
      <c r="P655" s="81"/>
      <c r="Q655" s="75"/>
    </row>
    <row r="656" spans="2:17" ht="15.75" x14ac:dyDescent="0.25">
      <c r="B656" s="113"/>
      <c r="C656" s="114"/>
      <c r="D656" s="114"/>
      <c r="E656" s="117" t="s">
        <v>260</v>
      </c>
      <c r="F656" s="156"/>
      <c r="G656" s="161"/>
      <c r="H656" s="161"/>
      <c r="I656" s="161"/>
      <c r="J656" s="161"/>
      <c r="K656" s="161"/>
      <c r="L656" s="161"/>
      <c r="M656" s="158"/>
      <c r="N656" s="81"/>
      <c r="O656" s="81"/>
      <c r="P656" s="81"/>
      <c r="Q656" s="75"/>
    </row>
    <row r="657" spans="1:18" ht="18.75" x14ac:dyDescent="0.3">
      <c r="B657" s="112"/>
      <c r="C657" s="112"/>
      <c r="D657" s="116" t="s">
        <v>235</v>
      </c>
      <c r="E657" s="118">
        <v>1</v>
      </c>
      <c r="F657" s="156"/>
      <c r="G657" s="161"/>
      <c r="H657" s="161"/>
      <c r="I657" s="161"/>
      <c r="J657" s="215" t="e">
        <f t="shared" ref="J657:M668" si="111">ROUND(SUMIF($I$7:$I$640,$D657,J$7:J$640)/J$642,3)</f>
        <v>#DIV/0!</v>
      </c>
      <c r="K657" s="215" t="e">
        <f t="shared" si="111"/>
        <v>#DIV/0!</v>
      </c>
      <c r="L657" s="215" t="e">
        <f t="shared" si="111"/>
        <v>#DIV/0!</v>
      </c>
      <c r="M657" s="235" t="e">
        <f t="shared" si="111"/>
        <v>#DIV/0!</v>
      </c>
      <c r="N657" s="81"/>
      <c r="O657" s="81"/>
      <c r="P657" s="81"/>
      <c r="Q657" s="75"/>
    </row>
    <row r="658" spans="1:18" ht="18.75" x14ac:dyDescent="0.3">
      <c r="B658" s="112"/>
      <c r="C658" s="112"/>
      <c r="D658" s="116" t="s">
        <v>236</v>
      </c>
      <c r="E658" s="118">
        <v>2</v>
      </c>
      <c r="F658" s="156"/>
      <c r="G658" s="161"/>
      <c r="H658" s="161"/>
      <c r="I658" s="161"/>
      <c r="J658" s="215" t="e">
        <f t="shared" si="111"/>
        <v>#DIV/0!</v>
      </c>
      <c r="K658" s="215" t="e">
        <f t="shared" si="111"/>
        <v>#DIV/0!</v>
      </c>
      <c r="L658" s="215" t="e">
        <f t="shared" si="111"/>
        <v>#DIV/0!</v>
      </c>
      <c r="M658" s="235" t="e">
        <f t="shared" si="111"/>
        <v>#DIV/0!</v>
      </c>
      <c r="N658" s="81"/>
      <c r="O658" s="81"/>
      <c r="P658" s="81"/>
      <c r="Q658" s="75"/>
    </row>
    <row r="659" spans="1:18" ht="18.75" x14ac:dyDescent="0.3">
      <c r="B659" s="112"/>
      <c r="C659" s="112"/>
      <c r="D659" s="116" t="s">
        <v>237</v>
      </c>
      <c r="E659" s="118">
        <v>3</v>
      </c>
      <c r="F659" s="156"/>
      <c r="G659" s="161"/>
      <c r="H659" s="161"/>
      <c r="I659" s="161"/>
      <c r="J659" s="215" t="e">
        <f t="shared" si="111"/>
        <v>#DIV/0!</v>
      </c>
      <c r="K659" s="215" t="e">
        <f t="shared" si="111"/>
        <v>#DIV/0!</v>
      </c>
      <c r="L659" s="215" t="e">
        <f t="shared" si="111"/>
        <v>#DIV/0!</v>
      </c>
      <c r="M659" s="235" t="e">
        <f t="shared" si="111"/>
        <v>#DIV/0!</v>
      </c>
      <c r="N659" s="81"/>
      <c r="O659" s="81"/>
      <c r="P659" s="81"/>
      <c r="Q659" s="75"/>
    </row>
    <row r="660" spans="1:18" ht="18.75" x14ac:dyDescent="0.3">
      <c r="B660" s="112"/>
      <c r="C660" s="112"/>
      <c r="D660" s="116" t="s">
        <v>238</v>
      </c>
      <c r="E660" s="118">
        <v>4</v>
      </c>
      <c r="F660" s="156"/>
      <c r="G660" s="161"/>
      <c r="H660" s="161"/>
      <c r="I660" s="161"/>
      <c r="J660" s="215" t="e">
        <f t="shared" si="111"/>
        <v>#DIV/0!</v>
      </c>
      <c r="K660" s="215" t="e">
        <f t="shared" si="111"/>
        <v>#DIV/0!</v>
      </c>
      <c r="L660" s="215" t="e">
        <f t="shared" si="111"/>
        <v>#DIV/0!</v>
      </c>
      <c r="M660" s="235" t="e">
        <f t="shared" si="111"/>
        <v>#DIV/0!</v>
      </c>
      <c r="N660" s="81"/>
      <c r="O660" s="81"/>
      <c r="P660" s="81"/>
      <c r="Q660" s="75"/>
    </row>
    <row r="661" spans="1:18" ht="18.75" x14ac:dyDescent="0.3">
      <c r="B661" s="112"/>
      <c r="C661" s="112"/>
      <c r="D661" s="116" t="s">
        <v>239</v>
      </c>
      <c r="E661" s="118">
        <v>5</v>
      </c>
      <c r="F661" s="156"/>
      <c r="G661" s="161"/>
      <c r="H661" s="161"/>
      <c r="I661" s="161"/>
      <c r="J661" s="215" t="e">
        <f t="shared" si="111"/>
        <v>#DIV/0!</v>
      </c>
      <c r="K661" s="215" t="e">
        <f t="shared" si="111"/>
        <v>#DIV/0!</v>
      </c>
      <c r="L661" s="215" t="e">
        <f t="shared" si="111"/>
        <v>#DIV/0!</v>
      </c>
      <c r="M661" s="235" t="e">
        <f t="shared" si="111"/>
        <v>#DIV/0!</v>
      </c>
      <c r="N661" s="81"/>
      <c r="O661" s="81"/>
      <c r="P661" s="81"/>
      <c r="Q661" s="75"/>
    </row>
    <row r="662" spans="1:18" ht="18.75" x14ac:dyDescent="0.3">
      <c r="B662" s="112"/>
      <c r="C662" s="112"/>
      <c r="D662" s="116" t="s">
        <v>240</v>
      </c>
      <c r="E662" s="118">
        <v>6</v>
      </c>
      <c r="F662" s="156"/>
      <c r="G662" s="161"/>
      <c r="H662" s="161"/>
      <c r="I662" s="161"/>
      <c r="J662" s="215" t="e">
        <f t="shared" si="111"/>
        <v>#DIV/0!</v>
      </c>
      <c r="K662" s="215" t="e">
        <f t="shared" si="111"/>
        <v>#DIV/0!</v>
      </c>
      <c r="L662" s="215" t="e">
        <f t="shared" si="111"/>
        <v>#DIV/0!</v>
      </c>
      <c r="M662" s="235" t="e">
        <f t="shared" si="111"/>
        <v>#DIV/0!</v>
      </c>
      <c r="N662" s="81"/>
      <c r="O662" s="81"/>
      <c r="P662" s="81"/>
      <c r="Q662" s="75"/>
    </row>
    <row r="663" spans="1:18" ht="18.75" x14ac:dyDescent="0.3">
      <c r="B663" s="112"/>
      <c r="C663" s="112"/>
      <c r="D663" s="116" t="s">
        <v>241</v>
      </c>
      <c r="E663" s="118">
        <v>7</v>
      </c>
      <c r="F663" s="156"/>
      <c r="G663" s="161"/>
      <c r="H663" s="161"/>
      <c r="I663" s="161"/>
      <c r="J663" s="215" t="e">
        <f t="shared" si="111"/>
        <v>#DIV/0!</v>
      </c>
      <c r="K663" s="215" t="e">
        <f t="shared" si="111"/>
        <v>#DIV/0!</v>
      </c>
      <c r="L663" s="215" t="e">
        <f t="shared" si="111"/>
        <v>#DIV/0!</v>
      </c>
      <c r="M663" s="235" t="e">
        <f t="shared" si="111"/>
        <v>#DIV/0!</v>
      </c>
      <c r="N663" s="81"/>
      <c r="O663" s="81"/>
      <c r="P663" s="81"/>
      <c r="Q663" s="75"/>
    </row>
    <row r="664" spans="1:18" ht="18.75" x14ac:dyDescent="0.3">
      <c r="B664" s="112"/>
      <c r="C664" s="112"/>
      <c r="D664" s="116" t="s">
        <v>242</v>
      </c>
      <c r="E664" s="118">
        <v>8</v>
      </c>
      <c r="F664" s="156"/>
      <c r="G664" s="161"/>
      <c r="H664" s="161"/>
      <c r="I664" s="161"/>
      <c r="J664" s="215" t="e">
        <f t="shared" si="111"/>
        <v>#DIV/0!</v>
      </c>
      <c r="K664" s="215" t="e">
        <f t="shared" si="111"/>
        <v>#DIV/0!</v>
      </c>
      <c r="L664" s="215" t="e">
        <f t="shared" si="111"/>
        <v>#DIV/0!</v>
      </c>
      <c r="M664" s="235" t="e">
        <f t="shared" si="111"/>
        <v>#DIV/0!</v>
      </c>
      <c r="N664" s="81"/>
      <c r="O664" s="81"/>
      <c r="P664" s="81"/>
      <c r="Q664" s="75"/>
    </row>
    <row r="665" spans="1:18" ht="18.75" x14ac:dyDescent="0.3">
      <c r="B665" s="112"/>
      <c r="C665" s="112"/>
      <c r="D665" s="116" t="s">
        <v>243</v>
      </c>
      <c r="E665" s="118">
        <v>9</v>
      </c>
      <c r="F665" s="156"/>
      <c r="G665" s="161"/>
      <c r="H665" s="161"/>
      <c r="I665" s="161"/>
      <c r="J665" s="215" t="e">
        <f t="shared" si="111"/>
        <v>#DIV/0!</v>
      </c>
      <c r="K665" s="215" t="e">
        <f t="shared" si="111"/>
        <v>#DIV/0!</v>
      </c>
      <c r="L665" s="215" t="e">
        <f t="shared" si="111"/>
        <v>#DIV/0!</v>
      </c>
      <c r="M665" s="235" t="e">
        <f t="shared" si="111"/>
        <v>#DIV/0!</v>
      </c>
      <c r="N665" s="81"/>
      <c r="O665" s="81"/>
      <c r="P665" s="81"/>
      <c r="Q665" s="75"/>
    </row>
    <row r="666" spans="1:18" ht="18.75" x14ac:dyDescent="0.3">
      <c r="B666" s="112"/>
      <c r="C666" s="112"/>
      <c r="D666" s="116" t="s">
        <v>244</v>
      </c>
      <c r="E666" s="118">
        <v>10</v>
      </c>
      <c r="F666" s="156"/>
      <c r="G666" s="161"/>
      <c r="H666" s="161"/>
      <c r="I666" s="161"/>
      <c r="J666" s="215" t="e">
        <f t="shared" si="111"/>
        <v>#DIV/0!</v>
      </c>
      <c r="K666" s="215" t="e">
        <f t="shared" si="111"/>
        <v>#DIV/0!</v>
      </c>
      <c r="L666" s="215" t="e">
        <f t="shared" si="111"/>
        <v>#DIV/0!</v>
      </c>
      <c r="M666" s="235" t="e">
        <f t="shared" si="111"/>
        <v>#DIV/0!</v>
      </c>
      <c r="N666" s="81"/>
      <c r="O666" s="81"/>
      <c r="P666" s="81"/>
      <c r="Q666" s="75"/>
    </row>
    <row r="667" spans="1:18" ht="18.75" x14ac:dyDescent="0.3">
      <c r="B667" s="112"/>
      <c r="C667" s="112"/>
      <c r="D667" s="116" t="s">
        <v>245</v>
      </c>
      <c r="E667" s="118">
        <v>11</v>
      </c>
      <c r="F667" s="156"/>
      <c r="G667" s="161"/>
      <c r="H667" s="161"/>
      <c r="I667" s="161"/>
      <c r="J667" s="215" t="e">
        <f t="shared" si="111"/>
        <v>#DIV/0!</v>
      </c>
      <c r="K667" s="215" t="e">
        <f t="shared" si="111"/>
        <v>#DIV/0!</v>
      </c>
      <c r="L667" s="215" t="e">
        <f t="shared" si="111"/>
        <v>#DIV/0!</v>
      </c>
      <c r="M667" s="235" t="e">
        <f t="shared" si="111"/>
        <v>#DIV/0!</v>
      </c>
      <c r="N667" s="81"/>
      <c r="O667" s="81"/>
      <c r="P667" s="81"/>
      <c r="Q667" s="75"/>
    </row>
    <row r="668" spans="1:18" ht="19.5" thickBot="1" x14ac:dyDescent="0.35">
      <c r="B668" s="112"/>
      <c r="C668" s="112"/>
      <c r="D668" s="116" t="s">
        <v>246</v>
      </c>
      <c r="E668" s="118">
        <v>12</v>
      </c>
      <c r="F668" s="157"/>
      <c r="G668" s="162"/>
      <c r="H668" s="162"/>
      <c r="I668" s="161"/>
      <c r="J668" s="215" t="e">
        <f t="shared" si="111"/>
        <v>#DIV/0!</v>
      </c>
      <c r="K668" s="215" t="e">
        <f t="shared" si="111"/>
        <v>#DIV/0!</v>
      </c>
      <c r="L668" s="215" t="e">
        <f t="shared" si="111"/>
        <v>#DIV/0!</v>
      </c>
      <c r="M668" s="235" t="e">
        <f t="shared" si="111"/>
        <v>#DIV/0!</v>
      </c>
      <c r="N668" s="81"/>
      <c r="O668" s="81"/>
      <c r="P668" s="81"/>
      <c r="Q668" s="75"/>
    </row>
    <row r="669" spans="1:18" ht="16.5" thickTop="1" thickBot="1" x14ac:dyDescent="0.3">
      <c r="B669" s="147"/>
      <c r="C669" s="78"/>
      <c r="D669" s="81"/>
      <c r="E669" s="115" t="s">
        <v>233</v>
      </c>
      <c r="F669" s="223" t="e">
        <f>SUM(F646:F655)</f>
        <v>#DIV/0!</v>
      </c>
      <c r="G669" s="224" t="e">
        <f>SUM(G646:G655)</f>
        <v>#DIV/0!</v>
      </c>
      <c r="H669" s="225" t="e">
        <f>SUM(H646:H655)</f>
        <v>#DIV/0!</v>
      </c>
      <c r="I669" s="226"/>
      <c r="J669" s="217" t="e">
        <f>SUM(J657:J668)</f>
        <v>#DIV/0!</v>
      </c>
      <c r="K669" s="217" t="e">
        <f t="shared" ref="K669:M669" si="112">SUM(K657:K668)</f>
        <v>#DIV/0!</v>
      </c>
      <c r="L669" s="217" t="e">
        <f t="shared" si="112"/>
        <v>#DIV/0!</v>
      </c>
      <c r="M669" s="234" t="e">
        <f t="shared" si="112"/>
        <v>#DIV/0!</v>
      </c>
      <c r="N669" s="81"/>
      <c r="O669" s="81"/>
      <c r="P669" s="81"/>
      <c r="Q669" s="75"/>
    </row>
    <row r="670" spans="1:18" x14ac:dyDescent="0.25">
      <c r="F670" s="232" t="s">
        <v>312</v>
      </c>
    </row>
    <row r="671" spans="1:18" ht="15.75" thickBot="1" x14ac:dyDescent="0.3">
      <c r="A671" s="76"/>
      <c r="B671" s="76"/>
      <c r="C671" s="76"/>
      <c r="D671" s="76"/>
      <c r="E671" s="76"/>
      <c r="F671" s="76"/>
      <c r="G671" s="76"/>
      <c r="H671" s="76"/>
      <c r="I671" s="76"/>
      <c r="J671" s="76"/>
      <c r="K671" s="76"/>
      <c r="L671" s="76"/>
      <c r="M671" s="76"/>
      <c r="N671" s="76"/>
      <c r="O671" s="76"/>
      <c r="P671" s="76"/>
      <c r="Q671" s="76"/>
      <c r="R671" s="102"/>
    </row>
    <row r="672" spans="1:18" ht="34.5" thickBot="1" x14ac:dyDescent="0.55000000000000004">
      <c r="B672" s="201" t="s">
        <v>337</v>
      </c>
      <c r="C672" s="202"/>
      <c r="D672" s="202"/>
      <c r="E672" s="202"/>
      <c r="F672" s="202"/>
      <c r="G672" s="202"/>
      <c r="H672" s="202"/>
      <c r="I672" s="202"/>
      <c r="J672" s="202"/>
      <c r="K672" s="202"/>
      <c r="L672" s="202"/>
      <c r="M672" s="202"/>
      <c r="N672" s="202"/>
      <c r="O672" s="202"/>
      <c r="P672" s="202"/>
      <c r="Q672" s="203"/>
    </row>
    <row r="673" spans="2:18" ht="61.5" customHeight="1" x14ac:dyDescent="0.25">
      <c r="B673" s="300"/>
      <c r="C673" s="301"/>
      <c r="D673" s="368" t="s">
        <v>181</v>
      </c>
      <c r="E673" s="627" t="s">
        <v>284</v>
      </c>
      <c r="F673" s="595" t="s">
        <v>259</v>
      </c>
      <c r="G673" s="596"/>
      <c r="H673" s="597"/>
      <c r="I673" s="627" t="s">
        <v>283</v>
      </c>
      <c r="J673" s="600" t="s">
        <v>187</v>
      </c>
      <c r="K673" s="601"/>
      <c r="L673" s="601"/>
      <c r="M673" s="602"/>
      <c r="N673" s="603" t="s">
        <v>227</v>
      </c>
      <c r="O673" s="604"/>
      <c r="P673" s="605"/>
      <c r="Q673" s="302"/>
    </row>
    <row r="674" spans="2:18" ht="15" customHeight="1" x14ac:dyDescent="0.25">
      <c r="B674" s="303"/>
      <c r="C674" s="304" t="s">
        <v>297</v>
      </c>
      <c r="D674" s="85">
        <f>D$643</f>
        <v>0</v>
      </c>
      <c r="E674" s="598"/>
      <c r="F674" s="109">
        <f>F$643</f>
        <v>0</v>
      </c>
      <c r="G674" s="110">
        <f>G$643</f>
        <v>0</v>
      </c>
      <c r="H674" s="111">
        <f>H$643</f>
        <v>0</v>
      </c>
      <c r="I674" s="598"/>
      <c r="J674" s="109">
        <f t="shared" ref="J674:P674" si="113">J$643</f>
        <v>0</v>
      </c>
      <c r="K674" s="110">
        <f t="shared" si="113"/>
        <v>0</v>
      </c>
      <c r="L674" s="110">
        <f t="shared" si="113"/>
        <v>0</v>
      </c>
      <c r="M674" s="111">
        <f t="shared" si="113"/>
        <v>0</v>
      </c>
      <c r="N674" s="109">
        <f t="shared" si="113"/>
        <v>0</v>
      </c>
      <c r="O674" s="110">
        <f t="shared" si="113"/>
        <v>0</v>
      </c>
      <c r="P674" s="111">
        <f t="shared" si="113"/>
        <v>0</v>
      </c>
      <c r="Q674" s="305"/>
    </row>
    <row r="675" spans="2:18" ht="15" customHeight="1" x14ac:dyDescent="0.25">
      <c r="B675" s="606" t="s">
        <v>179</v>
      </c>
      <c r="C675" s="79" t="s">
        <v>199</v>
      </c>
      <c r="D675" s="181" t="s">
        <v>182</v>
      </c>
      <c r="E675" s="598"/>
      <c r="F675" s="198" t="s">
        <v>182</v>
      </c>
      <c r="G675" s="199" t="s">
        <v>69</v>
      </c>
      <c r="H675" s="200" t="s">
        <v>183</v>
      </c>
      <c r="I675" s="598"/>
      <c r="J675" s="184" t="s">
        <v>51</v>
      </c>
      <c r="K675" s="178" t="s">
        <v>52</v>
      </c>
      <c r="L675" s="179" t="s">
        <v>185</v>
      </c>
      <c r="M675" s="183" t="s">
        <v>186</v>
      </c>
      <c r="N675" s="184" t="s">
        <v>228</v>
      </c>
      <c r="O675" s="593" t="s">
        <v>229</v>
      </c>
      <c r="P675" s="594"/>
      <c r="Q675" s="305"/>
    </row>
    <row r="676" spans="2:18" ht="15.75" customHeight="1" thickBot="1" x14ac:dyDescent="0.3">
      <c r="B676" s="607"/>
      <c r="C676" s="80" t="s">
        <v>12</v>
      </c>
      <c r="D676" s="182">
        <v>7388</v>
      </c>
      <c r="E676" s="599"/>
      <c r="F676" s="186">
        <v>7420</v>
      </c>
      <c r="G676" s="180">
        <v>3220</v>
      </c>
      <c r="H676" s="185">
        <v>3215</v>
      </c>
      <c r="I676" s="599"/>
      <c r="J676" s="186">
        <v>3210</v>
      </c>
      <c r="K676" s="180">
        <v>3212</v>
      </c>
      <c r="L676" s="180" t="s">
        <v>184</v>
      </c>
      <c r="M676" s="185" t="s">
        <v>184</v>
      </c>
      <c r="N676" s="186">
        <v>7422</v>
      </c>
      <c r="O676" s="180">
        <v>7425</v>
      </c>
      <c r="P676" s="185" t="s">
        <v>289</v>
      </c>
      <c r="Q676" s="307" t="s">
        <v>233</v>
      </c>
      <c r="R676" s="3" t="s">
        <v>189</v>
      </c>
    </row>
    <row r="677" spans="2:18" s="374" customFormat="1" x14ac:dyDescent="0.25">
      <c r="B677" s="610"/>
      <c r="C677" s="611"/>
      <c r="D677" s="150">
        <v>0</v>
      </c>
      <c r="E677" s="125"/>
      <c r="F677" s="169">
        <v>0</v>
      </c>
      <c r="G677" s="153">
        <v>0</v>
      </c>
      <c r="H677" s="170">
        <v>0</v>
      </c>
      <c r="I677" s="123"/>
      <c r="J677" s="169">
        <v>0</v>
      </c>
      <c r="K677" s="153">
        <v>0</v>
      </c>
      <c r="L677" s="153">
        <v>0</v>
      </c>
      <c r="M677" s="153">
        <v>0</v>
      </c>
      <c r="N677" s="153">
        <v>0</v>
      </c>
      <c r="O677" s="153">
        <v>0</v>
      </c>
      <c r="P677" s="153">
        <v>0</v>
      </c>
      <c r="Q677" s="320">
        <f>SUM(D677:P677)</f>
        <v>0</v>
      </c>
      <c r="R677" s="377"/>
    </row>
    <row r="678" spans="2:18" s="374" customFormat="1" x14ac:dyDescent="0.25">
      <c r="B678" s="610"/>
      <c r="C678" s="611"/>
      <c r="D678" s="150">
        <v>0</v>
      </c>
      <c r="E678" s="125"/>
      <c r="F678" s="169">
        <v>0</v>
      </c>
      <c r="G678" s="153">
        <v>0</v>
      </c>
      <c r="H678" s="170">
        <v>0</v>
      </c>
      <c r="I678" s="123"/>
      <c r="J678" s="169">
        <v>0</v>
      </c>
      <c r="K678" s="153">
        <v>0</v>
      </c>
      <c r="L678" s="153">
        <v>0</v>
      </c>
      <c r="M678" s="153">
        <v>0</v>
      </c>
      <c r="N678" s="153">
        <v>0</v>
      </c>
      <c r="O678" s="153">
        <v>0</v>
      </c>
      <c r="P678" s="153">
        <v>0</v>
      </c>
      <c r="Q678" s="320">
        <f>SUM(D678:P678)</f>
        <v>0</v>
      </c>
      <c r="R678" s="377"/>
    </row>
    <row r="679" spans="2:18" s="374" customFormat="1" x14ac:dyDescent="0.25">
      <c r="B679" s="610"/>
      <c r="C679" s="611"/>
      <c r="D679" s="150">
        <v>0</v>
      </c>
      <c r="E679" s="125"/>
      <c r="F679" s="169">
        <v>0</v>
      </c>
      <c r="G679" s="153">
        <v>0</v>
      </c>
      <c r="H679" s="170">
        <v>0</v>
      </c>
      <c r="I679" s="123"/>
      <c r="J679" s="169">
        <v>0</v>
      </c>
      <c r="K679" s="153">
        <v>0</v>
      </c>
      <c r="L679" s="153">
        <v>0</v>
      </c>
      <c r="M679" s="153">
        <v>0</v>
      </c>
      <c r="N679" s="153">
        <v>0</v>
      </c>
      <c r="O679" s="153">
        <v>0</v>
      </c>
      <c r="P679" s="153">
        <v>0</v>
      </c>
      <c r="Q679" s="321">
        <f t="shared" ref="Q679:Q684" si="114">SUM(D679:P679)</f>
        <v>0</v>
      </c>
      <c r="R679" s="377"/>
    </row>
    <row r="680" spans="2:18" s="374" customFormat="1" x14ac:dyDescent="0.25">
      <c r="B680" s="610"/>
      <c r="C680" s="611"/>
      <c r="D680" s="150">
        <v>0</v>
      </c>
      <c r="E680" s="125"/>
      <c r="F680" s="169">
        <v>0</v>
      </c>
      <c r="G680" s="153">
        <v>0</v>
      </c>
      <c r="H680" s="170">
        <v>0</v>
      </c>
      <c r="I680" s="123"/>
      <c r="J680" s="169">
        <v>0</v>
      </c>
      <c r="K680" s="153">
        <v>0</v>
      </c>
      <c r="L680" s="153">
        <v>0</v>
      </c>
      <c r="M680" s="153">
        <v>0</v>
      </c>
      <c r="N680" s="153">
        <v>0</v>
      </c>
      <c r="O680" s="153">
        <v>0</v>
      </c>
      <c r="P680" s="153">
        <v>0</v>
      </c>
      <c r="Q680" s="321">
        <f t="shared" si="114"/>
        <v>0</v>
      </c>
      <c r="R680" s="377"/>
    </row>
    <row r="681" spans="2:18" s="374" customFormat="1" x14ac:dyDescent="0.25">
      <c r="B681" s="610"/>
      <c r="C681" s="611"/>
      <c r="D681" s="150">
        <v>0</v>
      </c>
      <c r="E681" s="125"/>
      <c r="F681" s="169">
        <v>0</v>
      </c>
      <c r="G681" s="153">
        <v>0</v>
      </c>
      <c r="H681" s="170">
        <v>0</v>
      </c>
      <c r="I681" s="123"/>
      <c r="J681" s="169">
        <v>0</v>
      </c>
      <c r="K681" s="153">
        <v>0</v>
      </c>
      <c r="L681" s="153">
        <v>0</v>
      </c>
      <c r="M681" s="153">
        <v>0</v>
      </c>
      <c r="N681" s="153">
        <v>0</v>
      </c>
      <c r="O681" s="153">
        <v>0</v>
      </c>
      <c r="P681" s="153">
        <v>0</v>
      </c>
      <c r="Q681" s="321">
        <f t="shared" si="114"/>
        <v>0</v>
      </c>
      <c r="R681" s="377"/>
    </row>
    <row r="682" spans="2:18" s="374" customFormat="1" x14ac:dyDescent="0.25">
      <c r="B682" s="610"/>
      <c r="C682" s="611"/>
      <c r="D682" s="150">
        <v>0</v>
      </c>
      <c r="E682" s="125"/>
      <c r="F682" s="169">
        <v>0</v>
      </c>
      <c r="G682" s="153">
        <v>0</v>
      </c>
      <c r="H682" s="170">
        <v>0</v>
      </c>
      <c r="I682" s="123"/>
      <c r="J682" s="169">
        <v>0</v>
      </c>
      <c r="K682" s="153">
        <v>0</v>
      </c>
      <c r="L682" s="153">
        <v>0</v>
      </c>
      <c r="M682" s="153">
        <v>0</v>
      </c>
      <c r="N682" s="153">
        <v>0</v>
      </c>
      <c r="O682" s="153">
        <v>0</v>
      </c>
      <c r="P682" s="153">
        <v>0</v>
      </c>
      <c r="Q682" s="321">
        <f t="shared" si="114"/>
        <v>0</v>
      </c>
      <c r="R682" s="377"/>
    </row>
    <row r="683" spans="2:18" s="374" customFormat="1" x14ac:dyDescent="0.25">
      <c r="B683" s="610"/>
      <c r="C683" s="611"/>
      <c r="D683" s="150">
        <v>0</v>
      </c>
      <c r="E683" s="125"/>
      <c r="F683" s="169">
        <v>0</v>
      </c>
      <c r="G683" s="153">
        <v>0</v>
      </c>
      <c r="H683" s="170">
        <v>0</v>
      </c>
      <c r="I683" s="123"/>
      <c r="J683" s="169">
        <v>0</v>
      </c>
      <c r="K683" s="153">
        <v>0</v>
      </c>
      <c r="L683" s="153">
        <v>0</v>
      </c>
      <c r="M683" s="153">
        <v>0</v>
      </c>
      <c r="N683" s="153">
        <v>0</v>
      </c>
      <c r="O683" s="153">
        <v>0</v>
      </c>
      <c r="P683" s="153">
        <v>0</v>
      </c>
      <c r="Q683" s="321">
        <f t="shared" si="114"/>
        <v>0</v>
      </c>
      <c r="R683" s="377"/>
    </row>
    <row r="684" spans="2:18" s="374" customFormat="1" x14ac:dyDescent="0.25">
      <c r="B684" s="608" t="s">
        <v>288</v>
      </c>
      <c r="C684" s="609"/>
      <c r="D684" s="150">
        <v>0</v>
      </c>
      <c r="E684" s="125"/>
      <c r="F684" s="169">
        <v>0</v>
      </c>
      <c r="G684" s="153">
        <v>0</v>
      </c>
      <c r="H684" s="170">
        <v>0</v>
      </c>
      <c r="I684" s="123"/>
      <c r="J684" s="169">
        <v>0</v>
      </c>
      <c r="K684" s="153">
        <v>0</v>
      </c>
      <c r="L684" s="153">
        <v>0</v>
      </c>
      <c r="M684" s="153">
        <v>0</v>
      </c>
      <c r="N684" s="153">
        <v>0</v>
      </c>
      <c r="O684" s="153">
        <v>0</v>
      </c>
      <c r="P684" s="153">
        <v>0</v>
      </c>
      <c r="Q684" s="321">
        <f t="shared" si="114"/>
        <v>0</v>
      </c>
      <c r="R684" s="377"/>
    </row>
    <row r="685" spans="2:18" s="374" customFormat="1" ht="15.75" thickBot="1" x14ac:dyDescent="0.3">
      <c r="B685" s="608"/>
      <c r="C685" s="609"/>
      <c r="D685" s="152">
        <v>0</v>
      </c>
      <c r="E685" s="205"/>
      <c r="F685" s="175">
        <v>0</v>
      </c>
      <c r="G685" s="155">
        <v>0</v>
      </c>
      <c r="H685" s="176">
        <v>0</v>
      </c>
      <c r="I685" s="206"/>
      <c r="J685" s="175">
        <v>0</v>
      </c>
      <c r="K685" s="155">
        <v>0</v>
      </c>
      <c r="L685" s="155">
        <v>0</v>
      </c>
      <c r="M685" s="155">
        <v>0</v>
      </c>
      <c r="N685" s="155">
        <v>0</v>
      </c>
      <c r="O685" s="155">
        <v>0</v>
      </c>
      <c r="P685" s="176">
        <v>0</v>
      </c>
      <c r="Q685" s="322">
        <f>SUM(D685:P685)</f>
        <v>0</v>
      </c>
      <c r="R685" s="377"/>
    </row>
    <row r="686" spans="2:18" ht="16.5" thickTop="1" thickBot="1" x14ac:dyDescent="0.3">
      <c r="B686" s="308"/>
      <c r="C686" s="309" t="s">
        <v>314</v>
      </c>
      <c r="D686" s="163">
        <f>SUM(D677:D685)</f>
        <v>0</v>
      </c>
      <c r="E686" s="314"/>
      <c r="F686" s="237">
        <f>SUM(F677:F685)</f>
        <v>0</v>
      </c>
      <c r="G686" s="238">
        <f>SUM(G677:G685)</f>
        <v>0</v>
      </c>
      <c r="H686" s="239">
        <f>SUM(H677:H685)</f>
        <v>0</v>
      </c>
      <c r="I686" s="314"/>
      <c r="J686" s="237">
        <f t="shared" ref="J686:P686" si="115">SUM(J677:J685)</f>
        <v>0</v>
      </c>
      <c r="K686" s="238">
        <f t="shared" si="115"/>
        <v>0</v>
      </c>
      <c r="L686" s="238">
        <f t="shared" si="115"/>
        <v>0</v>
      </c>
      <c r="M686" s="239">
        <f t="shared" si="115"/>
        <v>0</v>
      </c>
      <c r="N686" s="237">
        <f t="shared" si="115"/>
        <v>0</v>
      </c>
      <c r="O686" s="238">
        <f t="shared" si="115"/>
        <v>0</v>
      </c>
      <c r="P686" s="239">
        <f t="shared" si="115"/>
        <v>0</v>
      </c>
      <c r="Q686" s="240">
        <f>SUM(D686:P686)</f>
        <v>0</v>
      </c>
    </row>
    <row r="687" spans="2:18" ht="15.75" thickBot="1" x14ac:dyDescent="0.3">
      <c r="B687" s="308"/>
      <c r="C687" s="309" t="s">
        <v>315</v>
      </c>
      <c r="D687" s="163">
        <f>D$642+D$686</f>
        <v>0</v>
      </c>
      <c r="E687" s="314"/>
      <c r="F687" s="237">
        <f>F$642+F$686</f>
        <v>0</v>
      </c>
      <c r="G687" s="238">
        <f>G$642+G$686</f>
        <v>0</v>
      </c>
      <c r="H687" s="239">
        <f>H$642+H$686</f>
        <v>0</v>
      </c>
      <c r="I687" s="314"/>
      <c r="J687" s="237">
        <f t="shared" ref="J687:P687" si="116">J$642+J$686</f>
        <v>0</v>
      </c>
      <c r="K687" s="238">
        <f t="shared" si="116"/>
        <v>0</v>
      </c>
      <c r="L687" s="238">
        <f t="shared" si="116"/>
        <v>0</v>
      </c>
      <c r="M687" s="239">
        <f t="shared" si="116"/>
        <v>0</v>
      </c>
      <c r="N687" s="237">
        <f t="shared" si="116"/>
        <v>0</v>
      </c>
      <c r="O687" s="238">
        <f t="shared" si="116"/>
        <v>0</v>
      </c>
      <c r="P687" s="239">
        <f t="shared" si="116"/>
        <v>0</v>
      </c>
      <c r="Q687" s="240">
        <f>SUM(D687:P687)</f>
        <v>0</v>
      </c>
    </row>
    <row r="688" spans="2:18" ht="15.75" thickBot="1" x14ac:dyDescent="0.3">
      <c r="B688" s="310"/>
      <c r="C688" s="311" t="s">
        <v>234</v>
      </c>
      <c r="D688" s="242">
        <f>D$674-D$686</f>
        <v>0</v>
      </c>
      <c r="E688" s="324"/>
      <c r="F688" s="243">
        <f>F$674-F$686</f>
        <v>0</v>
      </c>
      <c r="G688" s="244">
        <f>G$674-G$686</f>
        <v>0</v>
      </c>
      <c r="H688" s="245">
        <f>H$674-H$686</f>
        <v>0</v>
      </c>
      <c r="I688" s="324"/>
      <c r="J688" s="243">
        <f t="shared" ref="J688:P688" si="117">J$674-J$686</f>
        <v>0</v>
      </c>
      <c r="K688" s="244">
        <f t="shared" si="117"/>
        <v>0</v>
      </c>
      <c r="L688" s="244">
        <f t="shared" si="117"/>
        <v>0</v>
      </c>
      <c r="M688" s="245">
        <f t="shared" si="117"/>
        <v>0</v>
      </c>
      <c r="N688" s="244">
        <f t="shared" si="117"/>
        <v>0</v>
      </c>
      <c r="O688" s="244">
        <f t="shared" si="117"/>
        <v>0</v>
      </c>
      <c r="P688" s="244">
        <f t="shared" si="117"/>
        <v>0</v>
      </c>
      <c r="Q688" s="93">
        <f>SUM(D688:P688)</f>
        <v>0</v>
      </c>
    </row>
    <row r="689" spans="2:17" ht="15.75" thickBot="1" x14ac:dyDescent="0.3">
      <c r="C689" s="147"/>
      <c r="D689" s="81"/>
      <c r="E689" s="81"/>
      <c r="F689" s="81"/>
      <c r="G689" s="81"/>
      <c r="H689" s="81"/>
      <c r="I689" s="92"/>
      <c r="J689" s="81"/>
      <c r="K689" s="81"/>
      <c r="L689" s="81"/>
      <c r="M689" s="81"/>
      <c r="N689" s="81"/>
      <c r="O689" s="81"/>
      <c r="P689" s="81"/>
      <c r="Q689" s="75"/>
    </row>
    <row r="690" spans="2:17" ht="19.5" thickBot="1" x14ac:dyDescent="0.35">
      <c r="B690" s="113"/>
      <c r="C690" s="120"/>
      <c r="D690" s="119"/>
      <c r="E690" s="233" t="s">
        <v>279</v>
      </c>
      <c r="F690" s="631" t="s">
        <v>338</v>
      </c>
      <c r="G690" s="632"/>
      <c r="H690" s="632"/>
      <c r="I690" s="632"/>
      <c r="J690" s="632"/>
      <c r="K690" s="632"/>
      <c r="L690" s="632"/>
      <c r="M690" s="633"/>
      <c r="N690" s="81"/>
      <c r="O690" s="81"/>
      <c r="P690" s="81"/>
      <c r="Q690" s="75"/>
    </row>
    <row r="691" spans="2:17" ht="18.75" x14ac:dyDescent="0.3">
      <c r="B691" s="112"/>
      <c r="C691" s="120"/>
      <c r="D691" s="116" t="s">
        <v>247</v>
      </c>
      <c r="E691" s="118">
        <v>1</v>
      </c>
      <c r="F691" s="213" t="e">
        <f t="shared" ref="F691:H700" si="118">ROUND(SUMIF($E$7:$E$685,$D691,F$7:F$685)/F$687,3)</f>
        <v>#DIV/0!</v>
      </c>
      <c r="G691" s="228" t="e">
        <f t="shared" si="118"/>
        <v>#DIV/0!</v>
      </c>
      <c r="H691" s="228" t="e">
        <f t="shared" si="118"/>
        <v>#DIV/0!</v>
      </c>
      <c r="I691" s="379"/>
      <c r="J691" s="379"/>
      <c r="K691" s="379"/>
      <c r="L691" s="379"/>
      <c r="M691" s="380"/>
      <c r="N691" s="81"/>
      <c r="O691" s="81"/>
      <c r="P691" s="81"/>
      <c r="Q691" s="75"/>
    </row>
    <row r="692" spans="2:17" ht="18.75" x14ac:dyDescent="0.3">
      <c r="B692" s="112"/>
      <c r="C692" s="119"/>
      <c r="D692" s="116" t="s">
        <v>248</v>
      </c>
      <c r="E692" s="118">
        <v>2</v>
      </c>
      <c r="F692" s="214" t="e">
        <f t="shared" si="118"/>
        <v>#DIV/0!</v>
      </c>
      <c r="G692" s="215" t="e">
        <f t="shared" si="118"/>
        <v>#DIV/0!</v>
      </c>
      <c r="H692" s="215" t="e">
        <f t="shared" si="118"/>
        <v>#DIV/0!</v>
      </c>
      <c r="I692" s="161"/>
      <c r="J692" s="161"/>
      <c r="K692" s="161"/>
      <c r="L692" s="161"/>
      <c r="M692" s="158"/>
      <c r="N692" s="81"/>
      <c r="O692" s="81"/>
      <c r="P692" s="81"/>
      <c r="Q692" s="75"/>
    </row>
    <row r="693" spans="2:17" ht="18.75" x14ac:dyDescent="0.3">
      <c r="B693" s="112"/>
      <c r="C693" s="119"/>
      <c r="D693" s="116" t="s">
        <v>249</v>
      </c>
      <c r="E693" s="118">
        <v>3</v>
      </c>
      <c r="F693" s="214" t="e">
        <f t="shared" si="118"/>
        <v>#DIV/0!</v>
      </c>
      <c r="G693" s="215" t="e">
        <f t="shared" si="118"/>
        <v>#DIV/0!</v>
      </c>
      <c r="H693" s="215" t="e">
        <f t="shared" si="118"/>
        <v>#DIV/0!</v>
      </c>
      <c r="I693" s="161"/>
      <c r="J693" s="161"/>
      <c r="K693" s="161"/>
      <c r="L693" s="161"/>
      <c r="M693" s="158"/>
      <c r="N693" s="81"/>
      <c r="O693" s="81"/>
      <c r="P693" s="81"/>
      <c r="Q693" s="75"/>
    </row>
    <row r="694" spans="2:17" ht="18.75" x14ac:dyDescent="0.3">
      <c r="B694" s="112"/>
      <c r="C694" s="119"/>
      <c r="D694" s="116" t="s">
        <v>250</v>
      </c>
      <c r="E694" s="118">
        <v>4</v>
      </c>
      <c r="F694" s="214" t="e">
        <f t="shared" si="118"/>
        <v>#DIV/0!</v>
      </c>
      <c r="G694" s="215" t="e">
        <f t="shared" si="118"/>
        <v>#DIV/0!</v>
      </c>
      <c r="H694" s="215" t="e">
        <f t="shared" si="118"/>
        <v>#DIV/0!</v>
      </c>
      <c r="I694" s="161"/>
      <c r="J694" s="161"/>
      <c r="K694" s="161"/>
      <c r="L694" s="161"/>
      <c r="M694" s="158"/>
      <c r="N694" s="81"/>
      <c r="O694" s="81"/>
      <c r="P694" s="81"/>
      <c r="Q694" s="75"/>
    </row>
    <row r="695" spans="2:17" ht="18.75" x14ac:dyDescent="0.3">
      <c r="B695" s="112"/>
      <c r="C695" s="119"/>
      <c r="D695" s="116" t="s">
        <v>251</v>
      </c>
      <c r="E695" s="118">
        <v>5</v>
      </c>
      <c r="F695" s="214" t="e">
        <f t="shared" si="118"/>
        <v>#DIV/0!</v>
      </c>
      <c r="G695" s="215" t="e">
        <f t="shared" si="118"/>
        <v>#DIV/0!</v>
      </c>
      <c r="H695" s="215" t="e">
        <f t="shared" si="118"/>
        <v>#DIV/0!</v>
      </c>
      <c r="I695" s="161"/>
      <c r="J695" s="161"/>
      <c r="K695" s="161"/>
      <c r="L695" s="161"/>
      <c r="M695" s="158"/>
      <c r="N695" s="81"/>
      <c r="O695" s="81"/>
      <c r="P695" s="81"/>
      <c r="Q695" s="75"/>
    </row>
    <row r="696" spans="2:17" ht="18.75" x14ac:dyDescent="0.3">
      <c r="B696" s="112"/>
      <c r="C696" s="119"/>
      <c r="D696" s="116" t="s">
        <v>252</v>
      </c>
      <c r="E696" s="118">
        <v>6</v>
      </c>
      <c r="F696" s="214" t="e">
        <f t="shared" si="118"/>
        <v>#DIV/0!</v>
      </c>
      <c r="G696" s="215" t="e">
        <f t="shared" si="118"/>
        <v>#DIV/0!</v>
      </c>
      <c r="H696" s="215" t="e">
        <f t="shared" si="118"/>
        <v>#DIV/0!</v>
      </c>
      <c r="I696" s="161"/>
      <c r="J696" s="161"/>
      <c r="K696" s="161"/>
      <c r="L696" s="161"/>
      <c r="M696" s="158"/>
      <c r="N696" s="81"/>
      <c r="O696" s="81"/>
      <c r="P696" s="81"/>
      <c r="Q696" s="75"/>
    </row>
    <row r="697" spans="2:17" ht="18.75" x14ac:dyDescent="0.3">
      <c r="B697" s="112"/>
      <c r="C697" s="119"/>
      <c r="D697" s="116" t="s">
        <v>253</v>
      </c>
      <c r="E697" s="118">
        <v>7</v>
      </c>
      <c r="F697" s="214" t="e">
        <f t="shared" si="118"/>
        <v>#DIV/0!</v>
      </c>
      <c r="G697" s="215" t="e">
        <f t="shared" si="118"/>
        <v>#DIV/0!</v>
      </c>
      <c r="H697" s="215" t="e">
        <f t="shared" si="118"/>
        <v>#DIV/0!</v>
      </c>
      <c r="I697" s="161"/>
      <c r="J697" s="161"/>
      <c r="K697" s="161"/>
      <c r="L697" s="161"/>
      <c r="M697" s="158"/>
      <c r="N697" s="81"/>
      <c r="O697" s="81"/>
      <c r="P697" s="81"/>
      <c r="Q697" s="75"/>
    </row>
    <row r="698" spans="2:17" ht="18.75" x14ac:dyDescent="0.3">
      <c r="B698" s="112"/>
      <c r="C698" s="119"/>
      <c r="D698" s="116" t="s">
        <v>254</v>
      </c>
      <c r="E698" s="118">
        <v>8</v>
      </c>
      <c r="F698" s="214" t="e">
        <f t="shared" si="118"/>
        <v>#DIV/0!</v>
      </c>
      <c r="G698" s="215" t="e">
        <f t="shared" si="118"/>
        <v>#DIV/0!</v>
      </c>
      <c r="H698" s="215" t="e">
        <f t="shared" si="118"/>
        <v>#DIV/0!</v>
      </c>
      <c r="I698" s="161"/>
      <c r="J698" s="161"/>
      <c r="K698" s="161"/>
      <c r="L698" s="161"/>
      <c r="M698" s="158"/>
      <c r="N698" s="81"/>
      <c r="O698" s="81"/>
      <c r="P698" s="81"/>
      <c r="Q698" s="75"/>
    </row>
    <row r="699" spans="2:17" ht="18.75" x14ac:dyDescent="0.3">
      <c r="B699" s="112"/>
      <c r="C699" s="119"/>
      <c r="D699" s="116" t="s">
        <v>255</v>
      </c>
      <c r="E699" s="118">
        <v>9</v>
      </c>
      <c r="F699" s="214" t="e">
        <f t="shared" si="118"/>
        <v>#DIV/0!</v>
      </c>
      <c r="G699" s="215" t="e">
        <f t="shared" si="118"/>
        <v>#DIV/0!</v>
      </c>
      <c r="H699" s="215" t="e">
        <f t="shared" si="118"/>
        <v>#DIV/0!</v>
      </c>
      <c r="I699" s="161"/>
      <c r="J699" s="161"/>
      <c r="K699" s="161"/>
      <c r="L699" s="161"/>
      <c r="M699" s="158"/>
      <c r="N699" s="81"/>
      <c r="O699" s="81"/>
      <c r="P699" s="81"/>
      <c r="Q699" s="75"/>
    </row>
    <row r="700" spans="2:17" ht="18.75" x14ac:dyDescent="0.3">
      <c r="B700" s="112"/>
      <c r="C700" s="119"/>
      <c r="D700" s="116" t="s">
        <v>256</v>
      </c>
      <c r="E700" s="118">
        <v>10</v>
      </c>
      <c r="F700" s="214" t="e">
        <f t="shared" si="118"/>
        <v>#DIV/0!</v>
      </c>
      <c r="G700" s="215" t="e">
        <f t="shared" si="118"/>
        <v>#DIV/0!</v>
      </c>
      <c r="H700" s="215" t="e">
        <f t="shared" si="118"/>
        <v>#DIV/0!</v>
      </c>
      <c r="I700" s="161"/>
      <c r="J700" s="161"/>
      <c r="K700" s="161"/>
      <c r="L700" s="161"/>
      <c r="M700" s="158"/>
      <c r="N700" s="81"/>
      <c r="O700" s="81"/>
      <c r="P700" s="81"/>
      <c r="Q700" s="75"/>
    </row>
    <row r="701" spans="2:17" ht="15.75" x14ac:dyDescent="0.25">
      <c r="B701" s="113"/>
      <c r="C701" s="114"/>
      <c r="D701" s="114"/>
      <c r="E701" s="117" t="s">
        <v>260</v>
      </c>
      <c r="F701" s="156"/>
      <c r="G701" s="161"/>
      <c r="H701" s="161"/>
      <c r="I701" s="161"/>
      <c r="J701" s="161"/>
      <c r="K701" s="161"/>
      <c r="L701" s="161"/>
      <c r="M701" s="158"/>
      <c r="N701" s="81"/>
      <c r="O701" s="81"/>
      <c r="P701" s="81"/>
      <c r="Q701" s="75"/>
    </row>
    <row r="702" spans="2:17" ht="18.75" x14ac:dyDescent="0.3">
      <c r="B702" s="112"/>
      <c r="C702" s="112"/>
      <c r="D702" s="116" t="s">
        <v>235</v>
      </c>
      <c r="E702" s="118">
        <v>1</v>
      </c>
      <c r="F702" s="156"/>
      <c r="G702" s="161"/>
      <c r="H702" s="161"/>
      <c r="I702" s="161"/>
      <c r="J702" s="215" t="e">
        <f t="shared" ref="J702:M713" si="119">ROUND(SUMIF($I$7:$I$685,$D702,J$7:J$685)/J$687,3)</f>
        <v>#DIV/0!</v>
      </c>
      <c r="K702" s="215" t="e">
        <f t="shared" si="119"/>
        <v>#DIV/0!</v>
      </c>
      <c r="L702" s="215" t="e">
        <f t="shared" si="119"/>
        <v>#DIV/0!</v>
      </c>
      <c r="M702" s="235" t="e">
        <f t="shared" si="119"/>
        <v>#DIV/0!</v>
      </c>
      <c r="N702" s="81"/>
      <c r="O702" s="81"/>
      <c r="P702" s="81"/>
      <c r="Q702" s="75"/>
    </row>
    <row r="703" spans="2:17" ht="18.75" x14ac:dyDescent="0.3">
      <c r="B703" s="112"/>
      <c r="C703" s="112"/>
      <c r="D703" s="116" t="s">
        <v>236</v>
      </c>
      <c r="E703" s="118">
        <v>2</v>
      </c>
      <c r="F703" s="156"/>
      <c r="G703" s="161"/>
      <c r="H703" s="161"/>
      <c r="I703" s="161"/>
      <c r="J703" s="215" t="e">
        <f t="shared" si="119"/>
        <v>#DIV/0!</v>
      </c>
      <c r="K703" s="215" t="e">
        <f t="shared" si="119"/>
        <v>#DIV/0!</v>
      </c>
      <c r="L703" s="215" t="e">
        <f t="shared" si="119"/>
        <v>#DIV/0!</v>
      </c>
      <c r="M703" s="235" t="e">
        <f t="shared" si="119"/>
        <v>#DIV/0!</v>
      </c>
      <c r="N703" s="81"/>
      <c r="O703" s="81"/>
      <c r="P703" s="81"/>
      <c r="Q703" s="75"/>
    </row>
    <row r="704" spans="2:17" ht="18.75" x14ac:dyDescent="0.3">
      <c r="B704" s="112"/>
      <c r="C704" s="112"/>
      <c r="D704" s="116" t="s">
        <v>237</v>
      </c>
      <c r="E704" s="118">
        <v>3</v>
      </c>
      <c r="F704" s="156"/>
      <c r="G704" s="161"/>
      <c r="H704" s="161"/>
      <c r="I704" s="161"/>
      <c r="J704" s="215" t="e">
        <f t="shared" si="119"/>
        <v>#DIV/0!</v>
      </c>
      <c r="K704" s="215" t="e">
        <f t="shared" si="119"/>
        <v>#DIV/0!</v>
      </c>
      <c r="L704" s="215" t="e">
        <f t="shared" si="119"/>
        <v>#DIV/0!</v>
      </c>
      <c r="M704" s="235" t="e">
        <f t="shared" si="119"/>
        <v>#DIV/0!</v>
      </c>
      <c r="N704" s="81"/>
      <c r="O704" s="81"/>
      <c r="P704" s="81"/>
      <c r="Q704" s="75"/>
    </row>
    <row r="705" spans="1:18" ht="18.75" x14ac:dyDescent="0.3">
      <c r="B705" s="112"/>
      <c r="C705" s="112"/>
      <c r="D705" s="116" t="s">
        <v>238</v>
      </c>
      <c r="E705" s="118">
        <v>4</v>
      </c>
      <c r="F705" s="156"/>
      <c r="G705" s="161"/>
      <c r="H705" s="161"/>
      <c r="I705" s="161"/>
      <c r="J705" s="215" t="e">
        <f t="shared" si="119"/>
        <v>#DIV/0!</v>
      </c>
      <c r="K705" s="215" t="e">
        <f t="shared" si="119"/>
        <v>#DIV/0!</v>
      </c>
      <c r="L705" s="215" t="e">
        <f t="shared" si="119"/>
        <v>#DIV/0!</v>
      </c>
      <c r="M705" s="235" t="e">
        <f t="shared" si="119"/>
        <v>#DIV/0!</v>
      </c>
      <c r="N705" s="81"/>
      <c r="O705" s="81"/>
      <c r="P705" s="81"/>
      <c r="Q705" s="75"/>
    </row>
    <row r="706" spans="1:18" ht="18.75" x14ac:dyDescent="0.3">
      <c r="B706" s="112"/>
      <c r="C706" s="112"/>
      <c r="D706" s="116" t="s">
        <v>239</v>
      </c>
      <c r="E706" s="118">
        <v>5</v>
      </c>
      <c r="F706" s="156"/>
      <c r="G706" s="161"/>
      <c r="H706" s="161"/>
      <c r="I706" s="161"/>
      <c r="J706" s="215" t="e">
        <f t="shared" si="119"/>
        <v>#DIV/0!</v>
      </c>
      <c r="K706" s="215" t="e">
        <f t="shared" si="119"/>
        <v>#DIV/0!</v>
      </c>
      <c r="L706" s="215" t="e">
        <f t="shared" si="119"/>
        <v>#DIV/0!</v>
      </c>
      <c r="M706" s="235" t="e">
        <f t="shared" si="119"/>
        <v>#DIV/0!</v>
      </c>
      <c r="N706" s="81"/>
      <c r="O706" s="81"/>
      <c r="P706" s="81"/>
      <c r="Q706" s="75"/>
    </row>
    <row r="707" spans="1:18" ht="18.75" x14ac:dyDescent="0.3">
      <c r="B707" s="112"/>
      <c r="C707" s="112"/>
      <c r="D707" s="116" t="s">
        <v>240</v>
      </c>
      <c r="E707" s="118">
        <v>6</v>
      </c>
      <c r="F707" s="156"/>
      <c r="G707" s="161"/>
      <c r="H707" s="161"/>
      <c r="I707" s="161"/>
      <c r="J707" s="215" t="e">
        <f t="shared" si="119"/>
        <v>#DIV/0!</v>
      </c>
      <c r="K707" s="215" t="e">
        <f t="shared" si="119"/>
        <v>#DIV/0!</v>
      </c>
      <c r="L707" s="215" t="e">
        <f t="shared" si="119"/>
        <v>#DIV/0!</v>
      </c>
      <c r="M707" s="235" t="e">
        <f t="shared" si="119"/>
        <v>#DIV/0!</v>
      </c>
      <c r="N707" s="81"/>
      <c r="O707" s="81"/>
      <c r="P707" s="81"/>
      <c r="Q707" s="75"/>
    </row>
    <row r="708" spans="1:18" ht="18.75" x14ac:dyDescent="0.3">
      <c r="B708" s="112"/>
      <c r="C708" s="112"/>
      <c r="D708" s="116" t="s">
        <v>241</v>
      </c>
      <c r="E708" s="118">
        <v>7</v>
      </c>
      <c r="F708" s="156"/>
      <c r="G708" s="161"/>
      <c r="H708" s="161"/>
      <c r="I708" s="161"/>
      <c r="J708" s="215" t="e">
        <f t="shared" si="119"/>
        <v>#DIV/0!</v>
      </c>
      <c r="K708" s="215" t="e">
        <f t="shared" si="119"/>
        <v>#DIV/0!</v>
      </c>
      <c r="L708" s="215" t="e">
        <f t="shared" si="119"/>
        <v>#DIV/0!</v>
      </c>
      <c r="M708" s="235" t="e">
        <f t="shared" si="119"/>
        <v>#DIV/0!</v>
      </c>
      <c r="N708" s="81"/>
      <c r="O708" s="81"/>
      <c r="P708" s="81"/>
      <c r="Q708" s="75"/>
    </row>
    <row r="709" spans="1:18" ht="18.75" x14ac:dyDescent="0.3">
      <c r="B709" s="112"/>
      <c r="C709" s="112"/>
      <c r="D709" s="116" t="s">
        <v>242</v>
      </c>
      <c r="E709" s="118">
        <v>8</v>
      </c>
      <c r="F709" s="156"/>
      <c r="G709" s="161"/>
      <c r="H709" s="161"/>
      <c r="I709" s="161"/>
      <c r="J709" s="215" t="e">
        <f t="shared" si="119"/>
        <v>#DIV/0!</v>
      </c>
      <c r="K709" s="215" t="e">
        <f t="shared" si="119"/>
        <v>#DIV/0!</v>
      </c>
      <c r="L709" s="215" t="e">
        <f t="shared" si="119"/>
        <v>#DIV/0!</v>
      </c>
      <c r="M709" s="235" t="e">
        <f t="shared" si="119"/>
        <v>#DIV/0!</v>
      </c>
      <c r="N709" s="81"/>
      <c r="O709" s="81"/>
      <c r="P709" s="81"/>
      <c r="Q709" s="75"/>
    </row>
    <row r="710" spans="1:18" ht="18.75" x14ac:dyDescent="0.3">
      <c r="B710" s="112"/>
      <c r="C710" s="112"/>
      <c r="D710" s="116" t="s">
        <v>243</v>
      </c>
      <c r="E710" s="118">
        <v>9</v>
      </c>
      <c r="F710" s="156"/>
      <c r="G710" s="161"/>
      <c r="H710" s="161"/>
      <c r="I710" s="161"/>
      <c r="J710" s="215" t="e">
        <f t="shared" si="119"/>
        <v>#DIV/0!</v>
      </c>
      <c r="K710" s="215" t="e">
        <f t="shared" si="119"/>
        <v>#DIV/0!</v>
      </c>
      <c r="L710" s="215" t="e">
        <f t="shared" si="119"/>
        <v>#DIV/0!</v>
      </c>
      <c r="M710" s="235" t="e">
        <f t="shared" si="119"/>
        <v>#DIV/0!</v>
      </c>
      <c r="N710" s="81"/>
      <c r="O710" s="81"/>
      <c r="P710" s="81"/>
      <c r="Q710" s="75"/>
    </row>
    <row r="711" spans="1:18" ht="18.75" x14ac:dyDescent="0.3">
      <c r="B711" s="112"/>
      <c r="C711" s="112"/>
      <c r="D711" s="116" t="s">
        <v>244</v>
      </c>
      <c r="E711" s="118">
        <v>10</v>
      </c>
      <c r="F711" s="156"/>
      <c r="G711" s="161"/>
      <c r="H711" s="161"/>
      <c r="I711" s="161"/>
      <c r="J711" s="215" t="e">
        <f t="shared" si="119"/>
        <v>#DIV/0!</v>
      </c>
      <c r="K711" s="215" t="e">
        <f t="shared" si="119"/>
        <v>#DIV/0!</v>
      </c>
      <c r="L711" s="215" t="e">
        <f t="shared" si="119"/>
        <v>#DIV/0!</v>
      </c>
      <c r="M711" s="235" t="e">
        <f t="shared" si="119"/>
        <v>#DIV/0!</v>
      </c>
      <c r="N711" s="81"/>
      <c r="O711" s="81"/>
      <c r="P711" s="81"/>
      <c r="Q711" s="75"/>
    </row>
    <row r="712" spans="1:18" ht="18.75" x14ac:dyDescent="0.3">
      <c r="B712" s="112"/>
      <c r="C712" s="112"/>
      <c r="D712" s="116" t="s">
        <v>245</v>
      </c>
      <c r="E712" s="118">
        <v>11</v>
      </c>
      <c r="F712" s="156"/>
      <c r="G712" s="161"/>
      <c r="H712" s="161"/>
      <c r="I712" s="161"/>
      <c r="J712" s="215" t="e">
        <f t="shared" si="119"/>
        <v>#DIV/0!</v>
      </c>
      <c r="K712" s="215" t="e">
        <f t="shared" si="119"/>
        <v>#DIV/0!</v>
      </c>
      <c r="L712" s="215" t="e">
        <f t="shared" si="119"/>
        <v>#DIV/0!</v>
      </c>
      <c r="M712" s="235" t="e">
        <f t="shared" si="119"/>
        <v>#DIV/0!</v>
      </c>
      <c r="N712" s="81"/>
      <c r="O712" s="81"/>
      <c r="P712" s="81"/>
      <c r="Q712" s="75"/>
    </row>
    <row r="713" spans="1:18" ht="19.5" thickBot="1" x14ac:dyDescent="0.35">
      <c r="B713" s="112"/>
      <c r="C713" s="112"/>
      <c r="D713" s="116" t="s">
        <v>246</v>
      </c>
      <c r="E713" s="118">
        <v>12</v>
      </c>
      <c r="F713" s="157"/>
      <c r="G713" s="162"/>
      <c r="H713" s="162"/>
      <c r="I713" s="161"/>
      <c r="J713" s="215" t="e">
        <f t="shared" si="119"/>
        <v>#DIV/0!</v>
      </c>
      <c r="K713" s="215" t="e">
        <f t="shared" si="119"/>
        <v>#DIV/0!</v>
      </c>
      <c r="L713" s="215" t="e">
        <f t="shared" si="119"/>
        <v>#DIV/0!</v>
      </c>
      <c r="M713" s="235" t="e">
        <f t="shared" si="119"/>
        <v>#DIV/0!</v>
      </c>
      <c r="N713" s="81"/>
      <c r="O713" s="81"/>
      <c r="P713" s="81"/>
      <c r="Q713" s="75"/>
    </row>
    <row r="714" spans="1:18" ht="16.5" thickTop="1" thickBot="1" x14ac:dyDescent="0.3">
      <c r="B714" s="147"/>
      <c r="C714" s="78"/>
      <c r="D714" s="81"/>
      <c r="E714" s="115" t="s">
        <v>233</v>
      </c>
      <c r="F714" s="223" t="e">
        <f>SUM(F691:F700)</f>
        <v>#DIV/0!</v>
      </c>
      <c r="G714" s="224" t="e">
        <f>SUM(G691:G700)</f>
        <v>#DIV/0!</v>
      </c>
      <c r="H714" s="225" t="e">
        <f>SUM(H691:H700)</f>
        <v>#DIV/0!</v>
      </c>
      <c r="I714" s="226"/>
      <c r="J714" s="217" t="e">
        <f>SUM(J702:J713)</f>
        <v>#DIV/0!</v>
      </c>
      <c r="K714" s="217" t="e">
        <f t="shared" ref="K714:M714" si="120">SUM(K702:K713)</f>
        <v>#DIV/0!</v>
      </c>
      <c r="L714" s="217" t="e">
        <f t="shared" si="120"/>
        <v>#DIV/0!</v>
      </c>
      <c r="M714" s="234" t="e">
        <f t="shared" si="120"/>
        <v>#DIV/0!</v>
      </c>
      <c r="N714" s="81"/>
      <c r="O714" s="81"/>
      <c r="P714" s="81"/>
      <c r="Q714" s="75"/>
    </row>
    <row r="715" spans="1:18" x14ac:dyDescent="0.25">
      <c r="F715" s="232" t="s">
        <v>312</v>
      </c>
    </row>
    <row r="716" spans="1:18" ht="15.75" thickBot="1" x14ac:dyDescent="0.3">
      <c r="A716" s="76"/>
      <c r="B716" s="76"/>
      <c r="C716" s="76"/>
      <c r="D716" s="76"/>
      <c r="E716" s="76"/>
      <c r="F716" s="76"/>
      <c r="G716" s="76"/>
      <c r="H716" s="76"/>
      <c r="I716" s="76"/>
      <c r="J716" s="76"/>
      <c r="K716" s="76"/>
      <c r="L716" s="76"/>
      <c r="M716" s="76"/>
      <c r="N716" s="76"/>
      <c r="O716" s="76"/>
      <c r="P716" s="76"/>
      <c r="Q716" s="76"/>
      <c r="R716" s="102"/>
    </row>
    <row r="717" spans="1:18" ht="34.5" thickBot="1" x14ac:dyDescent="0.55000000000000004">
      <c r="B717" s="201" t="s">
        <v>340</v>
      </c>
      <c r="C717" s="202"/>
      <c r="D717" s="202"/>
      <c r="E717" s="202"/>
      <c r="F717" s="202"/>
      <c r="G717" s="202"/>
      <c r="H717" s="202"/>
      <c r="I717" s="202"/>
      <c r="J717" s="202"/>
      <c r="K717" s="202"/>
      <c r="L717" s="202"/>
      <c r="M717" s="202"/>
      <c r="N717" s="202"/>
      <c r="O717" s="202"/>
      <c r="P717" s="202"/>
      <c r="Q717" s="203"/>
    </row>
    <row r="718" spans="1:18" ht="45" customHeight="1" x14ac:dyDescent="0.25">
      <c r="B718" s="300"/>
      <c r="C718" s="301"/>
      <c r="D718" s="368" t="s">
        <v>181</v>
      </c>
      <c r="E718" s="627" t="s">
        <v>284</v>
      </c>
      <c r="F718" s="595" t="s">
        <v>259</v>
      </c>
      <c r="G718" s="596"/>
      <c r="H718" s="597"/>
      <c r="I718" s="627" t="s">
        <v>283</v>
      </c>
      <c r="J718" s="600" t="s">
        <v>187</v>
      </c>
      <c r="K718" s="601"/>
      <c r="L718" s="601"/>
      <c r="M718" s="602"/>
      <c r="N718" s="603" t="s">
        <v>227</v>
      </c>
      <c r="O718" s="604"/>
      <c r="P718" s="605"/>
      <c r="Q718" s="302"/>
    </row>
    <row r="719" spans="1:18" ht="30.75" customHeight="1" x14ac:dyDescent="0.25">
      <c r="B719" s="303"/>
      <c r="C719" s="304" t="s">
        <v>297</v>
      </c>
      <c r="D719" s="85">
        <f>D$688</f>
        <v>0</v>
      </c>
      <c r="E719" s="598"/>
      <c r="F719" s="109">
        <f>F$688</f>
        <v>0</v>
      </c>
      <c r="G719" s="110">
        <f>G$688</f>
        <v>0</v>
      </c>
      <c r="H719" s="111">
        <f>H$688</f>
        <v>0</v>
      </c>
      <c r="I719" s="598"/>
      <c r="J719" s="109">
        <f t="shared" ref="J719:P719" si="121">J$688</f>
        <v>0</v>
      </c>
      <c r="K719" s="110">
        <f t="shared" si="121"/>
        <v>0</v>
      </c>
      <c r="L719" s="110">
        <f t="shared" si="121"/>
        <v>0</v>
      </c>
      <c r="M719" s="111">
        <f t="shared" si="121"/>
        <v>0</v>
      </c>
      <c r="N719" s="109">
        <f t="shared" si="121"/>
        <v>0</v>
      </c>
      <c r="O719" s="110">
        <f t="shared" si="121"/>
        <v>0</v>
      </c>
      <c r="P719" s="111">
        <f t="shared" si="121"/>
        <v>0</v>
      </c>
      <c r="Q719" s="305"/>
    </row>
    <row r="720" spans="1:18" ht="15" customHeight="1" x14ac:dyDescent="0.25">
      <c r="B720" s="606" t="s">
        <v>179</v>
      </c>
      <c r="C720" s="79" t="s">
        <v>199</v>
      </c>
      <c r="D720" s="181" t="s">
        <v>182</v>
      </c>
      <c r="E720" s="598"/>
      <c r="F720" s="198" t="s">
        <v>182</v>
      </c>
      <c r="G720" s="199" t="s">
        <v>69</v>
      </c>
      <c r="H720" s="200" t="s">
        <v>183</v>
      </c>
      <c r="I720" s="598"/>
      <c r="J720" s="184" t="s">
        <v>51</v>
      </c>
      <c r="K720" s="178" t="s">
        <v>52</v>
      </c>
      <c r="L720" s="179" t="s">
        <v>185</v>
      </c>
      <c r="M720" s="183" t="s">
        <v>186</v>
      </c>
      <c r="N720" s="184" t="s">
        <v>228</v>
      </c>
      <c r="O720" s="593" t="s">
        <v>229</v>
      </c>
      <c r="P720" s="594"/>
      <c r="Q720" s="305"/>
    </row>
    <row r="721" spans="2:18" ht="15.75" customHeight="1" thickBot="1" x14ac:dyDescent="0.3">
      <c r="B721" s="607"/>
      <c r="C721" s="80" t="s">
        <v>12</v>
      </c>
      <c r="D721" s="182">
        <v>7388</v>
      </c>
      <c r="E721" s="599"/>
      <c r="F721" s="186">
        <v>7420</v>
      </c>
      <c r="G721" s="180">
        <v>3220</v>
      </c>
      <c r="H721" s="185">
        <v>3215</v>
      </c>
      <c r="I721" s="599"/>
      <c r="J721" s="186">
        <v>3210</v>
      </c>
      <c r="K721" s="180">
        <v>3212</v>
      </c>
      <c r="L721" s="180" t="s">
        <v>184</v>
      </c>
      <c r="M721" s="185" t="s">
        <v>184</v>
      </c>
      <c r="N721" s="186">
        <v>7422</v>
      </c>
      <c r="O721" s="180">
        <v>7425</v>
      </c>
      <c r="P721" s="185" t="s">
        <v>289</v>
      </c>
      <c r="Q721" s="307" t="s">
        <v>233</v>
      </c>
      <c r="R721" s="3" t="s">
        <v>189</v>
      </c>
    </row>
    <row r="722" spans="2:18" s="374" customFormat="1" x14ac:dyDescent="0.25">
      <c r="B722" s="610"/>
      <c r="C722" s="611"/>
      <c r="D722" s="150">
        <v>0</v>
      </c>
      <c r="E722" s="125"/>
      <c r="F722" s="169">
        <v>0</v>
      </c>
      <c r="G722" s="153">
        <v>0</v>
      </c>
      <c r="H722" s="170">
        <v>0</v>
      </c>
      <c r="I722" s="123"/>
      <c r="J722" s="169">
        <v>0</v>
      </c>
      <c r="K722" s="153">
        <v>0</v>
      </c>
      <c r="L722" s="153">
        <v>0</v>
      </c>
      <c r="M722" s="153">
        <v>0</v>
      </c>
      <c r="N722" s="153">
        <v>0</v>
      </c>
      <c r="O722" s="153">
        <v>0</v>
      </c>
      <c r="P722" s="153">
        <v>0</v>
      </c>
      <c r="Q722" s="320">
        <f>SUM(D722:P722)</f>
        <v>0</v>
      </c>
      <c r="R722" s="377"/>
    </row>
    <row r="723" spans="2:18" s="374" customFormat="1" x14ac:dyDescent="0.25">
      <c r="B723" s="610"/>
      <c r="C723" s="611"/>
      <c r="D723" s="150">
        <v>0</v>
      </c>
      <c r="E723" s="125"/>
      <c r="F723" s="169">
        <v>0</v>
      </c>
      <c r="G723" s="153">
        <v>0</v>
      </c>
      <c r="H723" s="170">
        <v>0</v>
      </c>
      <c r="I723" s="123"/>
      <c r="J723" s="169">
        <v>0</v>
      </c>
      <c r="K723" s="153">
        <v>0</v>
      </c>
      <c r="L723" s="153">
        <v>0</v>
      </c>
      <c r="M723" s="153">
        <v>0</v>
      </c>
      <c r="N723" s="153">
        <v>0</v>
      </c>
      <c r="O723" s="153">
        <v>0</v>
      </c>
      <c r="P723" s="153">
        <v>0</v>
      </c>
      <c r="Q723" s="320">
        <f>SUM(D723:P723)</f>
        <v>0</v>
      </c>
      <c r="R723" s="377"/>
    </row>
    <row r="724" spans="2:18" s="374" customFormat="1" x14ac:dyDescent="0.25">
      <c r="B724" s="610"/>
      <c r="C724" s="611"/>
      <c r="D724" s="150">
        <v>0</v>
      </c>
      <c r="E724" s="125"/>
      <c r="F724" s="169">
        <v>0</v>
      </c>
      <c r="G724" s="153">
        <v>0</v>
      </c>
      <c r="H724" s="170">
        <v>0</v>
      </c>
      <c r="I724" s="123"/>
      <c r="J724" s="169">
        <v>0</v>
      </c>
      <c r="K724" s="153">
        <v>0</v>
      </c>
      <c r="L724" s="153">
        <v>0</v>
      </c>
      <c r="M724" s="153">
        <v>0</v>
      </c>
      <c r="N724" s="153">
        <v>0</v>
      </c>
      <c r="O724" s="153">
        <v>0</v>
      </c>
      <c r="P724" s="153">
        <v>0</v>
      </c>
      <c r="Q724" s="321">
        <f t="shared" ref="Q724:Q729" si="122">SUM(D724:P724)</f>
        <v>0</v>
      </c>
      <c r="R724" s="377"/>
    </row>
    <row r="725" spans="2:18" s="374" customFormat="1" x14ac:dyDescent="0.25">
      <c r="B725" s="610"/>
      <c r="C725" s="611"/>
      <c r="D725" s="150">
        <v>0</v>
      </c>
      <c r="E725" s="125"/>
      <c r="F725" s="169">
        <v>0</v>
      </c>
      <c r="G725" s="153">
        <v>0</v>
      </c>
      <c r="H725" s="170">
        <v>0</v>
      </c>
      <c r="I725" s="123"/>
      <c r="J725" s="169">
        <v>0</v>
      </c>
      <c r="K725" s="153">
        <v>0</v>
      </c>
      <c r="L725" s="153">
        <v>0</v>
      </c>
      <c r="M725" s="153">
        <v>0</v>
      </c>
      <c r="N725" s="153">
        <v>0</v>
      </c>
      <c r="O725" s="153">
        <v>0</v>
      </c>
      <c r="P725" s="153">
        <v>0</v>
      </c>
      <c r="Q725" s="321">
        <f t="shared" si="122"/>
        <v>0</v>
      </c>
      <c r="R725" s="377"/>
    </row>
    <row r="726" spans="2:18" s="374" customFormat="1" x14ac:dyDescent="0.25">
      <c r="B726" s="610"/>
      <c r="C726" s="611"/>
      <c r="D726" s="150">
        <v>0</v>
      </c>
      <c r="E726" s="125"/>
      <c r="F726" s="169">
        <v>0</v>
      </c>
      <c r="G726" s="153">
        <v>0</v>
      </c>
      <c r="H726" s="170">
        <v>0</v>
      </c>
      <c r="I726" s="123"/>
      <c r="J726" s="169">
        <v>0</v>
      </c>
      <c r="K726" s="153">
        <v>0</v>
      </c>
      <c r="L726" s="153">
        <v>0</v>
      </c>
      <c r="M726" s="153">
        <v>0</v>
      </c>
      <c r="N726" s="153">
        <v>0</v>
      </c>
      <c r="O726" s="153">
        <v>0</v>
      </c>
      <c r="P726" s="153">
        <v>0</v>
      </c>
      <c r="Q726" s="321">
        <f t="shared" si="122"/>
        <v>0</v>
      </c>
      <c r="R726" s="377"/>
    </row>
    <row r="727" spans="2:18" s="374" customFormat="1" x14ac:dyDescent="0.25">
      <c r="B727" s="610"/>
      <c r="C727" s="611"/>
      <c r="D727" s="150">
        <v>0</v>
      </c>
      <c r="E727" s="125"/>
      <c r="F727" s="169">
        <v>0</v>
      </c>
      <c r="G727" s="153">
        <v>0</v>
      </c>
      <c r="H727" s="170">
        <v>0</v>
      </c>
      <c r="I727" s="123"/>
      <c r="J727" s="169">
        <v>0</v>
      </c>
      <c r="K727" s="153">
        <v>0</v>
      </c>
      <c r="L727" s="153">
        <v>0</v>
      </c>
      <c r="M727" s="153">
        <v>0</v>
      </c>
      <c r="N727" s="153">
        <v>0</v>
      </c>
      <c r="O727" s="153">
        <v>0</v>
      </c>
      <c r="P727" s="153">
        <v>0</v>
      </c>
      <c r="Q727" s="321">
        <f t="shared" si="122"/>
        <v>0</v>
      </c>
      <c r="R727" s="377"/>
    </row>
    <row r="728" spans="2:18" s="374" customFormat="1" x14ac:dyDescent="0.25">
      <c r="B728" s="610"/>
      <c r="C728" s="611"/>
      <c r="D728" s="150">
        <v>0</v>
      </c>
      <c r="E728" s="125"/>
      <c r="F728" s="169">
        <v>0</v>
      </c>
      <c r="G728" s="153">
        <v>0</v>
      </c>
      <c r="H728" s="170">
        <v>0</v>
      </c>
      <c r="I728" s="123"/>
      <c r="J728" s="169">
        <v>0</v>
      </c>
      <c r="K728" s="153">
        <v>0</v>
      </c>
      <c r="L728" s="153">
        <v>0</v>
      </c>
      <c r="M728" s="153">
        <v>0</v>
      </c>
      <c r="N728" s="153">
        <v>0</v>
      </c>
      <c r="O728" s="153">
        <v>0</v>
      </c>
      <c r="P728" s="153">
        <v>0</v>
      </c>
      <c r="Q728" s="321">
        <f t="shared" si="122"/>
        <v>0</v>
      </c>
      <c r="R728" s="377"/>
    </row>
    <row r="729" spans="2:18" s="374" customFormat="1" x14ac:dyDescent="0.25">
      <c r="B729" s="608" t="s">
        <v>288</v>
      </c>
      <c r="C729" s="609"/>
      <c r="D729" s="150">
        <v>0</v>
      </c>
      <c r="E729" s="125"/>
      <c r="F729" s="169">
        <v>0</v>
      </c>
      <c r="G729" s="153">
        <v>0</v>
      </c>
      <c r="H729" s="170">
        <v>0</v>
      </c>
      <c r="I729" s="123"/>
      <c r="J729" s="169">
        <v>0</v>
      </c>
      <c r="K729" s="153">
        <v>0</v>
      </c>
      <c r="L729" s="153">
        <v>0</v>
      </c>
      <c r="M729" s="153">
        <v>0</v>
      </c>
      <c r="N729" s="153">
        <v>0</v>
      </c>
      <c r="O729" s="153">
        <v>0</v>
      </c>
      <c r="P729" s="153">
        <v>0</v>
      </c>
      <c r="Q729" s="321">
        <f t="shared" si="122"/>
        <v>0</v>
      </c>
      <c r="R729" s="377"/>
    </row>
    <row r="730" spans="2:18" s="374" customFormat="1" ht="15.75" thickBot="1" x14ac:dyDescent="0.3">
      <c r="B730" s="608"/>
      <c r="C730" s="609"/>
      <c r="D730" s="152">
        <v>0</v>
      </c>
      <c r="E730" s="205"/>
      <c r="F730" s="175">
        <v>0</v>
      </c>
      <c r="G730" s="155">
        <v>0</v>
      </c>
      <c r="H730" s="176">
        <v>0</v>
      </c>
      <c r="I730" s="206"/>
      <c r="J730" s="175">
        <v>0</v>
      </c>
      <c r="K730" s="155">
        <v>0</v>
      </c>
      <c r="L730" s="155">
        <v>0</v>
      </c>
      <c r="M730" s="155">
        <v>0</v>
      </c>
      <c r="N730" s="155">
        <v>0</v>
      </c>
      <c r="O730" s="155">
        <v>0</v>
      </c>
      <c r="P730" s="176">
        <v>0</v>
      </c>
      <c r="Q730" s="322">
        <f>SUM(D730:P730)</f>
        <v>0</v>
      </c>
      <c r="R730" s="377"/>
    </row>
    <row r="731" spans="2:18" ht="16.5" thickTop="1" thickBot="1" x14ac:dyDescent="0.3">
      <c r="B731" s="308"/>
      <c r="C731" s="309" t="s">
        <v>314</v>
      </c>
      <c r="D731" s="163">
        <f>SUM(D722:D730)</f>
        <v>0</v>
      </c>
      <c r="E731" s="236"/>
      <c r="F731" s="237">
        <f>SUM(F722:F730)</f>
        <v>0</v>
      </c>
      <c r="G731" s="238">
        <f>SUM(G722:G730)</f>
        <v>0</v>
      </c>
      <c r="H731" s="239">
        <f>SUM(H722:H730)</f>
        <v>0</v>
      </c>
      <c r="I731" s="314"/>
      <c r="J731" s="237">
        <f t="shared" ref="J731:P731" si="123">SUM(J722:J730)</f>
        <v>0</v>
      </c>
      <c r="K731" s="238">
        <f t="shared" si="123"/>
        <v>0</v>
      </c>
      <c r="L731" s="238">
        <f t="shared" si="123"/>
        <v>0</v>
      </c>
      <c r="M731" s="239">
        <f t="shared" si="123"/>
        <v>0</v>
      </c>
      <c r="N731" s="237">
        <f t="shared" si="123"/>
        <v>0</v>
      </c>
      <c r="O731" s="238">
        <f t="shared" si="123"/>
        <v>0</v>
      </c>
      <c r="P731" s="239">
        <f t="shared" si="123"/>
        <v>0</v>
      </c>
      <c r="Q731" s="240">
        <f>SUM(D731:P731)</f>
        <v>0</v>
      </c>
    </row>
    <row r="732" spans="2:18" ht="15.75" thickBot="1" x14ac:dyDescent="0.3">
      <c r="B732" s="308"/>
      <c r="C732" s="309" t="s">
        <v>315</v>
      </c>
      <c r="D732" s="163">
        <f>D$687+D$731</f>
        <v>0</v>
      </c>
      <c r="E732" s="314"/>
      <c r="F732" s="237">
        <f>F$687+F$731</f>
        <v>0</v>
      </c>
      <c r="G732" s="238">
        <f>G$687+G$731</f>
        <v>0</v>
      </c>
      <c r="H732" s="239">
        <f>H$687+H$731</f>
        <v>0</v>
      </c>
      <c r="I732" s="314"/>
      <c r="J732" s="237">
        <f t="shared" ref="J732:P732" si="124">J$687+J$731</f>
        <v>0</v>
      </c>
      <c r="K732" s="238">
        <f t="shared" si="124"/>
        <v>0</v>
      </c>
      <c r="L732" s="238">
        <f t="shared" si="124"/>
        <v>0</v>
      </c>
      <c r="M732" s="239">
        <f t="shared" si="124"/>
        <v>0</v>
      </c>
      <c r="N732" s="237">
        <f t="shared" si="124"/>
        <v>0</v>
      </c>
      <c r="O732" s="238">
        <f t="shared" si="124"/>
        <v>0</v>
      </c>
      <c r="P732" s="239">
        <f t="shared" si="124"/>
        <v>0</v>
      </c>
      <c r="Q732" s="240">
        <f>SUM(D732:P732)</f>
        <v>0</v>
      </c>
    </row>
    <row r="733" spans="2:18" ht="15.75" thickBot="1" x14ac:dyDescent="0.3">
      <c r="B733" s="310"/>
      <c r="C733" s="311" t="s">
        <v>234</v>
      </c>
      <c r="D733" s="242">
        <f>D$719-D$731</f>
        <v>0</v>
      </c>
      <c r="E733" s="324"/>
      <c r="F733" s="243">
        <f>F$719-F$731</f>
        <v>0</v>
      </c>
      <c r="G733" s="244">
        <f>G$719-G$731</f>
        <v>0</v>
      </c>
      <c r="H733" s="245">
        <f>H$719-H$731</f>
        <v>0</v>
      </c>
      <c r="I733" s="324"/>
      <c r="J733" s="243">
        <f t="shared" ref="J733:P733" si="125">J$719-J$731</f>
        <v>0</v>
      </c>
      <c r="K733" s="244">
        <f t="shared" si="125"/>
        <v>0</v>
      </c>
      <c r="L733" s="244">
        <f t="shared" si="125"/>
        <v>0</v>
      </c>
      <c r="M733" s="245">
        <f t="shared" si="125"/>
        <v>0</v>
      </c>
      <c r="N733" s="244">
        <f t="shared" si="125"/>
        <v>0</v>
      </c>
      <c r="O733" s="244">
        <f t="shared" si="125"/>
        <v>0</v>
      </c>
      <c r="P733" s="244">
        <f t="shared" si="125"/>
        <v>0</v>
      </c>
      <c r="Q733" s="93">
        <f>SUM(D733:P733)</f>
        <v>0</v>
      </c>
    </row>
    <row r="734" spans="2:18" ht="15.75" thickBot="1" x14ac:dyDescent="0.3">
      <c r="C734" s="147"/>
      <c r="D734" s="81"/>
      <c r="E734" s="81"/>
      <c r="F734" s="81"/>
      <c r="G734" s="81"/>
      <c r="H734" s="81"/>
      <c r="I734" s="92"/>
      <c r="J734" s="81"/>
      <c r="K734" s="81"/>
      <c r="L734" s="81"/>
      <c r="M734" s="81"/>
      <c r="N734" s="81"/>
      <c r="O734" s="81"/>
      <c r="P734" s="81"/>
      <c r="Q734" s="75"/>
    </row>
    <row r="735" spans="2:18" ht="19.5" thickBot="1" x14ac:dyDescent="0.35">
      <c r="B735" s="113"/>
      <c r="C735" s="120"/>
      <c r="D735" s="119"/>
      <c r="E735" s="233" t="s">
        <v>279</v>
      </c>
      <c r="F735" s="631" t="s">
        <v>339</v>
      </c>
      <c r="G735" s="632"/>
      <c r="H735" s="632"/>
      <c r="I735" s="632"/>
      <c r="J735" s="632"/>
      <c r="K735" s="632"/>
      <c r="L735" s="632"/>
      <c r="M735" s="633"/>
      <c r="N735" s="81"/>
      <c r="O735" s="81"/>
      <c r="P735" s="81"/>
      <c r="Q735" s="75"/>
    </row>
    <row r="736" spans="2:18" ht="18.75" x14ac:dyDescent="0.3">
      <c r="B736" s="112"/>
      <c r="C736" s="120"/>
      <c r="D736" s="116" t="s">
        <v>247</v>
      </c>
      <c r="E736" s="118">
        <v>1</v>
      </c>
      <c r="F736" s="213" t="e">
        <f t="shared" ref="F736:H745" si="126">ROUND(SUMIF($E$7:$E$730,$D736,F$7:F$730)/F$732,3)</f>
        <v>#DIV/0!</v>
      </c>
      <c r="G736" s="228" t="e">
        <f t="shared" si="126"/>
        <v>#DIV/0!</v>
      </c>
      <c r="H736" s="228" t="e">
        <f t="shared" si="126"/>
        <v>#DIV/0!</v>
      </c>
      <c r="I736" s="379"/>
      <c r="J736" s="379"/>
      <c r="K736" s="379"/>
      <c r="L736" s="379"/>
      <c r="M736" s="380"/>
      <c r="N736" s="81"/>
      <c r="O736" s="81"/>
      <c r="P736" s="81"/>
      <c r="Q736" s="75"/>
    </row>
    <row r="737" spans="2:17" ht="18.75" x14ac:dyDescent="0.3">
      <c r="B737" s="112"/>
      <c r="C737" s="119"/>
      <c r="D737" s="116" t="s">
        <v>248</v>
      </c>
      <c r="E737" s="118">
        <v>2</v>
      </c>
      <c r="F737" s="214" t="e">
        <f t="shared" si="126"/>
        <v>#DIV/0!</v>
      </c>
      <c r="G737" s="215" t="e">
        <f t="shared" si="126"/>
        <v>#DIV/0!</v>
      </c>
      <c r="H737" s="215" t="e">
        <f t="shared" si="126"/>
        <v>#DIV/0!</v>
      </c>
      <c r="I737" s="161"/>
      <c r="J737" s="161"/>
      <c r="K737" s="161"/>
      <c r="L737" s="161"/>
      <c r="M737" s="158"/>
      <c r="N737" s="81"/>
      <c r="O737" s="81"/>
      <c r="P737" s="81"/>
      <c r="Q737" s="75"/>
    </row>
    <row r="738" spans="2:17" ht="18.75" x14ac:dyDescent="0.3">
      <c r="B738" s="112"/>
      <c r="C738" s="119"/>
      <c r="D738" s="116" t="s">
        <v>249</v>
      </c>
      <c r="E738" s="118">
        <v>3</v>
      </c>
      <c r="F738" s="214" t="e">
        <f t="shared" si="126"/>
        <v>#DIV/0!</v>
      </c>
      <c r="G738" s="215" t="e">
        <f t="shared" si="126"/>
        <v>#DIV/0!</v>
      </c>
      <c r="H738" s="215" t="e">
        <f t="shared" si="126"/>
        <v>#DIV/0!</v>
      </c>
      <c r="I738" s="161"/>
      <c r="J738" s="161"/>
      <c r="K738" s="161"/>
      <c r="L738" s="161"/>
      <c r="M738" s="158"/>
      <c r="N738" s="81"/>
      <c r="O738" s="81"/>
      <c r="P738" s="81"/>
      <c r="Q738" s="75"/>
    </row>
    <row r="739" spans="2:17" ht="18.75" x14ac:dyDescent="0.3">
      <c r="B739" s="112"/>
      <c r="C739" s="119"/>
      <c r="D739" s="116" t="s">
        <v>250</v>
      </c>
      <c r="E739" s="118">
        <v>4</v>
      </c>
      <c r="F739" s="214" t="e">
        <f t="shared" si="126"/>
        <v>#DIV/0!</v>
      </c>
      <c r="G739" s="215" t="e">
        <f t="shared" si="126"/>
        <v>#DIV/0!</v>
      </c>
      <c r="H739" s="215" t="e">
        <f t="shared" si="126"/>
        <v>#DIV/0!</v>
      </c>
      <c r="I739" s="161"/>
      <c r="J739" s="161"/>
      <c r="K739" s="161"/>
      <c r="L739" s="161"/>
      <c r="M739" s="158"/>
      <c r="N739" s="81"/>
      <c r="O739" s="81"/>
      <c r="P739" s="81"/>
      <c r="Q739" s="75"/>
    </row>
    <row r="740" spans="2:17" ht="18.75" x14ac:dyDescent="0.3">
      <c r="B740" s="112"/>
      <c r="C740" s="119"/>
      <c r="D740" s="116" t="s">
        <v>251</v>
      </c>
      <c r="E740" s="118">
        <v>5</v>
      </c>
      <c r="F740" s="214" t="e">
        <f t="shared" si="126"/>
        <v>#DIV/0!</v>
      </c>
      <c r="G740" s="215" t="e">
        <f t="shared" si="126"/>
        <v>#DIV/0!</v>
      </c>
      <c r="H740" s="215" t="e">
        <f t="shared" si="126"/>
        <v>#DIV/0!</v>
      </c>
      <c r="I740" s="161"/>
      <c r="J740" s="161"/>
      <c r="K740" s="161"/>
      <c r="L740" s="161"/>
      <c r="M740" s="158"/>
      <c r="N740" s="81"/>
      <c r="O740" s="81"/>
      <c r="P740" s="81"/>
      <c r="Q740" s="75"/>
    </row>
    <row r="741" spans="2:17" ht="18.75" x14ac:dyDescent="0.3">
      <c r="B741" s="112"/>
      <c r="C741" s="119"/>
      <c r="D741" s="116" t="s">
        <v>252</v>
      </c>
      <c r="E741" s="118">
        <v>6</v>
      </c>
      <c r="F741" s="214" t="e">
        <f t="shared" si="126"/>
        <v>#DIV/0!</v>
      </c>
      <c r="G741" s="215" t="e">
        <f t="shared" si="126"/>
        <v>#DIV/0!</v>
      </c>
      <c r="H741" s="215" t="e">
        <f t="shared" si="126"/>
        <v>#DIV/0!</v>
      </c>
      <c r="I741" s="161"/>
      <c r="J741" s="161"/>
      <c r="K741" s="161"/>
      <c r="L741" s="161"/>
      <c r="M741" s="158"/>
      <c r="N741" s="81"/>
      <c r="O741" s="81"/>
      <c r="P741" s="81"/>
      <c r="Q741" s="75"/>
    </row>
    <row r="742" spans="2:17" ht="18.75" x14ac:dyDescent="0.3">
      <c r="B742" s="112"/>
      <c r="C742" s="119"/>
      <c r="D742" s="116" t="s">
        <v>253</v>
      </c>
      <c r="E742" s="118">
        <v>7</v>
      </c>
      <c r="F742" s="214" t="e">
        <f t="shared" si="126"/>
        <v>#DIV/0!</v>
      </c>
      <c r="G742" s="215" t="e">
        <f t="shared" si="126"/>
        <v>#DIV/0!</v>
      </c>
      <c r="H742" s="215" t="e">
        <f t="shared" si="126"/>
        <v>#DIV/0!</v>
      </c>
      <c r="I742" s="161"/>
      <c r="J742" s="161"/>
      <c r="K742" s="161"/>
      <c r="L742" s="161"/>
      <c r="M742" s="158"/>
      <c r="N742" s="81"/>
      <c r="O742" s="81"/>
      <c r="P742" s="81"/>
      <c r="Q742" s="75"/>
    </row>
    <row r="743" spans="2:17" ht="18.75" x14ac:dyDescent="0.3">
      <c r="B743" s="112"/>
      <c r="C743" s="119"/>
      <c r="D743" s="116" t="s">
        <v>254</v>
      </c>
      <c r="E743" s="118">
        <v>8</v>
      </c>
      <c r="F743" s="214" t="e">
        <f t="shared" si="126"/>
        <v>#DIV/0!</v>
      </c>
      <c r="G743" s="215" t="e">
        <f t="shared" si="126"/>
        <v>#DIV/0!</v>
      </c>
      <c r="H743" s="215" t="e">
        <f t="shared" si="126"/>
        <v>#DIV/0!</v>
      </c>
      <c r="I743" s="161"/>
      <c r="J743" s="161"/>
      <c r="K743" s="161"/>
      <c r="L743" s="161"/>
      <c r="M743" s="158"/>
      <c r="N743" s="81"/>
      <c r="O743" s="81"/>
      <c r="P743" s="81"/>
      <c r="Q743" s="75"/>
    </row>
    <row r="744" spans="2:17" ht="18.75" x14ac:dyDescent="0.3">
      <c r="B744" s="112"/>
      <c r="C744" s="119"/>
      <c r="D744" s="116" t="s">
        <v>255</v>
      </c>
      <c r="E744" s="118">
        <v>9</v>
      </c>
      <c r="F744" s="214" t="e">
        <f t="shared" si="126"/>
        <v>#DIV/0!</v>
      </c>
      <c r="G744" s="215" t="e">
        <f t="shared" si="126"/>
        <v>#DIV/0!</v>
      </c>
      <c r="H744" s="215" t="e">
        <f t="shared" si="126"/>
        <v>#DIV/0!</v>
      </c>
      <c r="I744" s="161"/>
      <c r="J744" s="161"/>
      <c r="K744" s="161"/>
      <c r="L744" s="161"/>
      <c r="M744" s="158"/>
      <c r="N744" s="81"/>
      <c r="O744" s="81"/>
      <c r="P744" s="81"/>
      <c r="Q744" s="75"/>
    </row>
    <row r="745" spans="2:17" ht="18.75" x14ac:dyDescent="0.3">
      <c r="B745" s="112"/>
      <c r="C745" s="119"/>
      <c r="D745" s="116" t="s">
        <v>256</v>
      </c>
      <c r="E745" s="118">
        <v>10</v>
      </c>
      <c r="F745" s="214" t="e">
        <f t="shared" si="126"/>
        <v>#DIV/0!</v>
      </c>
      <c r="G745" s="215" t="e">
        <f t="shared" si="126"/>
        <v>#DIV/0!</v>
      </c>
      <c r="H745" s="215" t="e">
        <f t="shared" si="126"/>
        <v>#DIV/0!</v>
      </c>
      <c r="I745" s="161"/>
      <c r="J745" s="161"/>
      <c r="K745" s="161"/>
      <c r="L745" s="161"/>
      <c r="M745" s="158"/>
      <c r="N745" s="81"/>
      <c r="O745" s="81"/>
      <c r="P745" s="81"/>
      <c r="Q745" s="75"/>
    </row>
    <row r="746" spans="2:17" ht="15.75" x14ac:dyDescent="0.25">
      <c r="B746" s="113"/>
      <c r="C746" s="114"/>
      <c r="D746" s="114"/>
      <c r="E746" s="117" t="s">
        <v>260</v>
      </c>
      <c r="F746" s="156"/>
      <c r="G746" s="161"/>
      <c r="H746" s="161"/>
      <c r="I746" s="161"/>
      <c r="J746" s="161"/>
      <c r="K746" s="161"/>
      <c r="L746" s="161"/>
      <c r="M746" s="158"/>
      <c r="N746" s="81"/>
      <c r="O746" s="81"/>
      <c r="P746" s="81"/>
      <c r="Q746" s="75"/>
    </row>
    <row r="747" spans="2:17" ht="18.75" x14ac:dyDescent="0.3">
      <c r="B747" s="112"/>
      <c r="C747" s="112"/>
      <c r="D747" s="116" t="s">
        <v>235</v>
      </c>
      <c r="E747" s="118">
        <v>1</v>
      </c>
      <c r="F747" s="156"/>
      <c r="G747" s="161"/>
      <c r="H747" s="161"/>
      <c r="I747" s="161"/>
      <c r="J747" s="215" t="e">
        <f t="shared" ref="J747:M758" si="127">ROUND(SUMIF($I$7:$I$730,$D747,J$7:J$730)/J$732,3)</f>
        <v>#DIV/0!</v>
      </c>
      <c r="K747" s="215" t="e">
        <f t="shared" si="127"/>
        <v>#DIV/0!</v>
      </c>
      <c r="L747" s="215" t="e">
        <f t="shared" si="127"/>
        <v>#DIV/0!</v>
      </c>
      <c r="M747" s="235" t="e">
        <f t="shared" si="127"/>
        <v>#DIV/0!</v>
      </c>
      <c r="N747" s="81"/>
      <c r="O747" s="81"/>
      <c r="P747" s="81"/>
      <c r="Q747" s="75"/>
    </row>
    <row r="748" spans="2:17" ht="18.75" x14ac:dyDescent="0.3">
      <c r="B748" s="112"/>
      <c r="C748" s="112"/>
      <c r="D748" s="116" t="s">
        <v>236</v>
      </c>
      <c r="E748" s="118">
        <v>2</v>
      </c>
      <c r="F748" s="156"/>
      <c r="G748" s="161"/>
      <c r="H748" s="161"/>
      <c r="I748" s="161"/>
      <c r="J748" s="215" t="e">
        <f t="shared" si="127"/>
        <v>#DIV/0!</v>
      </c>
      <c r="K748" s="215" t="e">
        <f t="shared" si="127"/>
        <v>#DIV/0!</v>
      </c>
      <c r="L748" s="215" t="e">
        <f t="shared" si="127"/>
        <v>#DIV/0!</v>
      </c>
      <c r="M748" s="235" t="e">
        <f t="shared" si="127"/>
        <v>#DIV/0!</v>
      </c>
      <c r="N748" s="81"/>
      <c r="O748" s="81"/>
      <c r="P748" s="81"/>
      <c r="Q748" s="75"/>
    </row>
    <row r="749" spans="2:17" ht="18.75" x14ac:dyDescent="0.3">
      <c r="B749" s="112"/>
      <c r="C749" s="112"/>
      <c r="D749" s="116" t="s">
        <v>237</v>
      </c>
      <c r="E749" s="118">
        <v>3</v>
      </c>
      <c r="F749" s="156"/>
      <c r="G749" s="161"/>
      <c r="H749" s="161"/>
      <c r="I749" s="161"/>
      <c r="J749" s="215" t="e">
        <f t="shared" si="127"/>
        <v>#DIV/0!</v>
      </c>
      <c r="K749" s="215" t="e">
        <f t="shared" si="127"/>
        <v>#DIV/0!</v>
      </c>
      <c r="L749" s="215" t="e">
        <f t="shared" si="127"/>
        <v>#DIV/0!</v>
      </c>
      <c r="M749" s="235" t="e">
        <f t="shared" si="127"/>
        <v>#DIV/0!</v>
      </c>
      <c r="N749" s="81"/>
      <c r="O749" s="81"/>
      <c r="P749" s="81"/>
      <c r="Q749" s="75"/>
    </row>
    <row r="750" spans="2:17" ht="18.75" x14ac:dyDescent="0.3">
      <c r="B750" s="112"/>
      <c r="C750" s="112"/>
      <c r="D750" s="116" t="s">
        <v>238</v>
      </c>
      <c r="E750" s="118">
        <v>4</v>
      </c>
      <c r="F750" s="156"/>
      <c r="G750" s="161"/>
      <c r="H750" s="161"/>
      <c r="I750" s="161"/>
      <c r="J750" s="215" t="e">
        <f t="shared" si="127"/>
        <v>#DIV/0!</v>
      </c>
      <c r="K750" s="215" t="e">
        <f t="shared" si="127"/>
        <v>#DIV/0!</v>
      </c>
      <c r="L750" s="215" t="e">
        <f t="shared" si="127"/>
        <v>#DIV/0!</v>
      </c>
      <c r="M750" s="235" t="e">
        <f t="shared" si="127"/>
        <v>#DIV/0!</v>
      </c>
      <c r="N750" s="81"/>
      <c r="O750" s="81"/>
      <c r="P750" s="81"/>
      <c r="Q750" s="75"/>
    </row>
    <row r="751" spans="2:17" ht="18.75" x14ac:dyDescent="0.3">
      <c r="B751" s="112"/>
      <c r="C751" s="112"/>
      <c r="D751" s="116" t="s">
        <v>239</v>
      </c>
      <c r="E751" s="118">
        <v>5</v>
      </c>
      <c r="F751" s="156"/>
      <c r="G751" s="161"/>
      <c r="H751" s="161"/>
      <c r="I751" s="161"/>
      <c r="J751" s="215" t="e">
        <f t="shared" si="127"/>
        <v>#DIV/0!</v>
      </c>
      <c r="K751" s="215" t="e">
        <f t="shared" si="127"/>
        <v>#DIV/0!</v>
      </c>
      <c r="L751" s="215" t="e">
        <f t="shared" si="127"/>
        <v>#DIV/0!</v>
      </c>
      <c r="M751" s="235" t="e">
        <f t="shared" si="127"/>
        <v>#DIV/0!</v>
      </c>
      <c r="N751" s="81"/>
      <c r="O751" s="81"/>
      <c r="P751" s="81"/>
      <c r="Q751" s="75"/>
    </row>
    <row r="752" spans="2:17" ht="18.75" x14ac:dyDescent="0.3">
      <c r="B752" s="112"/>
      <c r="C752" s="112"/>
      <c r="D752" s="116" t="s">
        <v>240</v>
      </c>
      <c r="E752" s="118">
        <v>6</v>
      </c>
      <c r="F752" s="156"/>
      <c r="G752" s="161"/>
      <c r="H752" s="161"/>
      <c r="I752" s="161"/>
      <c r="J752" s="215" t="e">
        <f t="shared" si="127"/>
        <v>#DIV/0!</v>
      </c>
      <c r="K752" s="215" t="e">
        <f t="shared" si="127"/>
        <v>#DIV/0!</v>
      </c>
      <c r="L752" s="215" t="e">
        <f t="shared" si="127"/>
        <v>#DIV/0!</v>
      </c>
      <c r="M752" s="235" t="e">
        <f t="shared" si="127"/>
        <v>#DIV/0!</v>
      </c>
      <c r="N752" s="81"/>
      <c r="O752" s="81"/>
      <c r="P752" s="81"/>
      <c r="Q752" s="75"/>
    </row>
    <row r="753" spans="1:18" ht="18.75" x14ac:dyDescent="0.3">
      <c r="B753" s="112"/>
      <c r="C753" s="112"/>
      <c r="D753" s="116" t="s">
        <v>241</v>
      </c>
      <c r="E753" s="118">
        <v>7</v>
      </c>
      <c r="F753" s="156"/>
      <c r="G753" s="161"/>
      <c r="H753" s="161"/>
      <c r="I753" s="161"/>
      <c r="J753" s="215" t="e">
        <f t="shared" si="127"/>
        <v>#DIV/0!</v>
      </c>
      <c r="K753" s="215" t="e">
        <f t="shared" si="127"/>
        <v>#DIV/0!</v>
      </c>
      <c r="L753" s="215" t="e">
        <f t="shared" si="127"/>
        <v>#DIV/0!</v>
      </c>
      <c r="M753" s="235" t="e">
        <f t="shared" si="127"/>
        <v>#DIV/0!</v>
      </c>
      <c r="N753" s="81"/>
      <c r="O753" s="81"/>
      <c r="P753" s="81"/>
      <c r="Q753" s="75"/>
    </row>
    <row r="754" spans="1:18" ht="18.75" x14ac:dyDescent="0.3">
      <c r="B754" s="112"/>
      <c r="C754" s="112"/>
      <c r="D754" s="116" t="s">
        <v>242</v>
      </c>
      <c r="E754" s="118">
        <v>8</v>
      </c>
      <c r="F754" s="156"/>
      <c r="G754" s="161"/>
      <c r="H754" s="161"/>
      <c r="I754" s="161"/>
      <c r="J754" s="215" t="e">
        <f t="shared" si="127"/>
        <v>#DIV/0!</v>
      </c>
      <c r="K754" s="215" t="e">
        <f t="shared" si="127"/>
        <v>#DIV/0!</v>
      </c>
      <c r="L754" s="215" t="e">
        <f t="shared" si="127"/>
        <v>#DIV/0!</v>
      </c>
      <c r="M754" s="235" t="e">
        <f t="shared" si="127"/>
        <v>#DIV/0!</v>
      </c>
      <c r="N754" s="81"/>
      <c r="O754" s="81"/>
      <c r="P754" s="81"/>
      <c r="Q754" s="75"/>
    </row>
    <row r="755" spans="1:18" ht="18.75" x14ac:dyDescent="0.3">
      <c r="B755" s="112"/>
      <c r="C755" s="112"/>
      <c r="D755" s="116" t="s">
        <v>243</v>
      </c>
      <c r="E755" s="118">
        <v>9</v>
      </c>
      <c r="F755" s="156"/>
      <c r="G755" s="161"/>
      <c r="H755" s="161"/>
      <c r="I755" s="161"/>
      <c r="J755" s="215" t="e">
        <f t="shared" si="127"/>
        <v>#DIV/0!</v>
      </c>
      <c r="K755" s="215" t="e">
        <f t="shared" si="127"/>
        <v>#DIV/0!</v>
      </c>
      <c r="L755" s="215" t="e">
        <f t="shared" si="127"/>
        <v>#DIV/0!</v>
      </c>
      <c r="M755" s="235" t="e">
        <f t="shared" si="127"/>
        <v>#DIV/0!</v>
      </c>
      <c r="N755" s="81"/>
      <c r="O755" s="81"/>
      <c r="P755" s="81"/>
      <c r="Q755" s="75"/>
    </row>
    <row r="756" spans="1:18" ht="18.75" x14ac:dyDescent="0.3">
      <c r="B756" s="112"/>
      <c r="C756" s="112"/>
      <c r="D756" s="116" t="s">
        <v>244</v>
      </c>
      <c r="E756" s="118">
        <v>10</v>
      </c>
      <c r="F756" s="156"/>
      <c r="G756" s="161"/>
      <c r="H756" s="161"/>
      <c r="I756" s="161"/>
      <c r="J756" s="215" t="e">
        <f t="shared" si="127"/>
        <v>#DIV/0!</v>
      </c>
      <c r="K756" s="215" t="e">
        <f t="shared" si="127"/>
        <v>#DIV/0!</v>
      </c>
      <c r="L756" s="215" t="e">
        <f t="shared" si="127"/>
        <v>#DIV/0!</v>
      </c>
      <c r="M756" s="235" t="e">
        <f t="shared" si="127"/>
        <v>#DIV/0!</v>
      </c>
      <c r="N756" s="81"/>
      <c r="O756" s="81"/>
      <c r="P756" s="81"/>
      <c r="Q756" s="75"/>
    </row>
    <row r="757" spans="1:18" ht="18.75" x14ac:dyDescent="0.3">
      <c r="B757" s="112"/>
      <c r="C757" s="112"/>
      <c r="D757" s="116" t="s">
        <v>245</v>
      </c>
      <c r="E757" s="118">
        <v>11</v>
      </c>
      <c r="F757" s="156"/>
      <c r="G757" s="161"/>
      <c r="H757" s="161"/>
      <c r="I757" s="161"/>
      <c r="J757" s="215" t="e">
        <f t="shared" si="127"/>
        <v>#DIV/0!</v>
      </c>
      <c r="K757" s="215" t="e">
        <f t="shared" si="127"/>
        <v>#DIV/0!</v>
      </c>
      <c r="L757" s="215" t="e">
        <f t="shared" si="127"/>
        <v>#DIV/0!</v>
      </c>
      <c r="M757" s="235" t="e">
        <f t="shared" si="127"/>
        <v>#DIV/0!</v>
      </c>
      <c r="N757" s="81"/>
      <c r="O757" s="81"/>
      <c r="P757" s="81"/>
      <c r="Q757" s="75"/>
    </row>
    <row r="758" spans="1:18" ht="19.5" thickBot="1" x14ac:dyDescent="0.35">
      <c r="B758" s="112"/>
      <c r="C758" s="112"/>
      <c r="D758" s="116" t="s">
        <v>246</v>
      </c>
      <c r="E758" s="118">
        <v>12</v>
      </c>
      <c r="F758" s="157"/>
      <c r="G758" s="162"/>
      <c r="H758" s="162"/>
      <c r="I758" s="161"/>
      <c r="J758" s="215" t="e">
        <f t="shared" si="127"/>
        <v>#DIV/0!</v>
      </c>
      <c r="K758" s="215" t="e">
        <f t="shared" si="127"/>
        <v>#DIV/0!</v>
      </c>
      <c r="L758" s="215" t="e">
        <f t="shared" si="127"/>
        <v>#DIV/0!</v>
      </c>
      <c r="M758" s="235" t="e">
        <f t="shared" si="127"/>
        <v>#DIV/0!</v>
      </c>
      <c r="N758" s="81"/>
      <c r="O758" s="81"/>
      <c r="P758" s="81"/>
      <c r="Q758" s="75"/>
    </row>
    <row r="759" spans="1:18" ht="16.5" thickTop="1" thickBot="1" x14ac:dyDescent="0.3">
      <c r="B759" s="147"/>
      <c r="C759" s="78"/>
      <c r="D759" s="81"/>
      <c r="E759" s="115" t="s">
        <v>233</v>
      </c>
      <c r="F759" s="223" t="e">
        <f>SUM(F736:F745)</f>
        <v>#DIV/0!</v>
      </c>
      <c r="G759" s="224" t="e">
        <f>SUM(G736:G745)</f>
        <v>#DIV/0!</v>
      </c>
      <c r="H759" s="225" t="e">
        <f>SUM(H736:H745)</f>
        <v>#DIV/0!</v>
      </c>
      <c r="I759" s="226"/>
      <c r="J759" s="217" t="e">
        <f>SUM(J747:J758)</f>
        <v>#DIV/0!</v>
      </c>
      <c r="K759" s="217" t="e">
        <f t="shared" ref="K759:M759" si="128">SUM(K747:K758)</f>
        <v>#DIV/0!</v>
      </c>
      <c r="L759" s="217" t="e">
        <f t="shared" si="128"/>
        <v>#DIV/0!</v>
      </c>
      <c r="M759" s="234" t="e">
        <f t="shared" si="128"/>
        <v>#DIV/0!</v>
      </c>
      <c r="N759" s="81"/>
      <c r="O759" s="81"/>
      <c r="P759" s="81"/>
      <c r="Q759" s="75"/>
    </row>
    <row r="760" spans="1:18" x14ac:dyDescent="0.25">
      <c r="F760" s="232" t="s">
        <v>312</v>
      </c>
    </row>
    <row r="762" spans="1:18" s="13" customFormat="1" ht="10.5" customHeight="1" thickBot="1" x14ac:dyDescent="0.3">
      <c r="A762" s="76"/>
      <c r="B762" s="82"/>
      <c r="C762" s="83"/>
      <c r="D762" s="83"/>
      <c r="E762" s="83"/>
      <c r="F762" s="83"/>
      <c r="G762" s="84"/>
      <c r="H762" s="84"/>
      <c r="I762" s="84"/>
      <c r="J762" s="84"/>
      <c r="K762" s="84"/>
      <c r="L762" s="84"/>
      <c r="M762" s="84"/>
      <c r="N762" s="76"/>
      <c r="O762" s="76"/>
      <c r="P762" s="76"/>
      <c r="Q762" s="76"/>
      <c r="R762" s="102"/>
    </row>
    <row r="763" spans="1:18" ht="34.5" thickBot="1" x14ac:dyDescent="0.55000000000000004">
      <c r="B763" s="248" t="s">
        <v>388</v>
      </c>
      <c r="C763" s="249"/>
      <c r="D763" s="249"/>
      <c r="E763" s="249"/>
      <c r="F763" s="249"/>
      <c r="G763" s="249"/>
      <c r="H763" s="249"/>
      <c r="I763" s="249"/>
      <c r="J763" s="249"/>
      <c r="K763" s="249"/>
      <c r="L763" s="249"/>
      <c r="M763" s="249"/>
      <c r="N763" s="249"/>
      <c r="O763" s="249"/>
      <c r="P763" s="249"/>
      <c r="Q763" s="250"/>
    </row>
    <row r="764" spans="1:18" ht="56.25" customHeight="1" x14ac:dyDescent="0.25">
      <c r="B764" s="317"/>
      <c r="C764" s="318"/>
      <c r="D764" s="368" t="s">
        <v>181</v>
      </c>
      <c r="E764" s="598" t="s">
        <v>284</v>
      </c>
      <c r="F764" s="595" t="s">
        <v>259</v>
      </c>
      <c r="G764" s="596"/>
      <c r="H764" s="597"/>
      <c r="I764" s="598" t="s">
        <v>283</v>
      </c>
      <c r="J764" s="600" t="s">
        <v>187</v>
      </c>
      <c r="K764" s="601"/>
      <c r="L764" s="601"/>
      <c r="M764" s="602"/>
      <c r="N764" s="603" t="s">
        <v>227</v>
      </c>
      <c r="O764" s="604"/>
      <c r="P764" s="605"/>
      <c r="Q764" s="305"/>
    </row>
    <row r="765" spans="1:18" ht="15" customHeight="1" x14ac:dyDescent="0.25">
      <c r="B765" s="303"/>
      <c r="C765" s="304" t="s">
        <v>297</v>
      </c>
      <c r="D765" s="85">
        <f>D$733</f>
        <v>0</v>
      </c>
      <c r="E765" s="598"/>
      <c r="F765" s="109">
        <f>F$733</f>
        <v>0</v>
      </c>
      <c r="G765" s="110">
        <f>G$733</f>
        <v>0</v>
      </c>
      <c r="H765" s="111">
        <f>H$733</f>
        <v>0</v>
      </c>
      <c r="I765" s="598"/>
      <c r="J765" s="109">
        <f t="shared" ref="J765:P765" si="129">J$733</f>
        <v>0</v>
      </c>
      <c r="K765" s="110">
        <f t="shared" si="129"/>
        <v>0</v>
      </c>
      <c r="L765" s="110">
        <f t="shared" si="129"/>
        <v>0</v>
      </c>
      <c r="M765" s="111">
        <f t="shared" si="129"/>
        <v>0</v>
      </c>
      <c r="N765" s="109">
        <f t="shared" si="129"/>
        <v>0</v>
      </c>
      <c r="O765" s="110">
        <f t="shared" si="129"/>
        <v>0</v>
      </c>
      <c r="P765" s="111">
        <f t="shared" si="129"/>
        <v>0</v>
      </c>
      <c r="Q765" s="305"/>
    </row>
    <row r="766" spans="1:18" ht="15" customHeight="1" x14ac:dyDescent="0.25">
      <c r="B766" s="606" t="s">
        <v>179</v>
      </c>
      <c r="C766" s="79" t="s">
        <v>199</v>
      </c>
      <c r="D766" s="181" t="s">
        <v>182</v>
      </c>
      <c r="E766" s="598"/>
      <c r="F766" s="198" t="s">
        <v>182</v>
      </c>
      <c r="G766" s="199" t="s">
        <v>69</v>
      </c>
      <c r="H766" s="200" t="s">
        <v>183</v>
      </c>
      <c r="I766" s="598"/>
      <c r="J766" s="184" t="s">
        <v>51</v>
      </c>
      <c r="K766" s="178" t="s">
        <v>52</v>
      </c>
      <c r="L766" s="179" t="s">
        <v>185</v>
      </c>
      <c r="M766" s="183" t="s">
        <v>186</v>
      </c>
      <c r="N766" s="184" t="s">
        <v>228</v>
      </c>
      <c r="O766" s="593" t="s">
        <v>229</v>
      </c>
      <c r="P766" s="594"/>
      <c r="Q766" s="305"/>
    </row>
    <row r="767" spans="1:18" ht="15.75" customHeight="1" thickBot="1" x14ac:dyDescent="0.3">
      <c r="B767" s="607"/>
      <c r="C767" s="80" t="s">
        <v>12</v>
      </c>
      <c r="D767" s="182">
        <v>7388</v>
      </c>
      <c r="E767" s="599"/>
      <c r="F767" s="186">
        <v>7420</v>
      </c>
      <c r="G767" s="180">
        <v>3220</v>
      </c>
      <c r="H767" s="185">
        <v>3215</v>
      </c>
      <c r="I767" s="599"/>
      <c r="J767" s="186">
        <v>3210</v>
      </c>
      <c r="K767" s="180">
        <v>3212</v>
      </c>
      <c r="L767" s="180" t="s">
        <v>184</v>
      </c>
      <c r="M767" s="185" t="s">
        <v>184</v>
      </c>
      <c r="N767" s="186">
        <v>7422</v>
      </c>
      <c r="O767" s="180">
        <v>7425</v>
      </c>
      <c r="P767" s="185" t="s">
        <v>289</v>
      </c>
      <c r="Q767" s="307" t="s">
        <v>233</v>
      </c>
      <c r="R767" s="3" t="s">
        <v>189</v>
      </c>
    </row>
    <row r="768" spans="1:18" s="374" customFormat="1" x14ac:dyDescent="0.25">
      <c r="B768" s="610"/>
      <c r="C768" s="611"/>
      <c r="D768" s="150">
        <v>0</v>
      </c>
      <c r="E768" s="125"/>
      <c r="F768" s="169">
        <v>0</v>
      </c>
      <c r="G768" s="153">
        <v>0</v>
      </c>
      <c r="H768" s="170">
        <v>0</v>
      </c>
      <c r="I768" s="123"/>
      <c r="J768" s="169">
        <v>0</v>
      </c>
      <c r="K768" s="153">
        <v>0</v>
      </c>
      <c r="L768" s="153">
        <v>0</v>
      </c>
      <c r="M768" s="153">
        <v>0</v>
      </c>
      <c r="N768" s="153">
        <v>0</v>
      </c>
      <c r="O768" s="153">
        <v>0</v>
      </c>
      <c r="P768" s="153">
        <v>0</v>
      </c>
      <c r="Q768" s="320">
        <f>SUM(D768:P768)</f>
        <v>0</v>
      </c>
      <c r="R768" s="377"/>
    </row>
    <row r="769" spans="2:18" s="374" customFormat="1" x14ac:dyDescent="0.25">
      <c r="B769" s="610"/>
      <c r="C769" s="611"/>
      <c r="D769" s="150">
        <v>0</v>
      </c>
      <c r="E769" s="125"/>
      <c r="F769" s="169">
        <v>0</v>
      </c>
      <c r="G769" s="153">
        <v>0</v>
      </c>
      <c r="H769" s="170">
        <v>0</v>
      </c>
      <c r="I769" s="123"/>
      <c r="J769" s="169">
        <v>0</v>
      </c>
      <c r="K769" s="153">
        <v>0</v>
      </c>
      <c r="L769" s="153">
        <v>0</v>
      </c>
      <c r="M769" s="153">
        <v>0</v>
      </c>
      <c r="N769" s="153">
        <v>0</v>
      </c>
      <c r="O769" s="153">
        <v>0</v>
      </c>
      <c r="P769" s="153">
        <v>0</v>
      </c>
      <c r="Q769" s="320">
        <f>SUM(D769:P769)</f>
        <v>0</v>
      </c>
      <c r="R769" s="377"/>
    </row>
    <row r="770" spans="2:18" s="374" customFormat="1" x14ac:dyDescent="0.25">
      <c r="B770" s="610"/>
      <c r="C770" s="611"/>
      <c r="D770" s="150">
        <v>0</v>
      </c>
      <c r="E770" s="125"/>
      <c r="F770" s="169">
        <v>0</v>
      </c>
      <c r="G770" s="153">
        <v>0</v>
      </c>
      <c r="H770" s="170">
        <v>0</v>
      </c>
      <c r="I770" s="123"/>
      <c r="J770" s="169">
        <v>0</v>
      </c>
      <c r="K770" s="153">
        <v>0</v>
      </c>
      <c r="L770" s="153">
        <v>0</v>
      </c>
      <c r="M770" s="153">
        <v>0</v>
      </c>
      <c r="N770" s="153">
        <v>0</v>
      </c>
      <c r="O770" s="153">
        <v>0</v>
      </c>
      <c r="P770" s="153">
        <v>0</v>
      </c>
      <c r="Q770" s="321">
        <f t="shared" ref="Q770:Q775" si="130">SUM(D770:P770)</f>
        <v>0</v>
      </c>
      <c r="R770" s="377"/>
    </row>
    <row r="771" spans="2:18" s="374" customFormat="1" x14ac:dyDescent="0.25">
      <c r="B771" s="610"/>
      <c r="C771" s="611"/>
      <c r="D771" s="150">
        <v>0</v>
      </c>
      <c r="E771" s="125"/>
      <c r="F771" s="169">
        <v>0</v>
      </c>
      <c r="G771" s="153">
        <v>0</v>
      </c>
      <c r="H771" s="170">
        <v>0</v>
      </c>
      <c r="I771" s="123"/>
      <c r="J771" s="169">
        <v>0</v>
      </c>
      <c r="K771" s="153">
        <v>0</v>
      </c>
      <c r="L771" s="153">
        <v>0</v>
      </c>
      <c r="M771" s="153">
        <v>0</v>
      </c>
      <c r="N771" s="153">
        <v>0</v>
      </c>
      <c r="O771" s="153">
        <v>0</v>
      </c>
      <c r="P771" s="153">
        <v>0</v>
      </c>
      <c r="Q771" s="321">
        <f t="shared" si="130"/>
        <v>0</v>
      </c>
      <c r="R771" s="377"/>
    </row>
    <row r="772" spans="2:18" s="374" customFormat="1" x14ac:dyDescent="0.25">
      <c r="B772" s="610"/>
      <c r="C772" s="611"/>
      <c r="D772" s="150">
        <v>0</v>
      </c>
      <c r="E772" s="125"/>
      <c r="F772" s="169">
        <v>0</v>
      </c>
      <c r="G772" s="153">
        <v>0</v>
      </c>
      <c r="H772" s="170">
        <v>0</v>
      </c>
      <c r="I772" s="123"/>
      <c r="J772" s="169">
        <v>0</v>
      </c>
      <c r="K772" s="153">
        <v>0</v>
      </c>
      <c r="L772" s="153">
        <v>0</v>
      </c>
      <c r="M772" s="153">
        <v>0</v>
      </c>
      <c r="N772" s="153">
        <v>0</v>
      </c>
      <c r="O772" s="153">
        <v>0</v>
      </c>
      <c r="P772" s="153">
        <v>0</v>
      </c>
      <c r="Q772" s="321">
        <f t="shared" si="130"/>
        <v>0</v>
      </c>
      <c r="R772" s="377"/>
    </row>
    <row r="773" spans="2:18" s="374" customFormat="1" x14ac:dyDescent="0.25">
      <c r="B773" s="610"/>
      <c r="C773" s="611"/>
      <c r="D773" s="150">
        <v>0</v>
      </c>
      <c r="E773" s="125"/>
      <c r="F773" s="169">
        <v>0</v>
      </c>
      <c r="G773" s="153">
        <v>0</v>
      </c>
      <c r="H773" s="170">
        <v>0</v>
      </c>
      <c r="I773" s="123"/>
      <c r="J773" s="169">
        <v>0</v>
      </c>
      <c r="K773" s="153">
        <v>0</v>
      </c>
      <c r="L773" s="153">
        <v>0</v>
      </c>
      <c r="M773" s="153">
        <v>0</v>
      </c>
      <c r="N773" s="153">
        <v>0</v>
      </c>
      <c r="O773" s="153">
        <v>0</v>
      </c>
      <c r="P773" s="153">
        <v>0</v>
      </c>
      <c r="Q773" s="321">
        <f t="shared" si="130"/>
        <v>0</v>
      </c>
      <c r="R773" s="377"/>
    </row>
    <row r="774" spans="2:18" s="374" customFormat="1" x14ac:dyDescent="0.25">
      <c r="B774" s="610"/>
      <c r="C774" s="611"/>
      <c r="D774" s="150">
        <v>0</v>
      </c>
      <c r="E774" s="125"/>
      <c r="F774" s="169">
        <v>0</v>
      </c>
      <c r="G774" s="153">
        <v>0</v>
      </c>
      <c r="H774" s="170">
        <v>0</v>
      </c>
      <c r="I774" s="123"/>
      <c r="J774" s="169">
        <v>0</v>
      </c>
      <c r="K774" s="153">
        <v>0</v>
      </c>
      <c r="L774" s="153">
        <v>0</v>
      </c>
      <c r="M774" s="153">
        <v>0</v>
      </c>
      <c r="N774" s="153">
        <v>0</v>
      </c>
      <c r="O774" s="153">
        <v>0</v>
      </c>
      <c r="P774" s="153">
        <v>0</v>
      </c>
      <c r="Q774" s="321">
        <f t="shared" si="130"/>
        <v>0</v>
      </c>
      <c r="R774" s="377"/>
    </row>
    <row r="775" spans="2:18" s="374" customFormat="1" x14ac:dyDescent="0.25">
      <c r="B775" s="608" t="s">
        <v>288</v>
      </c>
      <c r="C775" s="609"/>
      <c r="D775" s="150">
        <v>0</v>
      </c>
      <c r="E775" s="125"/>
      <c r="F775" s="169">
        <v>0</v>
      </c>
      <c r="G775" s="153">
        <v>0</v>
      </c>
      <c r="H775" s="170">
        <v>0</v>
      </c>
      <c r="I775" s="123"/>
      <c r="J775" s="169">
        <v>0</v>
      </c>
      <c r="K775" s="153">
        <v>0</v>
      </c>
      <c r="L775" s="153">
        <v>0</v>
      </c>
      <c r="M775" s="153">
        <v>0</v>
      </c>
      <c r="N775" s="153">
        <v>0</v>
      </c>
      <c r="O775" s="153">
        <v>0</v>
      </c>
      <c r="P775" s="153">
        <v>0</v>
      </c>
      <c r="Q775" s="321">
        <f t="shared" si="130"/>
        <v>0</v>
      </c>
      <c r="R775" s="377"/>
    </row>
    <row r="776" spans="2:18" s="374" customFormat="1" ht="15.75" thickBot="1" x14ac:dyDescent="0.3">
      <c r="B776" s="608"/>
      <c r="C776" s="609"/>
      <c r="D776" s="152">
        <v>0</v>
      </c>
      <c r="E776" s="205"/>
      <c r="F776" s="175">
        <v>0</v>
      </c>
      <c r="G776" s="155">
        <v>0</v>
      </c>
      <c r="H776" s="176">
        <v>0</v>
      </c>
      <c r="I776" s="206"/>
      <c r="J776" s="175">
        <v>0</v>
      </c>
      <c r="K776" s="155">
        <v>0</v>
      </c>
      <c r="L776" s="155">
        <v>0</v>
      </c>
      <c r="M776" s="155">
        <v>0</v>
      </c>
      <c r="N776" s="155">
        <v>0</v>
      </c>
      <c r="O776" s="155">
        <v>0</v>
      </c>
      <c r="P776" s="176">
        <v>0</v>
      </c>
      <c r="Q776" s="322">
        <f>SUM(D776:P776)</f>
        <v>0</v>
      </c>
      <c r="R776" s="377"/>
    </row>
    <row r="777" spans="2:18" ht="16.5" thickTop="1" thickBot="1" x14ac:dyDescent="0.3">
      <c r="B777" s="308"/>
      <c r="C777" s="309" t="s">
        <v>314</v>
      </c>
      <c r="D777" s="163">
        <f>SUM(D768:D776)</f>
        <v>0</v>
      </c>
      <c r="E777" s="314"/>
      <c r="F777" s="237">
        <f>SUM(F768:F776)</f>
        <v>0</v>
      </c>
      <c r="G777" s="238">
        <f>SUM(G768:G776)</f>
        <v>0</v>
      </c>
      <c r="H777" s="239">
        <f>SUM(H768:H776)</f>
        <v>0</v>
      </c>
      <c r="I777" s="314"/>
      <c r="J777" s="237">
        <f t="shared" ref="J777:P777" si="131">SUM(J768:J776)</f>
        <v>0</v>
      </c>
      <c r="K777" s="238">
        <f t="shared" si="131"/>
        <v>0</v>
      </c>
      <c r="L777" s="238">
        <f t="shared" si="131"/>
        <v>0</v>
      </c>
      <c r="M777" s="239">
        <f t="shared" si="131"/>
        <v>0</v>
      </c>
      <c r="N777" s="237">
        <f t="shared" si="131"/>
        <v>0</v>
      </c>
      <c r="O777" s="238">
        <f t="shared" si="131"/>
        <v>0</v>
      </c>
      <c r="P777" s="239">
        <f t="shared" si="131"/>
        <v>0</v>
      </c>
      <c r="Q777" s="240">
        <f>SUM(D777:P777)</f>
        <v>0</v>
      </c>
    </row>
    <row r="778" spans="2:18" ht="15.75" thickBot="1" x14ac:dyDescent="0.3">
      <c r="B778" s="308"/>
      <c r="C778" s="309" t="s">
        <v>315</v>
      </c>
      <c r="D778" s="163">
        <f>D$732+D$777</f>
        <v>0</v>
      </c>
      <c r="E778" s="314"/>
      <c r="F778" s="237">
        <f>F$732+F$777</f>
        <v>0</v>
      </c>
      <c r="G778" s="238">
        <f>G$732+G$777</f>
        <v>0</v>
      </c>
      <c r="H778" s="239">
        <f>H$732+H$777</f>
        <v>0</v>
      </c>
      <c r="I778" s="314"/>
      <c r="J778" s="237">
        <f t="shared" ref="J778:P778" si="132">J$732+J$777</f>
        <v>0</v>
      </c>
      <c r="K778" s="238">
        <f t="shared" si="132"/>
        <v>0</v>
      </c>
      <c r="L778" s="238">
        <f t="shared" si="132"/>
        <v>0</v>
      </c>
      <c r="M778" s="239">
        <f t="shared" si="132"/>
        <v>0</v>
      </c>
      <c r="N778" s="237">
        <f t="shared" si="132"/>
        <v>0</v>
      </c>
      <c r="O778" s="238">
        <f t="shared" si="132"/>
        <v>0</v>
      </c>
      <c r="P778" s="239">
        <f t="shared" si="132"/>
        <v>0</v>
      </c>
      <c r="Q778" s="240">
        <f>SUM(D778:P778)</f>
        <v>0</v>
      </c>
    </row>
    <row r="779" spans="2:18" ht="15.75" thickBot="1" x14ac:dyDescent="0.3">
      <c r="B779" s="310"/>
      <c r="C779" s="311" t="s">
        <v>234</v>
      </c>
      <c r="D779" s="242">
        <f>D765-D777</f>
        <v>0</v>
      </c>
      <c r="E779" s="324"/>
      <c r="F779" s="243">
        <f>F765-F777</f>
        <v>0</v>
      </c>
      <c r="G779" s="244">
        <f>G765-G777</f>
        <v>0</v>
      </c>
      <c r="H779" s="245">
        <f>H765-H777</f>
        <v>0</v>
      </c>
      <c r="I779" s="324"/>
      <c r="J779" s="243">
        <f t="shared" ref="J779:P779" si="133">J765-J777</f>
        <v>0</v>
      </c>
      <c r="K779" s="244">
        <f t="shared" si="133"/>
        <v>0</v>
      </c>
      <c r="L779" s="244">
        <f t="shared" si="133"/>
        <v>0</v>
      </c>
      <c r="M779" s="245">
        <f t="shared" si="133"/>
        <v>0</v>
      </c>
      <c r="N779" s="244">
        <f t="shared" si="133"/>
        <v>0</v>
      </c>
      <c r="O779" s="244">
        <f t="shared" si="133"/>
        <v>0</v>
      </c>
      <c r="P779" s="244">
        <f t="shared" si="133"/>
        <v>0</v>
      </c>
      <c r="Q779" s="93">
        <f>SUM(D779:P779)</f>
        <v>0</v>
      </c>
    </row>
    <row r="780" spans="2:18" ht="15.75" thickBot="1" x14ac:dyDescent="0.3">
      <c r="C780" s="147"/>
      <c r="D780" s="81"/>
      <c r="E780" s="81"/>
      <c r="F780" s="81"/>
      <c r="G780" s="81"/>
      <c r="H780" s="81"/>
      <c r="I780" s="92"/>
      <c r="J780" s="81"/>
      <c r="K780" s="81"/>
      <c r="L780" s="81"/>
      <c r="M780" s="81"/>
      <c r="N780" s="81"/>
      <c r="O780" s="81"/>
      <c r="P780" s="81"/>
      <c r="Q780" s="75"/>
    </row>
    <row r="781" spans="2:18" ht="19.5" thickBot="1" x14ac:dyDescent="0.35">
      <c r="B781" s="113"/>
      <c r="C781" s="120"/>
      <c r="D781" s="119"/>
      <c r="E781" s="233" t="s">
        <v>279</v>
      </c>
      <c r="F781" s="631" t="s">
        <v>341</v>
      </c>
      <c r="G781" s="632"/>
      <c r="H781" s="632"/>
      <c r="I781" s="632"/>
      <c r="J781" s="632"/>
      <c r="K781" s="632"/>
      <c r="L781" s="632"/>
      <c r="M781" s="633"/>
      <c r="N781" s="81"/>
      <c r="O781" s="81"/>
      <c r="P781" s="81"/>
      <c r="Q781" s="75"/>
    </row>
    <row r="782" spans="2:18" ht="18.75" x14ac:dyDescent="0.3">
      <c r="B782" s="112"/>
      <c r="C782" s="120"/>
      <c r="D782" s="116" t="s">
        <v>247</v>
      </c>
      <c r="E782" s="118">
        <v>1</v>
      </c>
      <c r="F782" s="213" t="e">
        <f t="shared" ref="F782:H791" si="134">ROUND(SUMIF($E$7:$E$776,$D782,F$7:F$776)/F$778,3)</f>
        <v>#DIV/0!</v>
      </c>
      <c r="G782" s="228" t="e">
        <f t="shared" si="134"/>
        <v>#DIV/0!</v>
      </c>
      <c r="H782" s="228" t="e">
        <f t="shared" si="134"/>
        <v>#DIV/0!</v>
      </c>
      <c r="I782" s="379"/>
      <c r="J782" s="379"/>
      <c r="K782" s="379"/>
      <c r="L782" s="379"/>
      <c r="M782" s="380"/>
      <c r="N782" s="81"/>
      <c r="O782" s="81"/>
      <c r="P782" s="81"/>
      <c r="Q782" s="75"/>
    </row>
    <row r="783" spans="2:18" ht="18.75" x14ac:dyDescent="0.3">
      <c r="B783" s="112"/>
      <c r="C783" s="119"/>
      <c r="D783" s="116" t="s">
        <v>248</v>
      </c>
      <c r="E783" s="118">
        <v>2</v>
      </c>
      <c r="F783" s="214" t="e">
        <f t="shared" si="134"/>
        <v>#DIV/0!</v>
      </c>
      <c r="G783" s="215" t="e">
        <f t="shared" si="134"/>
        <v>#DIV/0!</v>
      </c>
      <c r="H783" s="215" t="e">
        <f t="shared" si="134"/>
        <v>#DIV/0!</v>
      </c>
      <c r="I783" s="161"/>
      <c r="J783" s="161"/>
      <c r="K783" s="161"/>
      <c r="L783" s="161"/>
      <c r="M783" s="158"/>
      <c r="N783" s="81"/>
      <c r="O783" s="81"/>
      <c r="P783" s="81"/>
      <c r="Q783" s="75"/>
    </row>
    <row r="784" spans="2:18" ht="18.75" x14ac:dyDescent="0.3">
      <c r="B784" s="112"/>
      <c r="C784" s="119"/>
      <c r="D784" s="116" t="s">
        <v>249</v>
      </c>
      <c r="E784" s="118">
        <v>3</v>
      </c>
      <c r="F784" s="214" t="e">
        <f t="shared" si="134"/>
        <v>#DIV/0!</v>
      </c>
      <c r="G784" s="215" t="e">
        <f t="shared" si="134"/>
        <v>#DIV/0!</v>
      </c>
      <c r="H784" s="215" t="e">
        <f t="shared" si="134"/>
        <v>#DIV/0!</v>
      </c>
      <c r="I784" s="161"/>
      <c r="J784" s="161"/>
      <c r="K784" s="161"/>
      <c r="L784" s="161"/>
      <c r="M784" s="158"/>
      <c r="N784" s="81"/>
      <c r="O784" s="81"/>
      <c r="P784" s="81"/>
      <c r="Q784" s="75"/>
    </row>
    <row r="785" spans="2:17" ht="18.75" x14ac:dyDescent="0.3">
      <c r="B785" s="112"/>
      <c r="C785" s="119"/>
      <c r="D785" s="116" t="s">
        <v>250</v>
      </c>
      <c r="E785" s="118">
        <v>4</v>
      </c>
      <c r="F785" s="214" t="e">
        <f t="shared" si="134"/>
        <v>#DIV/0!</v>
      </c>
      <c r="G785" s="215" t="e">
        <f t="shared" si="134"/>
        <v>#DIV/0!</v>
      </c>
      <c r="H785" s="215" t="e">
        <f t="shared" si="134"/>
        <v>#DIV/0!</v>
      </c>
      <c r="I785" s="161"/>
      <c r="J785" s="161"/>
      <c r="K785" s="161"/>
      <c r="L785" s="161"/>
      <c r="M785" s="158"/>
      <c r="N785" s="81"/>
      <c r="O785" s="81"/>
      <c r="P785" s="81"/>
      <c r="Q785" s="75"/>
    </row>
    <row r="786" spans="2:17" ht="18.75" x14ac:dyDescent="0.3">
      <c r="B786" s="112"/>
      <c r="C786" s="119"/>
      <c r="D786" s="116" t="s">
        <v>251</v>
      </c>
      <c r="E786" s="118">
        <v>5</v>
      </c>
      <c r="F786" s="214" t="e">
        <f t="shared" si="134"/>
        <v>#DIV/0!</v>
      </c>
      <c r="G786" s="215" t="e">
        <f t="shared" si="134"/>
        <v>#DIV/0!</v>
      </c>
      <c r="H786" s="215" t="e">
        <f t="shared" si="134"/>
        <v>#DIV/0!</v>
      </c>
      <c r="I786" s="161"/>
      <c r="J786" s="161"/>
      <c r="K786" s="161"/>
      <c r="L786" s="161"/>
      <c r="M786" s="158"/>
      <c r="N786" s="81"/>
      <c r="O786" s="81"/>
      <c r="P786" s="81"/>
      <c r="Q786" s="75"/>
    </row>
    <row r="787" spans="2:17" ht="18.75" x14ac:dyDescent="0.3">
      <c r="B787" s="112"/>
      <c r="C787" s="119"/>
      <c r="D787" s="116" t="s">
        <v>252</v>
      </c>
      <c r="E787" s="118">
        <v>6</v>
      </c>
      <c r="F787" s="214" t="e">
        <f t="shared" si="134"/>
        <v>#DIV/0!</v>
      </c>
      <c r="G787" s="215" t="e">
        <f t="shared" si="134"/>
        <v>#DIV/0!</v>
      </c>
      <c r="H787" s="215" t="e">
        <f t="shared" si="134"/>
        <v>#DIV/0!</v>
      </c>
      <c r="I787" s="161"/>
      <c r="J787" s="161"/>
      <c r="K787" s="161"/>
      <c r="L787" s="161"/>
      <c r="M787" s="158"/>
      <c r="N787" s="81"/>
      <c r="O787" s="81"/>
      <c r="P787" s="81"/>
      <c r="Q787" s="75"/>
    </row>
    <row r="788" spans="2:17" ht="18.75" x14ac:dyDescent="0.3">
      <c r="B788" s="112"/>
      <c r="C788" s="119"/>
      <c r="D788" s="116" t="s">
        <v>253</v>
      </c>
      <c r="E788" s="118">
        <v>7</v>
      </c>
      <c r="F788" s="214" t="e">
        <f t="shared" si="134"/>
        <v>#DIV/0!</v>
      </c>
      <c r="G788" s="215" t="e">
        <f t="shared" si="134"/>
        <v>#DIV/0!</v>
      </c>
      <c r="H788" s="215" t="e">
        <f t="shared" si="134"/>
        <v>#DIV/0!</v>
      </c>
      <c r="I788" s="161"/>
      <c r="J788" s="161"/>
      <c r="K788" s="161"/>
      <c r="L788" s="161"/>
      <c r="M788" s="158"/>
      <c r="N788" s="81"/>
      <c r="O788" s="81"/>
      <c r="P788" s="81"/>
      <c r="Q788" s="75"/>
    </row>
    <row r="789" spans="2:17" ht="18.75" x14ac:dyDescent="0.3">
      <c r="B789" s="112"/>
      <c r="C789" s="119"/>
      <c r="D789" s="116" t="s">
        <v>254</v>
      </c>
      <c r="E789" s="118">
        <v>8</v>
      </c>
      <c r="F789" s="214" t="e">
        <f t="shared" si="134"/>
        <v>#DIV/0!</v>
      </c>
      <c r="G789" s="215" t="e">
        <f t="shared" si="134"/>
        <v>#DIV/0!</v>
      </c>
      <c r="H789" s="215" t="e">
        <f t="shared" si="134"/>
        <v>#DIV/0!</v>
      </c>
      <c r="I789" s="161"/>
      <c r="J789" s="161"/>
      <c r="K789" s="161"/>
      <c r="L789" s="161"/>
      <c r="M789" s="158"/>
      <c r="N789" s="81"/>
      <c r="O789" s="81"/>
      <c r="P789" s="81"/>
      <c r="Q789" s="75"/>
    </row>
    <row r="790" spans="2:17" ht="18.75" x14ac:dyDescent="0.3">
      <c r="B790" s="112"/>
      <c r="C790" s="119"/>
      <c r="D790" s="116" t="s">
        <v>255</v>
      </c>
      <c r="E790" s="118">
        <v>9</v>
      </c>
      <c r="F790" s="214" t="e">
        <f t="shared" si="134"/>
        <v>#DIV/0!</v>
      </c>
      <c r="G790" s="215" t="e">
        <f t="shared" si="134"/>
        <v>#DIV/0!</v>
      </c>
      <c r="H790" s="215" t="e">
        <f t="shared" si="134"/>
        <v>#DIV/0!</v>
      </c>
      <c r="I790" s="161"/>
      <c r="J790" s="161"/>
      <c r="K790" s="161"/>
      <c r="L790" s="161"/>
      <c r="M790" s="158"/>
      <c r="N790" s="81"/>
      <c r="O790" s="81"/>
      <c r="P790" s="81"/>
      <c r="Q790" s="75"/>
    </row>
    <row r="791" spans="2:17" ht="18.75" x14ac:dyDescent="0.3">
      <c r="B791" s="112"/>
      <c r="C791" s="119"/>
      <c r="D791" s="116" t="s">
        <v>256</v>
      </c>
      <c r="E791" s="118">
        <v>10</v>
      </c>
      <c r="F791" s="214" t="e">
        <f t="shared" si="134"/>
        <v>#DIV/0!</v>
      </c>
      <c r="G791" s="215" t="e">
        <f t="shared" si="134"/>
        <v>#DIV/0!</v>
      </c>
      <c r="H791" s="215" t="e">
        <f t="shared" si="134"/>
        <v>#DIV/0!</v>
      </c>
      <c r="I791" s="161"/>
      <c r="J791" s="161"/>
      <c r="K791" s="161"/>
      <c r="L791" s="161"/>
      <c r="M791" s="158"/>
      <c r="N791" s="81"/>
      <c r="O791" s="81"/>
      <c r="P791" s="81"/>
      <c r="Q791" s="75"/>
    </row>
    <row r="792" spans="2:17" ht="15.75" x14ac:dyDescent="0.25">
      <c r="B792" s="113"/>
      <c r="C792" s="114"/>
      <c r="D792" s="114"/>
      <c r="E792" s="117" t="s">
        <v>260</v>
      </c>
      <c r="F792" s="156"/>
      <c r="G792" s="161"/>
      <c r="H792" s="161"/>
      <c r="I792" s="161"/>
      <c r="J792" s="161"/>
      <c r="K792" s="161"/>
      <c r="L792" s="161"/>
      <c r="M792" s="158"/>
      <c r="N792" s="81"/>
      <c r="O792" s="81"/>
      <c r="P792" s="81"/>
      <c r="Q792" s="75"/>
    </row>
    <row r="793" spans="2:17" ht="18.75" x14ac:dyDescent="0.3">
      <c r="B793" s="112"/>
      <c r="C793" s="112"/>
      <c r="D793" s="116" t="s">
        <v>235</v>
      </c>
      <c r="E793" s="118">
        <v>1</v>
      </c>
      <c r="F793" s="156"/>
      <c r="G793" s="161"/>
      <c r="H793" s="161"/>
      <c r="I793" s="161"/>
      <c r="J793" s="215" t="e">
        <f t="shared" ref="J793:M804" si="135">ROUND(SUMIF($I$7:$I$776,$D793,J$7:J$776)/J$778,3)</f>
        <v>#DIV/0!</v>
      </c>
      <c r="K793" s="215" t="e">
        <f t="shared" si="135"/>
        <v>#DIV/0!</v>
      </c>
      <c r="L793" s="215" t="e">
        <f t="shared" si="135"/>
        <v>#DIV/0!</v>
      </c>
      <c r="M793" s="235" t="e">
        <f t="shared" si="135"/>
        <v>#DIV/0!</v>
      </c>
      <c r="N793" s="81"/>
      <c r="O793" s="81"/>
      <c r="P793" s="81"/>
      <c r="Q793" s="75"/>
    </row>
    <row r="794" spans="2:17" ht="18.75" x14ac:dyDescent="0.3">
      <c r="B794" s="112"/>
      <c r="C794" s="112"/>
      <c r="D794" s="116" t="s">
        <v>236</v>
      </c>
      <c r="E794" s="118">
        <v>2</v>
      </c>
      <c r="F794" s="156"/>
      <c r="G794" s="161"/>
      <c r="H794" s="161"/>
      <c r="I794" s="161"/>
      <c r="J794" s="215" t="e">
        <f t="shared" si="135"/>
        <v>#DIV/0!</v>
      </c>
      <c r="K794" s="215" t="e">
        <f t="shared" si="135"/>
        <v>#DIV/0!</v>
      </c>
      <c r="L794" s="215" t="e">
        <f t="shared" si="135"/>
        <v>#DIV/0!</v>
      </c>
      <c r="M794" s="235" t="e">
        <f t="shared" si="135"/>
        <v>#DIV/0!</v>
      </c>
      <c r="N794" s="81"/>
      <c r="O794" s="81"/>
      <c r="P794" s="81"/>
      <c r="Q794" s="75"/>
    </row>
    <row r="795" spans="2:17" ht="18.75" x14ac:dyDescent="0.3">
      <c r="B795" s="112"/>
      <c r="C795" s="112"/>
      <c r="D795" s="116" t="s">
        <v>237</v>
      </c>
      <c r="E795" s="118">
        <v>3</v>
      </c>
      <c r="F795" s="156"/>
      <c r="G795" s="161"/>
      <c r="H795" s="161"/>
      <c r="I795" s="161"/>
      <c r="J795" s="215" t="e">
        <f t="shared" si="135"/>
        <v>#DIV/0!</v>
      </c>
      <c r="K795" s="215" t="e">
        <f t="shared" si="135"/>
        <v>#DIV/0!</v>
      </c>
      <c r="L795" s="215" t="e">
        <f t="shared" si="135"/>
        <v>#DIV/0!</v>
      </c>
      <c r="M795" s="235" t="e">
        <f t="shared" si="135"/>
        <v>#DIV/0!</v>
      </c>
      <c r="N795" s="81"/>
      <c r="O795" s="81"/>
      <c r="P795" s="81"/>
      <c r="Q795" s="75"/>
    </row>
    <row r="796" spans="2:17" ht="18.75" x14ac:dyDescent="0.3">
      <c r="B796" s="112"/>
      <c r="C796" s="112"/>
      <c r="D796" s="116" t="s">
        <v>238</v>
      </c>
      <c r="E796" s="118">
        <v>4</v>
      </c>
      <c r="F796" s="156"/>
      <c r="G796" s="161"/>
      <c r="H796" s="161"/>
      <c r="I796" s="161"/>
      <c r="J796" s="215" t="e">
        <f t="shared" si="135"/>
        <v>#DIV/0!</v>
      </c>
      <c r="K796" s="215" t="e">
        <f t="shared" si="135"/>
        <v>#DIV/0!</v>
      </c>
      <c r="L796" s="215" t="e">
        <f t="shared" si="135"/>
        <v>#DIV/0!</v>
      </c>
      <c r="M796" s="235" t="e">
        <f t="shared" si="135"/>
        <v>#DIV/0!</v>
      </c>
      <c r="N796" s="81"/>
      <c r="O796" s="81"/>
      <c r="P796" s="81"/>
      <c r="Q796" s="75"/>
    </row>
    <row r="797" spans="2:17" ht="18.75" x14ac:dyDescent="0.3">
      <c r="B797" s="112"/>
      <c r="C797" s="112"/>
      <c r="D797" s="116" t="s">
        <v>239</v>
      </c>
      <c r="E797" s="118">
        <v>5</v>
      </c>
      <c r="F797" s="156"/>
      <c r="G797" s="161"/>
      <c r="H797" s="161"/>
      <c r="I797" s="161"/>
      <c r="J797" s="215" t="e">
        <f t="shared" si="135"/>
        <v>#DIV/0!</v>
      </c>
      <c r="K797" s="215" t="e">
        <f t="shared" si="135"/>
        <v>#DIV/0!</v>
      </c>
      <c r="L797" s="215" t="e">
        <f t="shared" si="135"/>
        <v>#DIV/0!</v>
      </c>
      <c r="M797" s="235" t="e">
        <f t="shared" si="135"/>
        <v>#DIV/0!</v>
      </c>
      <c r="N797" s="81"/>
      <c r="O797" s="81"/>
      <c r="P797" s="81"/>
      <c r="Q797" s="75"/>
    </row>
    <row r="798" spans="2:17" ht="18.75" x14ac:dyDescent="0.3">
      <c r="B798" s="112"/>
      <c r="C798" s="112"/>
      <c r="D798" s="116" t="s">
        <v>240</v>
      </c>
      <c r="E798" s="118">
        <v>6</v>
      </c>
      <c r="F798" s="156"/>
      <c r="G798" s="161"/>
      <c r="H798" s="161"/>
      <c r="I798" s="161"/>
      <c r="J798" s="215" t="e">
        <f t="shared" si="135"/>
        <v>#DIV/0!</v>
      </c>
      <c r="K798" s="215" t="e">
        <f t="shared" si="135"/>
        <v>#DIV/0!</v>
      </c>
      <c r="L798" s="215" t="e">
        <f t="shared" si="135"/>
        <v>#DIV/0!</v>
      </c>
      <c r="M798" s="235" t="e">
        <f t="shared" si="135"/>
        <v>#DIV/0!</v>
      </c>
      <c r="N798" s="81"/>
      <c r="O798" s="81"/>
      <c r="P798" s="81"/>
      <c r="Q798" s="75"/>
    </row>
    <row r="799" spans="2:17" ht="18.75" x14ac:dyDescent="0.3">
      <c r="B799" s="112"/>
      <c r="C799" s="112"/>
      <c r="D799" s="116" t="s">
        <v>241</v>
      </c>
      <c r="E799" s="118">
        <v>7</v>
      </c>
      <c r="F799" s="156"/>
      <c r="G799" s="161"/>
      <c r="H799" s="161"/>
      <c r="I799" s="161"/>
      <c r="J799" s="215" t="e">
        <f t="shared" si="135"/>
        <v>#DIV/0!</v>
      </c>
      <c r="K799" s="215" t="e">
        <f t="shared" si="135"/>
        <v>#DIV/0!</v>
      </c>
      <c r="L799" s="215" t="e">
        <f t="shared" si="135"/>
        <v>#DIV/0!</v>
      </c>
      <c r="M799" s="235" t="e">
        <f t="shared" si="135"/>
        <v>#DIV/0!</v>
      </c>
      <c r="N799" s="81"/>
      <c r="O799" s="81"/>
      <c r="P799" s="81"/>
      <c r="Q799" s="75"/>
    </row>
    <row r="800" spans="2:17" ht="18.75" x14ac:dyDescent="0.3">
      <c r="B800" s="112"/>
      <c r="C800" s="112"/>
      <c r="D800" s="116" t="s">
        <v>242</v>
      </c>
      <c r="E800" s="118">
        <v>8</v>
      </c>
      <c r="F800" s="156"/>
      <c r="G800" s="161"/>
      <c r="H800" s="161"/>
      <c r="I800" s="161"/>
      <c r="J800" s="215" t="e">
        <f t="shared" si="135"/>
        <v>#DIV/0!</v>
      </c>
      <c r="K800" s="215" t="e">
        <f t="shared" si="135"/>
        <v>#DIV/0!</v>
      </c>
      <c r="L800" s="215" t="e">
        <f t="shared" si="135"/>
        <v>#DIV/0!</v>
      </c>
      <c r="M800" s="235" t="e">
        <f t="shared" si="135"/>
        <v>#DIV/0!</v>
      </c>
      <c r="N800" s="81"/>
      <c r="O800" s="81"/>
      <c r="P800" s="81"/>
      <c r="Q800" s="75"/>
    </row>
    <row r="801" spans="2:17" ht="18.75" x14ac:dyDescent="0.3">
      <c r="B801" s="112"/>
      <c r="C801" s="112"/>
      <c r="D801" s="116" t="s">
        <v>243</v>
      </c>
      <c r="E801" s="118">
        <v>9</v>
      </c>
      <c r="F801" s="156"/>
      <c r="G801" s="161"/>
      <c r="H801" s="161"/>
      <c r="I801" s="161"/>
      <c r="J801" s="215" t="e">
        <f t="shared" si="135"/>
        <v>#DIV/0!</v>
      </c>
      <c r="K801" s="215" t="e">
        <f t="shared" si="135"/>
        <v>#DIV/0!</v>
      </c>
      <c r="L801" s="215" t="e">
        <f t="shared" si="135"/>
        <v>#DIV/0!</v>
      </c>
      <c r="M801" s="235" t="e">
        <f t="shared" si="135"/>
        <v>#DIV/0!</v>
      </c>
      <c r="N801" s="81"/>
      <c r="O801" s="81"/>
      <c r="P801" s="81"/>
      <c r="Q801" s="75"/>
    </row>
    <row r="802" spans="2:17" ht="18.75" x14ac:dyDescent="0.3">
      <c r="B802" s="112"/>
      <c r="C802" s="112"/>
      <c r="D802" s="116" t="s">
        <v>244</v>
      </c>
      <c r="E802" s="118">
        <v>10</v>
      </c>
      <c r="F802" s="156"/>
      <c r="G802" s="161"/>
      <c r="H802" s="161"/>
      <c r="I802" s="161"/>
      <c r="J802" s="215" t="e">
        <f t="shared" si="135"/>
        <v>#DIV/0!</v>
      </c>
      <c r="K802" s="215" t="e">
        <f t="shared" si="135"/>
        <v>#DIV/0!</v>
      </c>
      <c r="L802" s="215" t="e">
        <f t="shared" si="135"/>
        <v>#DIV/0!</v>
      </c>
      <c r="M802" s="235" t="e">
        <f t="shared" si="135"/>
        <v>#DIV/0!</v>
      </c>
      <c r="N802" s="81"/>
      <c r="O802" s="81"/>
      <c r="P802" s="81"/>
      <c r="Q802" s="75"/>
    </row>
    <row r="803" spans="2:17" ht="18.75" x14ac:dyDescent="0.3">
      <c r="B803" s="112"/>
      <c r="C803" s="112"/>
      <c r="D803" s="116" t="s">
        <v>245</v>
      </c>
      <c r="E803" s="118">
        <v>11</v>
      </c>
      <c r="F803" s="156"/>
      <c r="G803" s="161"/>
      <c r="H803" s="161"/>
      <c r="I803" s="161"/>
      <c r="J803" s="215" t="e">
        <f t="shared" si="135"/>
        <v>#DIV/0!</v>
      </c>
      <c r="K803" s="215" t="e">
        <f t="shared" si="135"/>
        <v>#DIV/0!</v>
      </c>
      <c r="L803" s="215" t="e">
        <f t="shared" si="135"/>
        <v>#DIV/0!</v>
      </c>
      <c r="M803" s="235" t="e">
        <f t="shared" si="135"/>
        <v>#DIV/0!</v>
      </c>
      <c r="N803" s="81"/>
      <c r="O803" s="81"/>
      <c r="P803" s="81"/>
      <c r="Q803" s="75"/>
    </row>
    <row r="804" spans="2:17" ht="19.5" thickBot="1" x14ac:dyDescent="0.35">
      <c r="B804" s="112"/>
      <c r="C804" s="112"/>
      <c r="D804" s="116" t="s">
        <v>246</v>
      </c>
      <c r="E804" s="118">
        <v>12</v>
      </c>
      <c r="F804" s="157"/>
      <c r="G804" s="162"/>
      <c r="H804" s="162"/>
      <c r="I804" s="161"/>
      <c r="J804" s="215" t="e">
        <f t="shared" si="135"/>
        <v>#DIV/0!</v>
      </c>
      <c r="K804" s="215" t="e">
        <f t="shared" si="135"/>
        <v>#DIV/0!</v>
      </c>
      <c r="L804" s="215" t="e">
        <f t="shared" si="135"/>
        <v>#DIV/0!</v>
      </c>
      <c r="M804" s="235" t="e">
        <f t="shared" si="135"/>
        <v>#DIV/0!</v>
      </c>
      <c r="N804" s="81"/>
      <c r="O804" s="81"/>
      <c r="P804" s="81"/>
      <c r="Q804" s="75"/>
    </row>
    <row r="805" spans="2:17" ht="16.5" thickTop="1" thickBot="1" x14ac:dyDescent="0.3">
      <c r="B805" s="147"/>
      <c r="C805" s="78"/>
      <c r="D805" s="81"/>
      <c r="E805" s="115" t="s">
        <v>233</v>
      </c>
      <c r="F805" s="223" t="e">
        <f>SUM(F782:F791)</f>
        <v>#DIV/0!</v>
      </c>
      <c r="G805" s="224" t="e">
        <f>SUM(G782:G791)</f>
        <v>#DIV/0!</v>
      </c>
      <c r="H805" s="225" t="e">
        <f>SUM(H782:H791)</f>
        <v>#DIV/0!</v>
      </c>
      <c r="I805" s="226"/>
      <c r="J805" s="217" t="e">
        <f>SUM(J793:J804)</f>
        <v>#DIV/0!</v>
      </c>
      <c r="K805" s="217" t="e">
        <f t="shared" ref="K805:M805" si="136">SUM(K793:K804)</f>
        <v>#DIV/0!</v>
      </c>
      <c r="L805" s="217" t="e">
        <f t="shared" si="136"/>
        <v>#DIV/0!</v>
      </c>
      <c r="M805" s="234" t="e">
        <f t="shared" si="136"/>
        <v>#DIV/0!</v>
      </c>
      <c r="N805" s="81"/>
      <c r="O805" s="81"/>
      <c r="P805" s="81"/>
      <c r="Q805" s="75"/>
    </row>
    <row r="806" spans="2:17" x14ac:dyDescent="0.25">
      <c r="F806" s="232" t="s">
        <v>312</v>
      </c>
    </row>
  </sheetData>
  <sheetProtection sheet="1" objects="1" scenarios="1"/>
  <mergeCells count="311">
    <mergeCell ref="B770:C770"/>
    <mergeCell ref="B771:C771"/>
    <mergeCell ref="B772:C772"/>
    <mergeCell ref="B773:C773"/>
    <mergeCell ref="B774:C774"/>
    <mergeCell ref="B775:C775"/>
    <mergeCell ref="B776:C776"/>
    <mergeCell ref="F781:M781"/>
    <mergeCell ref="E764:E767"/>
    <mergeCell ref="F764:H764"/>
    <mergeCell ref="I764:I767"/>
    <mergeCell ref="J764:M764"/>
    <mergeCell ref="N764:P764"/>
    <mergeCell ref="B766:B767"/>
    <mergeCell ref="O766:P766"/>
    <mergeCell ref="B768:C768"/>
    <mergeCell ref="B769:C769"/>
    <mergeCell ref="B723:C723"/>
    <mergeCell ref="B724:C724"/>
    <mergeCell ref="B725:C725"/>
    <mergeCell ref="B726:C726"/>
    <mergeCell ref="B727:C727"/>
    <mergeCell ref="B728:C728"/>
    <mergeCell ref="B729:C729"/>
    <mergeCell ref="B730:C730"/>
    <mergeCell ref="F735:M735"/>
    <mergeCell ref="F690:M690"/>
    <mergeCell ref="E718:E721"/>
    <mergeCell ref="F718:H718"/>
    <mergeCell ref="I718:I721"/>
    <mergeCell ref="J718:M718"/>
    <mergeCell ref="N718:P718"/>
    <mergeCell ref="B720:B721"/>
    <mergeCell ref="O720:P720"/>
    <mergeCell ref="B722:C722"/>
    <mergeCell ref="B677:C677"/>
    <mergeCell ref="B678:C678"/>
    <mergeCell ref="B679:C679"/>
    <mergeCell ref="B680:C680"/>
    <mergeCell ref="B681:C681"/>
    <mergeCell ref="B682:C682"/>
    <mergeCell ref="B683:C683"/>
    <mergeCell ref="B684:C684"/>
    <mergeCell ref="B685:C685"/>
    <mergeCell ref="B638:C638"/>
    <mergeCell ref="B639:C639"/>
    <mergeCell ref="B640:C640"/>
    <mergeCell ref="F645:M645"/>
    <mergeCell ref="E673:E676"/>
    <mergeCell ref="F673:H673"/>
    <mergeCell ref="I673:I676"/>
    <mergeCell ref="J673:M673"/>
    <mergeCell ref="N673:P673"/>
    <mergeCell ref="B675:B676"/>
    <mergeCell ref="O675:P675"/>
    <mergeCell ref="N628:P628"/>
    <mergeCell ref="B630:B631"/>
    <mergeCell ref="O630:P630"/>
    <mergeCell ref="B632:C632"/>
    <mergeCell ref="B633:C633"/>
    <mergeCell ref="B634:C634"/>
    <mergeCell ref="B635:C635"/>
    <mergeCell ref="B636:C636"/>
    <mergeCell ref="B637:C637"/>
    <mergeCell ref="B589:C589"/>
    <mergeCell ref="B590:C590"/>
    <mergeCell ref="B591:C591"/>
    <mergeCell ref="B592:C592"/>
    <mergeCell ref="B593:C593"/>
    <mergeCell ref="B594:C594"/>
    <mergeCell ref="B595:C595"/>
    <mergeCell ref="F600:M600"/>
    <mergeCell ref="E628:E631"/>
    <mergeCell ref="F628:H628"/>
    <mergeCell ref="I628:I631"/>
    <mergeCell ref="J628:M628"/>
    <mergeCell ref="E583:E586"/>
    <mergeCell ref="F583:H583"/>
    <mergeCell ref="I583:I586"/>
    <mergeCell ref="J583:M583"/>
    <mergeCell ref="N583:P583"/>
    <mergeCell ref="B585:B586"/>
    <mergeCell ref="O585:P585"/>
    <mergeCell ref="B587:C587"/>
    <mergeCell ref="B588:C588"/>
    <mergeCell ref="B542:C542"/>
    <mergeCell ref="B543:C543"/>
    <mergeCell ref="B544:C544"/>
    <mergeCell ref="B545:C545"/>
    <mergeCell ref="B546:C546"/>
    <mergeCell ref="B547:C547"/>
    <mergeCell ref="B548:C548"/>
    <mergeCell ref="B549:C549"/>
    <mergeCell ref="F554:M554"/>
    <mergeCell ref="F509:M509"/>
    <mergeCell ref="E537:E540"/>
    <mergeCell ref="F537:H537"/>
    <mergeCell ref="I537:I540"/>
    <mergeCell ref="J537:M537"/>
    <mergeCell ref="N537:P537"/>
    <mergeCell ref="B539:B540"/>
    <mergeCell ref="O539:P539"/>
    <mergeCell ref="B541:C541"/>
    <mergeCell ref="B496:C496"/>
    <mergeCell ref="B497:C497"/>
    <mergeCell ref="B498:C498"/>
    <mergeCell ref="B499:C499"/>
    <mergeCell ref="B500:C500"/>
    <mergeCell ref="B501:C501"/>
    <mergeCell ref="B502:C502"/>
    <mergeCell ref="B503:C503"/>
    <mergeCell ref="B504:C504"/>
    <mergeCell ref="B457:C457"/>
    <mergeCell ref="B458:C458"/>
    <mergeCell ref="B459:C459"/>
    <mergeCell ref="F464:M464"/>
    <mergeCell ref="E492:E495"/>
    <mergeCell ref="F492:H492"/>
    <mergeCell ref="I492:I495"/>
    <mergeCell ref="J492:M492"/>
    <mergeCell ref="N492:P492"/>
    <mergeCell ref="B494:B495"/>
    <mergeCell ref="O494:P494"/>
    <mergeCell ref="N447:P447"/>
    <mergeCell ref="B449:B450"/>
    <mergeCell ref="O449:P449"/>
    <mergeCell ref="B451:C451"/>
    <mergeCell ref="B452:C452"/>
    <mergeCell ref="B453:C453"/>
    <mergeCell ref="B454:C454"/>
    <mergeCell ref="B455:C455"/>
    <mergeCell ref="B456:C456"/>
    <mergeCell ref="B408:C408"/>
    <mergeCell ref="B409:C409"/>
    <mergeCell ref="B410:C410"/>
    <mergeCell ref="B411:C411"/>
    <mergeCell ref="B412:C412"/>
    <mergeCell ref="B413:C413"/>
    <mergeCell ref="B414:C414"/>
    <mergeCell ref="F419:M419"/>
    <mergeCell ref="E447:E450"/>
    <mergeCell ref="F447:H447"/>
    <mergeCell ref="I447:I450"/>
    <mergeCell ref="J447:M447"/>
    <mergeCell ref="E402:E405"/>
    <mergeCell ref="F402:H402"/>
    <mergeCell ref="I402:I405"/>
    <mergeCell ref="J402:M402"/>
    <mergeCell ref="N402:P402"/>
    <mergeCell ref="B404:B405"/>
    <mergeCell ref="O404:P404"/>
    <mergeCell ref="B406:C406"/>
    <mergeCell ref="B407:C407"/>
    <mergeCell ref="B361:C361"/>
    <mergeCell ref="B362:C362"/>
    <mergeCell ref="B363:C363"/>
    <mergeCell ref="B364:C364"/>
    <mergeCell ref="B365:C365"/>
    <mergeCell ref="B366:C366"/>
    <mergeCell ref="B367:C367"/>
    <mergeCell ref="B368:C368"/>
    <mergeCell ref="F373:M373"/>
    <mergeCell ref="F328:M328"/>
    <mergeCell ref="E356:E359"/>
    <mergeCell ref="F356:H356"/>
    <mergeCell ref="I356:I359"/>
    <mergeCell ref="J356:M356"/>
    <mergeCell ref="N356:P356"/>
    <mergeCell ref="B358:B359"/>
    <mergeCell ref="O358:P358"/>
    <mergeCell ref="B360:C360"/>
    <mergeCell ref="B315:C315"/>
    <mergeCell ref="B316:C316"/>
    <mergeCell ref="B317:C317"/>
    <mergeCell ref="B318:C318"/>
    <mergeCell ref="B319:C319"/>
    <mergeCell ref="B320:C320"/>
    <mergeCell ref="B321:C321"/>
    <mergeCell ref="B322:C322"/>
    <mergeCell ref="B323:C323"/>
    <mergeCell ref="B276:C276"/>
    <mergeCell ref="B277:C277"/>
    <mergeCell ref="B278:C278"/>
    <mergeCell ref="F283:M283"/>
    <mergeCell ref="E311:E314"/>
    <mergeCell ref="F311:H311"/>
    <mergeCell ref="I311:I314"/>
    <mergeCell ref="J311:M311"/>
    <mergeCell ref="N311:P311"/>
    <mergeCell ref="B313:B314"/>
    <mergeCell ref="O313:P313"/>
    <mergeCell ref="N266:P266"/>
    <mergeCell ref="B268:B269"/>
    <mergeCell ref="O268:P268"/>
    <mergeCell ref="B270:C270"/>
    <mergeCell ref="B271:C271"/>
    <mergeCell ref="B272:C272"/>
    <mergeCell ref="B273:C273"/>
    <mergeCell ref="B274:C274"/>
    <mergeCell ref="B275:C275"/>
    <mergeCell ref="B230:C230"/>
    <mergeCell ref="B231:C231"/>
    <mergeCell ref="B232:C232"/>
    <mergeCell ref="B233:C233"/>
    <mergeCell ref="F238:M238"/>
    <mergeCell ref="E266:E269"/>
    <mergeCell ref="F266:H266"/>
    <mergeCell ref="I266:I269"/>
    <mergeCell ref="J266:M266"/>
    <mergeCell ref="J221:M221"/>
    <mergeCell ref="N221:P221"/>
    <mergeCell ref="B223:B224"/>
    <mergeCell ref="O223:P223"/>
    <mergeCell ref="B225:C225"/>
    <mergeCell ref="B226:C226"/>
    <mergeCell ref="B227:C227"/>
    <mergeCell ref="B228:C228"/>
    <mergeCell ref="B229:C229"/>
    <mergeCell ref="N175:P175"/>
    <mergeCell ref="B177:B178"/>
    <mergeCell ref="O177:P177"/>
    <mergeCell ref="B179:C179"/>
    <mergeCell ref="B180:C180"/>
    <mergeCell ref="B181:C181"/>
    <mergeCell ref="B182:C182"/>
    <mergeCell ref="B183:C183"/>
    <mergeCell ref="B184:C184"/>
    <mergeCell ref="F99:M99"/>
    <mergeCell ref="B138:C138"/>
    <mergeCell ref="B139:C139"/>
    <mergeCell ref="F52:M52"/>
    <mergeCell ref="E81:E84"/>
    <mergeCell ref="F81:H81"/>
    <mergeCell ref="I81:I84"/>
    <mergeCell ref="J81:M81"/>
    <mergeCell ref="N81:P81"/>
    <mergeCell ref="B83:B84"/>
    <mergeCell ref="O83:P83"/>
    <mergeCell ref="B91:C91"/>
    <mergeCell ref="B87:C87"/>
    <mergeCell ref="B88:C88"/>
    <mergeCell ref="B89:C89"/>
    <mergeCell ref="B90:C90"/>
    <mergeCell ref="F192:M192"/>
    <mergeCell ref="E221:E224"/>
    <mergeCell ref="B132:C132"/>
    <mergeCell ref="B133:C133"/>
    <mergeCell ref="B134:C134"/>
    <mergeCell ref="B135:C135"/>
    <mergeCell ref="B131:C131"/>
    <mergeCell ref="E127:E130"/>
    <mergeCell ref="F127:H127"/>
    <mergeCell ref="I127:I130"/>
    <mergeCell ref="J127:M127"/>
    <mergeCell ref="B140:C140"/>
    <mergeCell ref="B141:C141"/>
    <mergeCell ref="B142:C142"/>
    <mergeCell ref="F147:M147"/>
    <mergeCell ref="E175:E178"/>
    <mergeCell ref="F175:H175"/>
    <mergeCell ref="I175:I178"/>
    <mergeCell ref="J175:M175"/>
    <mergeCell ref="B185:C185"/>
    <mergeCell ref="B186:C186"/>
    <mergeCell ref="B187:C187"/>
    <mergeCell ref="F221:H221"/>
    <mergeCell ref="I221:I224"/>
    <mergeCell ref="D2:Q2"/>
    <mergeCell ref="N127:P127"/>
    <mergeCell ref="B129:B130"/>
    <mergeCell ref="O129:P129"/>
    <mergeCell ref="B136:C136"/>
    <mergeCell ref="B137:C137"/>
    <mergeCell ref="B11:C11"/>
    <mergeCell ref="B8:C8"/>
    <mergeCell ref="B12:C12"/>
    <mergeCell ref="B13:C13"/>
    <mergeCell ref="B44:C44"/>
    <mergeCell ref="B45:C45"/>
    <mergeCell ref="B46:C46"/>
    <mergeCell ref="B41:C41"/>
    <mergeCell ref="B39:C39"/>
    <mergeCell ref="B40:C40"/>
    <mergeCell ref="B37:C37"/>
    <mergeCell ref="B38:C38"/>
    <mergeCell ref="B42:C42"/>
    <mergeCell ref="B43:C43"/>
    <mergeCell ref="J3:M3"/>
    <mergeCell ref="B92:C92"/>
    <mergeCell ref="B93:C93"/>
    <mergeCell ref="B94:C94"/>
    <mergeCell ref="N3:P3"/>
    <mergeCell ref="B5:B6"/>
    <mergeCell ref="O5:P5"/>
    <mergeCell ref="B7:C7"/>
    <mergeCell ref="B85:C85"/>
    <mergeCell ref="B86:C86"/>
    <mergeCell ref="B9:C9"/>
    <mergeCell ref="B10:C10"/>
    <mergeCell ref="E3:E6"/>
    <mergeCell ref="F3:H3"/>
    <mergeCell ref="I3:I6"/>
    <mergeCell ref="B32:Q32"/>
    <mergeCell ref="E33:E36"/>
    <mergeCell ref="F33:H33"/>
    <mergeCell ref="I33:I36"/>
    <mergeCell ref="J33:M33"/>
    <mergeCell ref="N33:P33"/>
    <mergeCell ref="B35:B36"/>
    <mergeCell ref="O35:P35"/>
    <mergeCell ref="B47:C47"/>
  </mergeCells>
  <conditionalFormatting sqref="J64:J75">
    <cfRule type="cellIs" dxfId="185" priority="37" operator="greaterThan">
      <formula>0.0001</formula>
    </cfRule>
  </conditionalFormatting>
  <conditionalFormatting sqref="G18:G27">
    <cfRule type="cellIs" dxfId="184" priority="36" operator="greaterThan">
      <formula>0.0001</formula>
    </cfRule>
  </conditionalFormatting>
  <conditionalFormatting sqref="J111:J122">
    <cfRule type="cellIs" dxfId="183" priority="35" operator="greaterThan">
      <formula>0.0001</formula>
    </cfRule>
  </conditionalFormatting>
  <conditionalFormatting sqref="L204:M215">
    <cfRule type="cellIs" dxfId="182" priority="28" operator="greaterThan">
      <formula>0.0001</formula>
    </cfRule>
  </conditionalFormatting>
  <conditionalFormatting sqref="F100:H109">
    <cfRule type="cellIs" dxfId="181" priority="24" operator="greaterThan">
      <formula>0.0001</formula>
    </cfRule>
  </conditionalFormatting>
  <conditionalFormatting sqref="J295:M306">
    <cfRule type="cellIs" dxfId="180" priority="34" operator="greaterThan">
      <formula>0.0001</formula>
    </cfRule>
  </conditionalFormatting>
  <conditionalFormatting sqref="F736:H745">
    <cfRule type="cellIs" dxfId="179" priority="3" operator="greaterThan">
      <formula>0.0001</formula>
    </cfRule>
  </conditionalFormatting>
  <conditionalFormatting sqref="J250:K261">
    <cfRule type="cellIs" dxfId="178" priority="33" operator="greaterThan">
      <formula>0.0001</formula>
    </cfRule>
  </conditionalFormatting>
  <conditionalFormatting sqref="L250:M261">
    <cfRule type="cellIs" dxfId="177" priority="32" operator="greaterThan">
      <formula>0.0001</formula>
    </cfRule>
  </conditionalFormatting>
  <conditionalFormatting sqref="F239:H248">
    <cfRule type="cellIs" dxfId="176" priority="31" operator="greaterThan">
      <formula>0.0001</formula>
    </cfRule>
  </conditionalFormatting>
  <conditionalFormatting sqref="F284:H293">
    <cfRule type="cellIs" dxfId="175" priority="30" operator="greaterThan">
      <formula>0.0001</formula>
    </cfRule>
  </conditionalFormatting>
  <conditionalFormatting sqref="J204:K215">
    <cfRule type="cellIs" dxfId="174" priority="29" operator="greaterThan">
      <formula>0.0001</formula>
    </cfRule>
  </conditionalFormatting>
  <conditionalFormatting sqref="F193:H202">
    <cfRule type="cellIs" dxfId="173" priority="27" operator="greaterThan">
      <formula>0.0001</formula>
    </cfRule>
  </conditionalFormatting>
  <conditionalFormatting sqref="J159:J170">
    <cfRule type="cellIs" dxfId="172" priority="26" operator="greaterThan">
      <formula>0.0001</formula>
    </cfRule>
  </conditionalFormatting>
  <conditionalFormatting sqref="F148:H157">
    <cfRule type="cellIs" dxfId="171" priority="25" operator="greaterThan">
      <formula>0.0001</formula>
    </cfRule>
  </conditionalFormatting>
  <conditionalFormatting sqref="F53:H62">
    <cfRule type="cellIs" dxfId="170" priority="23" operator="greaterThan">
      <formula>0.0001</formula>
    </cfRule>
  </conditionalFormatting>
  <conditionalFormatting sqref="J340:M351">
    <cfRule type="cellIs" dxfId="169" priority="22" operator="greaterThan">
      <formula>0.0001</formula>
    </cfRule>
  </conditionalFormatting>
  <conditionalFormatting sqref="F782:H791">
    <cfRule type="cellIs" dxfId="168" priority="1" operator="greaterThan">
      <formula>0.0001</formula>
    </cfRule>
  </conditionalFormatting>
  <conditionalFormatting sqref="J385:M396">
    <cfRule type="cellIs" dxfId="167" priority="21" operator="greaterThan">
      <formula>0.0001</formula>
    </cfRule>
  </conditionalFormatting>
  <conditionalFormatting sqref="F329:H338">
    <cfRule type="cellIs" dxfId="166" priority="20" operator="greaterThan">
      <formula>0.0001</formula>
    </cfRule>
  </conditionalFormatting>
  <conditionalFormatting sqref="F374:H383">
    <cfRule type="cellIs" dxfId="165" priority="19" operator="greaterThan">
      <formula>0.0001</formula>
    </cfRule>
  </conditionalFormatting>
  <conditionalFormatting sqref="J431:M442">
    <cfRule type="cellIs" dxfId="164" priority="18" operator="greaterThan">
      <formula>0.0001</formula>
    </cfRule>
  </conditionalFormatting>
  <conditionalFormatting sqref="F420:H429">
    <cfRule type="cellIs" dxfId="163" priority="17" operator="greaterThan">
      <formula>0.0001</formula>
    </cfRule>
  </conditionalFormatting>
  <conditionalFormatting sqref="J793:M804">
    <cfRule type="cellIs" dxfId="162" priority="2" operator="greaterThan">
      <formula>0.0001</formula>
    </cfRule>
  </conditionalFormatting>
  <conditionalFormatting sqref="J476:M487">
    <cfRule type="cellIs" dxfId="161" priority="16" operator="greaterThan">
      <formula>0.0001</formula>
    </cfRule>
  </conditionalFormatting>
  <conditionalFormatting sqref="F465:H474">
    <cfRule type="cellIs" dxfId="160" priority="15" operator="greaterThan">
      <formula>0.0001</formula>
    </cfRule>
  </conditionalFormatting>
  <conditionalFormatting sqref="J521:M532">
    <cfRule type="cellIs" dxfId="159" priority="14" operator="greaterThan">
      <formula>0.0001</formula>
    </cfRule>
  </conditionalFormatting>
  <conditionalFormatting sqref="F510:H519">
    <cfRule type="cellIs" dxfId="158" priority="13" operator="greaterThan">
      <formula>0.0001</formula>
    </cfRule>
  </conditionalFormatting>
  <conditionalFormatting sqref="J566:M577">
    <cfRule type="cellIs" dxfId="157" priority="12" operator="greaterThan">
      <formula>0.0001</formula>
    </cfRule>
  </conditionalFormatting>
  <conditionalFormatting sqref="F555:H564">
    <cfRule type="cellIs" dxfId="156" priority="11" operator="greaterThan">
      <formula>0.0001</formula>
    </cfRule>
  </conditionalFormatting>
  <conditionalFormatting sqref="J747:M758">
    <cfRule type="cellIs" dxfId="155" priority="4" operator="greaterThan">
      <formula>0.0001</formula>
    </cfRule>
  </conditionalFormatting>
  <conditionalFormatting sqref="J612:M623">
    <cfRule type="cellIs" dxfId="154" priority="10" operator="greaterThan">
      <formula>0.0001</formula>
    </cfRule>
  </conditionalFormatting>
  <conditionalFormatting sqref="F601:H610">
    <cfRule type="cellIs" dxfId="153" priority="9" operator="greaterThan">
      <formula>0.0001</formula>
    </cfRule>
  </conditionalFormatting>
  <conditionalFormatting sqref="J657:M668">
    <cfRule type="cellIs" dxfId="152" priority="8" operator="greaterThan">
      <formula>0.0001</formula>
    </cfRule>
  </conditionalFormatting>
  <conditionalFormatting sqref="F646:H655">
    <cfRule type="cellIs" dxfId="151" priority="7" operator="greaterThan">
      <formula>0.0001</formula>
    </cfRule>
  </conditionalFormatting>
  <conditionalFormatting sqref="J702:M713">
    <cfRule type="cellIs" dxfId="150" priority="6" operator="greaterThan">
      <formula>0.0001</formula>
    </cfRule>
  </conditionalFormatting>
  <conditionalFormatting sqref="F691:H700">
    <cfRule type="cellIs" dxfId="149" priority="5" operator="greaterThan">
      <formula>0.0001</formula>
    </cfRule>
  </conditionalFormatting>
  <printOptions horizontalCentered="1"/>
  <pageMargins left="0.25" right="0.25" top="0.75" bottom="0.75" header="0.3" footer="0.3"/>
  <pageSetup scale="35" fitToHeight="0" orientation="landscape" r:id="rId1"/>
  <headerFooter>
    <oddHeader>&amp;C&amp;A</oddHeader>
    <oddFooter>&amp;RSCOE Prepared 5.27.2021</oddFooter>
  </headerFooter>
  <rowBreaks count="17" manualBreakCount="17">
    <brk id="29" max="16383" man="1"/>
    <brk id="78" max="16383" man="1"/>
    <brk id="124" max="16383" man="1"/>
    <brk id="172" max="16383" man="1"/>
    <brk id="217" max="16383" man="1"/>
    <brk id="263" max="16383" man="1"/>
    <brk id="308" max="16383" man="1"/>
    <brk id="353" max="16383" man="1"/>
    <brk id="399" max="16383" man="1"/>
    <brk id="444" max="16383" man="1"/>
    <brk id="489" max="16383" man="1"/>
    <brk id="534" max="16383" man="1"/>
    <brk id="580" max="16383" man="1"/>
    <brk id="625" max="16383" man="1"/>
    <brk id="670" max="16383" man="1"/>
    <brk id="715" max="16383" man="1"/>
    <brk id="761" max="16383"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0000000}">
          <x14:formula1>
            <xm:f>'Allowable Uses'!$F$33:$F$45</xm:f>
          </x14:formula1>
          <xm:sqref>I225:I233 I37:I47 I179:I187 I7:I13 I131:I142 I85:I94 I270:I278 I315:I323 I360:I368 I406:I414 I451:I459 I496:I504 I541:I549 I587:I595 I632:I640 I677:I685 I722:I730 I768:I776</xm:sqref>
        </x14:dataValidation>
        <x14:dataValidation type="list" allowBlank="1" showInputMessage="1" showErrorMessage="1" xr:uid="{00000000-0002-0000-0400-000001000000}">
          <x14:formula1>
            <xm:f>'Allowable Uses'!$C$33:$C$42</xm:f>
          </x14:formula1>
          <xm:sqref>E37:E47 E225:E233 E131:E142 E7:E13 E85:E94 E187 E179:E185 E270:E278 E315:E323 E360:E368 E406:E414 E451:E459 E496:E504 E541:E549 E587:E595 E632:E640 E677:E685 E722:E730 E768:E776</xm:sqref>
        </x14:dataValidation>
        <x14:dataValidation type="list" allowBlank="1" showInputMessage="1" showErrorMessage="1" promptTitle="Select LEA From Dropdown" xr:uid="{00000000-0002-0000-0400-000002000000}">
          <x14:formula1>
            <xm:f>'Awards Master'!$A$6:$A$102</xm:f>
          </x14:formula1>
          <xm:sqref>C2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79998168889431442"/>
    <pageSetUpPr fitToPage="1"/>
  </sheetPr>
  <dimension ref="B1:AH181"/>
  <sheetViews>
    <sheetView topLeftCell="C1" zoomScale="90" zoomScaleNormal="90" workbookViewId="0">
      <selection activeCell="N16" sqref="N16"/>
    </sheetView>
  </sheetViews>
  <sheetFormatPr defaultRowHeight="15" x14ac:dyDescent="0.25"/>
  <cols>
    <col min="1" max="1" width="2.28515625" customWidth="1"/>
    <col min="2" max="2" width="27.28515625" customWidth="1"/>
    <col min="3" max="3" width="10.85546875" style="3" customWidth="1"/>
    <col min="4" max="4" width="12.28515625" bestFit="1" customWidth="1"/>
    <col min="5" max="5" width="13.85546875" customWidth="1"/>
    <col min="6" max="6" width="12.85546875" customWidth="1"/>
    <col min="7" max="7" width="12.28515625" bestFit="1" customWidth="1"/>
    <col min="8" max="8" width="11.85546875" customWidth="1"/>
    <col min="9" max="10" width="16.5703125" customWidth="1"/>
    <col min="11" max="11" width="3" customWidth="1"/>
    <col min="12" max="16" width="14.28515625" customWidth="1"/>
    <col min="17" max="17" width="16.28515625" customWidth="1"/>
    <col min="18" max="18" width="16.5703125" customWidth="1"/>
    <col min="19" max="19" width="2.85546875" customWidth="1"/>
    <col min="20" max="24" width="14.5703125" customWidth="1"/>
    <col min="25" max="25" width="15.85546875" customWidth="1"/>
    <col min="26" max="26" width="16.85546875" customWidth="1"/>
    <col min="27" max="27" width="2.5703125" customWidth="1"/>
    <col min="28" max="32" width="13.85546875" customWidth="1"/>
    <col min="33" max="33" width="16.28515625" bestFit="1" customWidth="1"/>
    <col min="34" max="34" width="15.7109375" customWidth="1"/>
  </cols>
  <sheetData>
    <row r="1" spans="2:34" ht="33.75" x14ac:dyDescent="0.5">
      <c r="B1" s="646" t="s">
        <v>399</v>
      </c>
      <c r="C1" s="646"/>
      <c r="D1" s="646"/>
      <c r="E1" s="646"/>
      <c r="F1" s="646"/>
      <c r="G1" s="646"/>
      <c r="H1" s="646"/>
      <c r="I1" s="646"/>
      <c r="J1" s="646"/>
      <c r="K1" s="646"/>
      <c r="L1" s="646"/>
      <c r="M1" s="646"/>
      <c r="N1" s="646"/>
      <c r="O1" s="646"/>
      <c r="P1" s="646"/>
    </row>
    <row r="2" spans="2:34" ht="31.5" x14ac:dyDescent="0.5">
      <c r="B2" s="647" t="s">
        <v>342</v>
      </c>
      <c r="C2" s="647"/>
      <c r="D2" s="647"/>
      <c r="E2" s="647"/>
      <c r="F2" s="647"/>
      <c r="G2" s="647"/>
      <c r="H2" s="647"/>
      <c r="I2" s="647"/>
      <c r="J2" s="647"/>
      <c r="K2" s="647"/>
      <c r="L2" s="647"/>
      <c r="M2" s="647"/>
      <c r="N2" s="647"/>
      <c r="O2" s="647"/>
      <c r="P2" s="647"/>
    </row>
    <row r="3" spans="2:34" ht="8.25" customHeight="1" thickBot="1" x14ac:dyDescent="0.55000000000000004">
      <c r="B3" s="298"/>
      <c r="C3" s="298"/>
      <c r="D3" s="298"/>
      <c r="E3" s="298"/>
      <c r="F3" s="298"/>
      <c r="G3" s="298"/>
      <c r="H3" s="298"/>
      <c r="I3" s="298"/>
      <c r="J3" s="298"/>
      <c r="K3" s="298"/>
      <c r="L3" s="298"/>
      <c r="M3" s="298"/>
      <c r="N3" s="298"/>
      <c r="O3" s="298"/>
      <c r="P3" s="298"/>
    </row>
    <row r="4" spans="2:34" ht="19.5" thickBot="1" x14ac:dyDescent="0.35">
      <c r="B4" s="634"/>
      <c r="C4" s="634"/>
      <c r="D4" s="635" t="s">
        <v>396</v>
      </c>
      <c r="E4" s="636"/>
      <c r="F4" s="636"/>
      <c r="G4" s="636"/>
      <c r="H4" s="636"/>
      <c r="I4" s="636"/>
      <c r="J4" s="637"/>
      <c r="M4" s="360" t="s">
        <v>285</v>
      </c>
      <c r="N4" s="360"/>
      <c r="O4" s="360"/>
      <c r="T4" s="640" t="s">
        <v>403</v>
      </c>
      <c r="U4" s="641"/>
      <c r="V4" s="641"/>
      <c r="W4" s="641"/>
      <c r="X4" s="641"/>
      <c r="Y4" s="641"/>
      <c r="Z4" s="642"/>
      <c r="AA4" s="374"/>
      <c r="AB4" s="374"/>
      <c r="AC4" s="374"/>
      <c r="AD4" s="374"/>
      <c r="AE4" s="374"/>
      <c r="AF4" s="374"/>
      <c r="AG4" s="374"/>
      <c r="AH4" s="374"/>
    </row>
    <row r="5" spans="2:34" ht="15.75" thickBot="1" x14ac:dyDescent="0.3">
      <c r="B5" s="299"/>
      <c r="C5" s="78" t="s">
        <v>262</v>
      </c>
      <c r="D5" s="257" t="s">
        <v>182</v>
      </c>
      <c r="E5" s="146" t="s">
        <v>69</v>
      </c>
      <c r="F5" s="275" t="s">
        <v>183</v>
      </c>
      <c r="G5" s="273" t="s">
        <v>51</v>
      </c>
      <c r="H5" s="142" t="s">
        <v>52</v>
      </c>
      <c r="I5" s="142" t="s">
        <v>185</v>
      </c>
      <c r="J5" s="143" t="s">
        <v>186</v>
      </c>
      <c r="M5" s="136" t="s">
        <v>286</v>
      </c>
      <c r="N5" s="3"/>
      <c r="O5" s="104"/>
      <c r="T5" s="394" t="s">
        <v>182</v>
      </c>
      <c r="U5" s="395">
        <v>7420</v>
      </c>
      <c r="V5" s="643"/>
      <c r="W5" s="644"/>
      <c r="X5" s="644"/>
      <c r="Y5" s="644"/>
      <c r="Z5" s="645"/>
      <c r="AA5" s="374"/>
      <c r="AB5" s="374"/>
      <c r="AC5" s="374"/>
      <c r="AD5" s="374"/>
      <c r="AE5" s="374"/>
      <c r="AF5" s="374"/>
      <c r="AG5" s="374"/>
      <c r="AH5" s="374"/>
    </row>
    <row r="6" spans="2:34" ht="15.75" thickBot="1" x14ac:dyDescent="0.3">
      <c r="B6" s="105"/>
      <c r="C6" s="78" t="s">
        <v>12</v>
      </c>
      <c r="D6" s="258">
        <v>7420</v>
      </c>
      <c r="E6" s="259">
        <v>3220</v>
      </c>
      <c r="F6" s="276">
        <v>3215</v>
      </c>
      <c r="G6" s="274">
        <v>3210</v>
      </c>
      <c r="H6" s="106">
        <v>3212</v>
      </c>
      <c r="I6" s="106" t="s">
        <v>184</v>
      </c>
      <c r="J6" s="268" t="s">
        <v>184</v>
      </c>
      <c r="M6" s="3"/>
      <c r="T6" s="396" t="s">
        <v>69</v>
      </c>
      <c r="U6" s="397">
        <v>3220</v>
      </c>
      <c r="V6" s="643"/>
      <c r="W6" s="644"/>
      <c r="X6" s="644"/>
      <c r="Y6" s="644"/>
      <c r="Z6" s="645"/>
      <c r="AA6" s="374"/>
      <c r="AB6" s="374"/>
      <c r="AC6" s="374"/>
      <c r="AD6" s="374"/>
      <c r="AE6" s="374"/>
      <c r="AF6" s="374"/>
      <c r="AG6" s="374"/>
      <c r="AH6" s="374"/>
    </row>
    <row r="7" spans="2:34" ht="16.5" thickBot="1" x14ac:dyDescent="0.3">
      <c r="B7" s="148"/>
      <c r="C7" s="78" t="s">
        <v>261</v>
      </c>
      <c r="D7" s="264"/>
      <c r="E7" s="265" t="s">
        <v>261</v>
      </c>
      <c r="F7" s="281" t="s">
        <v>265</v>
      </c>
      <c r="G7" s="282"/>
      <c r="H7" s="283"/>
      <c r="I7" s="282"/>
      <c r="J7" s="284"/>
      <c r="M7" s="354" t="s">
        <v>397</v>
      </c>
      <c r="T7" s="396" t="s">
        <v>183</v>
      </c>
      <c r="U7" s="397">
        <v>3215</v>
      </c>
      <c r="V7" s="643"/>
      <c r="W7" s="644"/>
      <c r="X7" s="644"/>
      <c r="Y7" s="644"/>
      <c r="Z7" s="645"/>
      <c r="AA7" s="374"/>
      <c r="AB7" s="374"/>
      <c r="AC7" s="374"/>
      <c r="AD7" s="374"/>
      <c r="AE7" s="374"/>
      <c r="AF7" s="374"/>
      <c r="AG7" s="374"/>
      <c r="AH7" s="374"/>
    </row>
    <row r="8" spans="2:34" ht="16.5" thickBot="1" x14ac:dyDescent="0.3">
      <c r="B8" s="116" t="s">
        <v>247</v>
      </c>
      <c r="C8" s="333">
        <v>1</v>
      </c>
      <c r="D8" s="388"/>
      <c r="E8" s="293" t="e">
        <f>(SUMIF('Fund 01 Rev &amp; Exp Detail'!$E$7:$E$13,'CARES Reporting F01 Rollup'!B8,'Fund 01 Rev &amp; Exp Detail'!$F$7:$F$13)+SUMIF('Fund 03 Rev &amp; Exp Detail'!$E$7:$E$13,'CARES Reporting F01 Rollup'!B8,'Fund 03 Rev &amp; Exp Detail'!$F$7:$F$13))/SUM('Fund 01 Rev &amp; Exp Detail'!$F$14+'Fund 03 Rev &amp; Exp Detail'!$F$14)</f>
        <v>#DIV/0!</v>
      </c>
      <c r="F8" s="382"/>
      <c r="G8" s="382"/>
      <c r="H8" s="382"/>
      <c r="I8" s="382"/>
      <c r="J8" s="383"/>
      <c r="M8" s="355" t="s">
        <v>398</v>
      </c>
      <c r="T8" s="398" t="s">
        <v>51</v>
      </c>
      <c r="U8" s="399">
        <v>3210</v>
      </c>
      <c r="V8" s="643"/>
      <c r="W8" s="644"/>
      <c r="X8" s="644"/>
      <c r="Y8" s="644"/>
      <c r="Z8" s="645"/>
      <c r="AA8" s="374"/>
      <c r="AB8" s="374"/>
      <c r="AC8" s="374"/>
      <c r="AD8" s="374"/>
      <c r="AE8" s="374"/>
      <c r="AF8" s="374"/>
      <c r="AG8" s="374"/>
      <c r="AH8" s="374"/>
    </row>
    <row r="9" spans="2:34" ht="15.75" thickBot="1" x14ac:dyDescent="0.3">
      <c r="B9" s="116" t="s">
        <v>248</v>
      </c>
      <c r="C9" s="333">
        <v>2</v>
      </c>
      <c r="D9" s="389"/>
      <c r="E9" s="294" t="e">
        <f>(SUMIF('Fund 01 Rev &amp; Exp Detail'!$E$7:$E$13,'CARES Reporting F01 Rollup'!B9,'Fund 01 Rev &amp; Exp Detail'!$F$7:$F$13)+SUMIF('Fund 03 Rev &amp; Exp Detail'!$E$7:$E$13,'CARES Reporting F01 Rollup'!B9,'Fund 03 Rev &amp; Exp Detail'!$F$7:$F$13))/SUM('Fund 01 Rev &amp; Exp Detail'!$F$14+'Fund 03 Rev &amp; Exp Detail'!$F$14)</f>
        <v>#DIV/0!</v>
      </c>
      <c r="F9" s="384"/>
      <c r="G9" s="384"/>
      <c r="H9" s="384"/>
      <c r="I9" s="384"/>
      <c r="J9" s="385"/>
      <c r="T9" s="398" t="s">
        <v>52</v>
      </c>
      <c r="U9" s="399">
        <v>3212</v>
      </c>
      <c r="V9" s="643"/>
      <c r="W9" s="644"/>
      <c r="X9" s="644"/>
      <c r="Y9" s="644"/>
      <c r="Z9" s="645"/>
      <c r="AA9" s="374"/>
      <c r="AB9" s="374"/>
      <c r="AC9" s="374"/>
      <c r="AD9" s="374"/>
      <c r="AE9" s="374"/>
      <c r="AF9" s="374"/>
      <c r="AG9" s="374"/>
      <c r="AH9" s="374"/>
    </row>
    <row r="10" spans="2:34" ht="19.5" thickBot="1" x14ac:dyDescent="0.35">
      <c r="B10" s="116" t="s">
        <v>249</v>
      </c>
      <c r="C10" s="333">
        <v>3</v>
      </c>
      <c r="D10" s="389"/>
      <c r="E10" s="294" t="e">
        <f>(SUMIF('Fund 01 Rev &amp; Exp Detail'!$E$7:$E$13,'CARES Reporting F01 Rollup'!B10,'Fund 01 Rev &amp; Exp Detail'!$F$7:$F$13)+SUMIF('Fund 03 Rev &amp; Exp Detail'!$E$7:$E$13,'CARES Reporting F01 Rollup'!B10,'Fund 03 Rev &amp; Exp Detail'!$F$7:$F$13))/SUM('Fund 01 Rev &amp; Exp Detail'!$F$14+'Fund 03 Rev &amp; Exp Detail'!$F$14)</f>
        <v>#DIV/0!</v>
      </c>
      <c r="F10" s="384"/>
      <c r="G10" s="384"/>
      <c r="H10" s="384"/>
      <c r="I10" s="384"/>
      <c r="J10" s="385"/>
      <c r="L10" s="648" t="s">
        <v>401</v>
      </c>
      <c r="M10" s="649"/>
      <c r="N10" s="649"/>
      <c r="O10" s="649"/>
      <c r="P10" s="649"/>
      <c r="Q10" s="649"/>
      <c r="R10" s="650"/>
      <c r="S10" s="374"/>
      <c r="T10" s="398" t="s">
        <v>185</v>
      </c>
      <c r="U10" s="399" t="s">
        <v>184</v>
      </c>
      <c r="V10" s="643"/>
      <c r="W10" s="644"/>
      <c r="X10" s="644"/>
      <c r="Y10" s="644"/>
      <c r="Z10" s="645"/>
      <c r="AA10" s="374"/>
      <c r="AB10" s="374"/>
      <c r="AC10" s="374"/>
      <c r="AD10" s="374"/>
      <c r="AE10" s="374"/>
      <c r="AF10" s="374"/>
      <c r="AG10" s="374"/>
      <c r="AH10" s="374"/>
    </row>
    <row r="11" spans="2:34" ht="15.75" thickBot="1" x14ac:dyDescent="0.3">
      <c r="B11" s="116" t="s">
        <v>250</v>
      </c>
      <c r="C11" s="333">
        <v>4</v>
      </c>
      <c r="D11" s="389"/>
      <c r="E11" s="294" t="e">
        <f>(SUMIF('Fund 01 Rev &amp; Exp Detail'!$E$7:$E$13,'CARES Reporting F01 Rollup'!B11,'Fund 01 Rev &amp; Exp Detail'!$F$7:$F$13)+SUMIF('Fund 03 Rev &amp; Exp Detail'!$E$7:$E$13,'CARES Reporting F01 Rollup'!B11,'Fund 03 Rev &amp; Exp Detail'!$F$7:$F$13))/SUM('Fund 01 Rev &amp; Exp Detail'!$F$14+'Fund 03 Rev &amp; Exp Detail'!$F$14)</f>
        <v>#DIV/0!</v>
      </c>
      <c r="F11" s="384"/>
      <c r="G11" s="384"/>
      <c r="H11" s="384"/>
      <c r="I11" s="384"/>
      <c r="J11" s="385"/>
      <c r="L11" s="257" t="s">
        <v>182</v>
      </c>
      <c r="M11" s="146" t="s">
        <v>69</v>
      </c>
      <c r="N11" s="275" t="s">
        <v>183</v>
      </c>
      <c r="O11" s="273" t="s">
        <v>51</v>
      </c>
      <c r="P11" s="142" t="s">
        <v>52</v>
      </c>
      <c r="Q11" s="142" t="s">
        <v>185</v>
      </c>
      <c r="R11" s="143" t="s">
        <v>186</v>
      </c>
      <c r="S11" s="374"/>
      <c r="T11" s="400" t="s">
        <v>186</v>
      </c>
      <c r="U11" s="401" t="s">
        <v>184</v>
      </c>
      <c r="V11" s="643"/>
      <c r="W11" s="644"/>
      <c r="X11" s="644"/>
      <c r="Y11" s="644"/>
      <c r="Z11" s="645"/>
      <c r="AA11" s="374"/>
      <c r="AB11" s="374"/>
      <c r="AC11" s="374"/>
      <c r="AD11" s="374"/>
      <c r="AE11" s="374"/>
      <c r="AF11" s="374"/>
      <c r="AG11" s="374"/>
      <c r="AH11" s="374"/>
    </row>
    <row r="12" spans="2:34" x14ac:dyDescent="0.25">
      <c r="B12" s="116" t="s">
        <v>251</v>
      </c>
      <c r="C12" s="333">
        <v>5</v>
      </c>
      <c r="D12" s="389"/>
      <c r="E12" s="294" t="e">
        <f>(SUMIF('Fund 01 Rev &amp; Exp Detail'!$E$7:$E$13,'CARES Reporting F01 Rollup'!B12,'Fund 01 Rev &amp; Exp Detail'!$F$7:$F$13)+SUMIF('Fund 03 Rev &amp; Exp Detail'!$E$7:$E$13,'CARES Reporting F01 Rollup'!B12,'Fund 03 Rev &amp; Exp Detail'!$F$7:$F$13))/SUM('Fund 01 Rev &amp; Exp Detail'!$F$14+'Fund 03 Rev &amp; Exp Detail'!$F$14)</f>
        <v>#DIV/0!</v>
      </c>
      <c r="F12" s="384"/>
      <c r="G12" s="384"/>
      <c r="H12" s="384"/>
      <c r="I12" s="384"/>
      <c r="J12" s="385"/>
      <c r="L12" s="258">
        <v>7420</v>
      </c>
      <c r="M12" s="259">
        <v>3220</v>
      </c>
      <c r="N12" s="276">
        <v>3215</v>
      </c>
      <c r="O12" s="274">
        <v>3210</v>
      </c>
      <c r="P12" s="106">
        <v>3212</v>
      </c>
      <c r="Q12" s="106" t="s">
        <v>184</v>
      </c>
      <c r="R12" s="268" t="s">
        <v>184</v>
      </c>
      <c r="S12" s="374"/>
      <c r="T12" s="374"/>
      <c r="U12" s="374"/>
      <c r="V12" s="374"/>
      <c r="W12" s="374"/>
      <c r="X12" s="374"/>
      <c r="Y12" s="374"/>
      <c r="Z12" s="374"/>
      <c r="AA12" s="374"/>
      <c r="AB12" s="374"/>
      <c r="AC12" s="374"/>
      <c r="AD12" s="374"/>
      <c r="AE12" s="374"/>
      <c r="AF12" s="374"/>
      <c r="AG12" s="374"/>
      <c r="AH12" s="374"/>
    </row>
    <row r="13" spans="2:34" ht="19.5" thickBot="1" x14ac:dyDescent="0.35">
      <c r="B13" s="116" t="s">
        <v>252</v>
      </c>
      <c r="C13" s="333">
        <v>6</v>
      </c>
      <c r="D13" s="389"/>
      <c r="E13" s="294" t="e">
        <f>(SUMIF('Fund 01 Rev &amp; Exp Detail'!$E$7:$E$13,'CARES Reporting F01 Rollup'!B13,'Fund 01 Rev &amp; Exp Detail'!$F$7:$F$13)+SUMIF('Fund 03 Rev &amp; Exp Detail'!$E$7:$E$13,'CARES Reporting F01 Rollup'!B13,'Fund 03 Rev &amp; Exp Detail'!$F$7:$F$13))/SUM('Fund 01 Rev &amp; Exp Detail'!$F$14+'Fund 03 Rev &amp; Exp Detail'!$F$14)</f>
        <v>#DIV/0!</v>
      </c>
      <c r="F13" s="384"/>
      <c r="G13" s="384"/>
      <c r="H13" s="384"/>
      <c r="I13" s="384"/>
      <c r="J13" s="385"/>
      <c r="L13" s="362">
        <f>('Fund 01 Rev &amp; Exp Detail'!$F$765+'Fund 03 Rev &amp; Exp Detail'!$F$765)-'CARES Reporting F01 Rollup'!$D$181</f>
        <v>0</v>
      </c>
      <c r="M13" s="363">
        <f>('Fund 01 Rev &amp; Exp Detail'!$G$765+'Fund 03 Rev &amp; Exp Detail'!$G$765)-'CARES Reporting F01 Rollup'!$E$181</f>
        <v>0</v>
      </c>
      <c r="N13" s="365">
        <f>('Fund 01 Rev &amp; Exp Detail'!$H$765+'Fund 03 Rev &amp; Exp Detail'!$H$765)-'CARES Reporting F01 Rollup'!$F$181</f>
        <v>0</v>
      </c>
      <c r="O13" s="364">
        <f>('Fund 01 Rev &amp; Exp Detail'!$J$765+'Fund 03 Rev &amp; Exp Detail'!$J$765)-'CARES Reporting F01 Rollup'!$G$181</f>
        <v>0</v>
      </c>
      <c r="P13" s="363">
        <f>('Fund 01 Rev &amp; Exp Detail'!$K$765+'Fund 03 Rev &amp; Exp Detail'!$K$765)-'CARES Reporting F01 Rollup'!$H$181</f>
        <v>0</v>
      </c>
      <c r="Q13" s="363">
        <f>('Fund 01 Rev &amp; Exp Detail'!$L$765+'Fund 03 Rev &amp; Exp Detail'!$L$765)-'CARES Reporting F01 Rollup'!$I$181</f>
        <v>0</v>
      </c>
      <c r="R13" s="361">
        <f>('Fund 01 Rev &amp; Exp Detail'!$M$765+'Fund 03 Rev &amp; Exp Detail'!$M$765)-'CARES Reporting F01 Rollup'!$J$181</f>
        <v>0</v>
      </c>
      <c r="S13" s="370" t="s">
        <v>402</v>
      </c>
      <c r="T13" s="374"/>
      <c r="U13" s="374"/>
      <c r="V13" s="374"/>
      <c r="W13" s="374"/>
      <c r="X13" s="374"/>
      <c r="Y13" s="374"/>
      <c r="Z13" s="374"/>
      <c r="AA13" s="374"/>
      <c r="AB13" s="374"/>
      <c r="AC13" s="374"/>
      <c r="AD13" s="374"/>
      <c r="AE13" s="374"/>
      <c r="AF13" s="374"/>
      <c r="AG13" s="374"/>
      <c r="AH13" s="374"/>
    </row>
    <row r="14" spans="2:34" x14ac:dyDescent="0.25">
      <c r="B14" s="116" t="s">
        <v>253</v>
      </c>
      <c r="C14" s="333">
        <v>7</v>
      </c>
      <c r="D14" s="389"/>
      <c r="E14" s="294" t="e">
        <f>(SUMIF('Fund 01 Rev &amp; Exp Detail'!$E$7:$E$13,'CARES Reporting F01 Rollup'!B14,'Fund 01 Rev &amp; Exp Detail'!$F$7:$F$13)+SUMIF('Fund 03 Rev &amp; Exp Detail'!$E$7:$E$13,'CARES Reporting F01 Rollup'!B14,'Fund 03 Rev &amp; Exp Detail'!$F$7:$F$13))/SUM('Fund 01 Rev &amp; Exp Detail'!$F$14+'Fund 03 Rev &amp; Exp Detail'!$F$14)</f>
        <v>#DIV/0!</v>
      </c>
      <c r="F14" s="384"/>
      <c r="G14" s="384"/>
      <c r="H14" s="384"/>
      <c r="I14" s="384"/>
      <c r="J14" s="385"/>
      <c r="L14" s="402"/>
      <c r="M14" s="402"/>
      <c r="N14" s="402"/>
      <c r="O14" s="402"/>
      <c r="P14" s="402"/>
      <c r="Q14" s="402"/>
      <c r="R14" s="402"/>
      <c r="S14" s="374"/>
      <c r="T14" s="374"/>
      <c r="U14" s="374"/>
      <c r="V14" s="374"/>
      <c r="W14" s="374"/>
      <c r="X14" s="374"/>
      <c r="Y14" s="374"/>
      <c r="Z14" s="374"/>
      <c r="AA14" s="374"/>
      <c r="AB14" s="374"/>
      <c r="AC14" s="374"/>
      <c r="AD14" s="374"/>
      <c r="AE14" s="374"/>
      <c r="AF14" s="374"/>
      <c r="AG14" s="374"/>
      <c r="AH14" s="374"/>
    </row>
    <row r="15" spans="2:34" x14ac:dyDescent="0.25">
      <c r="B15" s="116" t="s">
        <v>254</v>
      </c>
      <c r="C15" s="333">
        <v>8</v>
      </c>
      <c r="D15" s="389"/>
      <c r="E15" s="294" t="e">
        <f>(SUMIF('Fund 01 Rev &amp; Exp Detail'!$E$7:$E$13,'CARES Reporting F01 Rollup'!B15,'Fund 01 Rev &amp; Exp Detail'!$F$7:$F$13)+SUMIF('Fund 03 Rev &amp; Exp Detail'!$E$7:$E$13,'CARES Reporting F01 Rollup'!B15,'Fund 03 Rev &amp; Exp Detail'!$F$7:$F$13))/SUM('Fund 01 Rev &amp; Exp Detail'!$F$14+'Fund 03 Rev &amp; Exp Detail'!$F$14)</f>
        <v>#DIV/0!</v>
      </c>
      <c r="F15" s="384"/>
      <c r="G15" s="384"/>
      <c r="H15" s="384"/>
      <c r="I15" s="384"/>
      <c r="J15" s="385"/>
      <c r="L15" s="402"/>
      <c r="M15" s="402"/>
      <c r="N15" s="402"/>
      <c r="O15" s="402"/>
      <c r="P15" s="402"/>
      <c r="Q15" s="402"/>
      <c r="R15" s="402"/>
      <c r="S15" s="374"/>
      <c r="T15" s="374"/>
      <c r="U15" s="374"/>
      <c r="V15" s="374"/>
      <c r="W15" s="374"/>
      <c r="X15" s="374"/>
      <c r="Y15" s="374"/>
      <c r="Z15" s="374"/>
      <c r="AA15" s="374"/>
      <c r="AB15" s="374"/>
      <c r="AC15" s="374"/>
      <c r="AD15" s="374"/>
      <c r="AE15" s="374"/>
      <c r="AF15" s="374"/>
      <c r="AG15" s="374"/>
      <c r="AH15" s="374"/>
    </row>
    <row r="16" spans="2:34" x14ac:dyDescent="0.25">
      <c r="B16" s="116" t="s">
        <v>255</v>
      </c>
      <c r="C16" s="333">
        <v>9</v>
      </c>
      <c r="D16" s="389"/>
      <c r="E16" s="294" t="e">
        <f>(SUMIF('Fund 01 Rev &amp; Exp Detail'!$E$7:$E$13,'CARES Reporting F01 Rollup'!B16,'Fund 01 Rev &amp; Exp Detail'!$F$7:$F$13)+SUMIF('Fund 03 Rev &amp; Exp Detail'!$E$7:$E$13,'CARES Reporting F01 Rollup'!B16,'Fund 03 Rev &amp; Exp Detail'!$F$7:$F$13))/SUM('Fund 01 Rev &amp; Exp Detail'!$F$14+'Fund 03 Rev &amp; Exp Detail'!$F$14)</f>
        <v>#DIV/0!</v>
      </c>
      <c r="F16" s="384"/>
      <c r="G16" s="384"/>
      <c r="H16" s="384"/>
      <c r="I16" s="384"/>
      <c r="J16" s="385"/>
      <c r="L16" s="402"/>
      <c r="M16" s="402"/>
      <c r="N16" s="402"/>
      <c r="O16" s="402"/>
      <c r="P16" s="402"/>
      <c r="Q16" s="402"/>
      <c r="R16" s="402"/>
      <c r="S16" s="374"/>
      <c r="T16" s="374"/>
      <c r="U16" s="374"/>
      <c r="V16" s="374"/>
      <c r="W16" s="374"/>
      <c r="X16" s="374"/>
      <c r="Y16" s="374"/>
      <c r="Z16" s="374"/>
      <c r="AA16" s="374"/>
      <c r="AB16" s="374"/>
      <c r="AC16" s="374"/>
      <c r="AD16" s="374"/>
      <c r="AE16" s="374"/>
      <c r="AF16" s="374"/>
      <c r="AG16" s="374"/>
      <c r="AH16" s="374"/>
    </row>
    <row r="17" spans="2:34" ht="15.75" thickBot="1" x14ac:dyDescent="0.3">
      <c r="B17" s="116" t="s">
        <v>256</v>
      </c>
      <c r="C17" s="333">
        <v>10</v>
      </c>
      <c r="D17" s="390"/>
      <c r="E17" s="352" t="e">
        <f>(SUMIF('Fund 01 Rev &amp; Exp Detail'!$E$7:$E$13,'CARES Reporting F01 Rollup'!B17,'Fund 01 Rev &amp; Exp Detail'!$F$7:$F$13)+SUMIF('Fund 03 Rev &amp; Exp Detail'!$E$7:$E$13,'CARES Reporting F01 Rollup'!B17,'Fund 03 Rev &amp; Exp Detail'!$F$7:$F$13))/SUM('Fund 01 Rev &amp; Exp Detail'!$F$14+'Fund 03 Rev &amp; Exp Detail'!$F$14)</f>
        <v>#DIV/0!</v>
      </c>
      <c r="F17" s="386"/>
      <c r="G17" s="386"/>
      <c r="H17" s="386"/>
      <c r="I17" s="386"/>
      <c r="J17" s="387"/>
      <c r="L17" s="402"/>
      <c r="M17" s="402"/>
      <c r="N17" s="402"/>
      <c r="O17" s="402"/>
      <c r="P17" s="402"/>
      <c r="Q17" s="402"/>
      <c r="R17" s="402"/>
      <c r="S17" s="374"/>
      <c r="T17" s="374"/>
      <c r="U17" s="374"/>
      <c r="V17" s="374"/>
      <c r="W17" s="374"/>
      <c r="X17" s="374"/>
      <c r="Y17" s="374"/>
      <c r="Z17" s="374"/>
      <c r="AA17" s="374"/>
      <c r="AB17" s="374"/>
      <c r="AC17" s="374"/>
      <c r="AD17" s="374"/>
      <c r="AE17" s="374"/>
      <c r="AF17" s="374"/>
      <c r="AG17" s="374"/>
      <c r="AH17" s="374"/>
    </row>
    <row r="18" spans="2:34" ht="16.5" thickTop="1" thickBot="1" x14ac:dyDescent="0.3">
      <c r="B18" s="116"/>
      <c r="C18" s="78" t="s">
        <v>344</v>
      </c>
      <c r="D18" s="389"/>
      <c r="E18" s="353" t="e">
        <f>SUM(E8:E17)</f>
        <v>#DIV/0!</v>
      </c>
      <c r="F18" s="384"/>
      <c r="G18" s="384"/>
      <c r="H18" s="384"/>
      <c r="I18" s="384"/>
      <c r="J18" s="385"/>
      <c r="L18" s="402"/>
      <c r="M18" s="402"/>
      <c r="N18" s="402"/>
      <c r="O18" s="402"/>
      <c r="P18" s="402"/>
      <c r="Q18" s="402"/>
      <c r="R18" s="402"/>
      <c r="S18" s="374"/>
      <c r="T18" s="374"/>
      <c r="U18" s="374"/>
      <c r="V18" s="374"/>
      <c r="W18" s="374"/>
      <c r="X18" s="374"/>
      <c r="Y18" s="374"/>
      <c r="Z18" s="374"/>
      <c r="AA18" s="374"/>
      <c r="AB18" s="374"/>
      <c r="AC18" s="374"/>
      <c r="AD18" s="374"/>
      <c r="AE18" s="374"/>
      <c r="AF18" s="374"/>
      <c r="AG18" s="374"/>
      <c r="AH18" s="374"/>
    </row>
    <row r="19" spans="2:34" x14ac:dyDescent="0.25">
      <c r="B19" s="116"/>
      <c r="C19" s="78" t="s">
        <v>393</v>
      </c>
      <c r="D19" s="388"/>
      <c r="E19" s="341">
        <f>'Fund 01 Rev &amp; Exp Detail'!$F$14+'Fund 03 Rev &amp; Exp Detail'!$F$14</f>
        <v>0</v>
      </c>
      <c r="F19" s="382"/>
      <c r="G19" s="382"/>
      <c r="H19" s="382"/>
      <c r="I19" s="382"/>
      <c r="J19" s="383"/>
      <c r="L19" s="402"/>
      <c r="M19" s="402"/>
      <c r="N19" s="402"/>
      <c r="O19" s="402"/>
      <c r="P19" s="402"/>
      <c r="Q19" s="402"/>
      <c r="R19" s="402"/>
      <c r="S19" s="374"/>
      <c r="T19" s="374"/>
      <c r="U19" s="374"/>
      <c r="V19" s="374"/>
      <c r="W19" s="374"/>
      <c r="X19" s="374"/>
      <c r="Y19" s="374"/>
      <c r="Z19" s="374"/>
      <c r="AA19" s="374"/>
      <c r="AB19" s="374"/>
      <c r="AC19" s="374"/>
      <c r="AD19" s="374"/>
      <c r="AE19" s="374"/>
      <c r="AF19" s="374"/>
      <c r="AG19" s="374"/>
      <c r="AH19" s="374"/>
    </row>
    <row r="20" spans="2:34" ht="15.75" thickBot="1" x14ac:dyDescent="0.3">
      <c r="B20" s="116"/>
      <c r="C20" s="78" t="s">
        <v>392</v>
      </c>
      <c r="D20" s="391"/>
      <c r="E20" s="345">
        <f>E19</f>
        <v>0</v>
      </c>
      <c r="F20" s="392"/>
      <c r="G20" s="392"/>
      <c r="H20" s="392"/>
      <c r="I20" s="392"/>
      <c r="J20" s="393"/>
      <c r="L20" s="402"/>
      <c r="M20" s="402"/>
      <c r="N20" s="402"/>
      <c r="O20" s="402"/>
      <c r="P20" s="402"/>
      <c r="Q20" s="402"/>
      <c r="R20" s="402"/>
      <c r="S20" s="374"/>
      <c r="T20" s="374"/>
      <c r="U20" s="374"/>
      <c r="V20" s="374"/>
      <c r="W20" s="374"/>
      <c r="X20" s="374"/>
      <c r="Y20" s="374"/>
      <c r="Z20" s="374"/>
      <c r="AA20" s="374"/>
      <c r="AB20" s="374"/>
      <c r="AC20" s="374"/>
      <c r="AD20" s="374"/>
      <c r="AE20" s="374"/>
      <c r="AF20" s="374"/>
      <c r="AG20" s="374"/>
      <c r="AH20" s="374"/>
    </row>
    <row r="21" spans="2:34" x14ac:dyDescent="0.25">
      <c r="D21" s="232" t="s">
        <v>343</v>
      </c>
      <c r="E21" s="232"/>
      <c r="F21" s="232"/>
      <c r="G21" s="107"/>
    </row>
    <row r="22" spans="2:34" ht="28.5" x14ac:dyDescent="0.45">
      <c r="B22" s="639" t="s">
        <v>345</v>
      </c>
      <c r="C22" s="639"/>
      <c r="D22" s="639"/>
      <c r="E22" s="639"/>
      <c r="F22" s="639"/>
      <c r="G22" s="639"/>
      <c r="H22" s="639"/>
      <c r="I22" s="639"/>
      <c r="J22" s="639"/>
      <c r="K22" s="639"/>
      <c r="L22" s="639"/>
      <c r="M22" s="639"/>
      <c r="N22" s="639"/>
      <c r="O22" s="639"/>
      <c r="P22" s="639"/>
      <c r="Q22" s="639"/>
      <c r="R22" s="639"/>
      <c r="S22" s="639"/>
      <c r="T22" s="639"/>
      <c r="U22" s="639"/>
      <c r="V22" s="639"/>
      <c r="W22" s="639"/>
      <c r="X22" s="639"/>
      <c r="Y22" s="639"/>
      <c r="Z22" s="639"/>
      <c r="AA22" s="639"/>
      <c r="AB22" s="639"/>
      <c r="AC22" s="639"/>
      <c r="AD22" s="639"/>
      <c r="AE22" s="639"/>
      <c r="AF22" s="639"/>
      <c r="AG22" s="639"/>
      <c r="AH22" s="639"/>
    </row>
    <row r="23" spans="2:34" s="290" customFormat="1" ht="16.5" thickBot="1" x14ac:dyDescent="0.3">
      <c r="D23" s="638" t="s">
        <v>351</v>
      </c>
      <c r="E23" s="638"/>
      <c r="F23" s="638"/>
      <c r="G23" s="638"/>
      <c r="H23" s="638"/>
      <c r="I23" s="638"/>
      <c r="J23" s="638"/>
      <c r="L23" s="638" t="s">
        <v>352</v>
      </c>
      <c r="M23" s="638"/>
      <c r="N23" s="638"/>
      <c r="O23" s="638"/>
      <c r="P23" s="638"/>
      <c r="Q23" s="638"/>
      <c r="R23" s="638"/>
      <c r="T23" s="651" t="s">
        <v>349</v>
      </c>
      <c r="U23" s="651"/>
      <c r="V23" s="651"/>
      <c r="W23" s="651"/>
      <c r="X23" s="651"/>
      <c r="Y23" s="651"/>
      <c r="Z23" s="651"/>
      <c r="AB23" s="651" t="s">
        <v>350</v>
      </c>
      <c r="AC23" s="651"/>
      <c r="AD23" s="651"/>
      <c r="AE23" s="651"/>
      <c r="AF23" s="651"/>
      <c r="AG23" s="651"/>
      <c r="AH23" s="651"/>
    </row>
    <row r="24" spans="2:34" ht="19.5" thickBot="1" x14ac:dyDescent="0.35">
      <c r="B24" s="634"/>
      <c r="C24" s="634"/>
      <c r="D24" s="635" t="s">
        <v>348</v>
      </c>
      <c r="E24" s="636"/>
      <c r="F24" s="636"/>
      <c r="G24" s="636"/>
      <c r="H24" s="636"/>
      <c r="I24" s="636"/>
      <c r="J24" s="637"/>
      <c r="K24" s="335"/>
      <c r="L24" s="635" t="s">
        <v>347</v>
      </c>
      <c r="M24" s="636"/>
      <c r="N24" s="636"/>
      <c r="O24" s="636"/>
      <c r="P24" s="636"/>
      <c r="Q24" s="636"/>
      <c r="R24" s="637"/>
      <c r="S24" s="336"/>
      <c r="T24" s="635" t="s">
        <v>353</v>
      </c>
      <c r="U24" s="636"/>
      <c r="V24" s="636"/>
      <c r="W24" s="636"/>
      <c r="X24" s="636"/>
      <c r="Y24" s="636"/>
      <c r="Z24" s="637"/>
      <c r="AA24" s="336"/>
      <c r="AB24" s="635" t="s">
        <v>354</v>
      </c>
      <c r="AC24" s="636"/>
      <c r="AD24" s="636"/>
      <c r="AE24" s="636"/>
      <c r="AF24" s="636"/>
      <c r="AG24" s="636"/>
      <c r="AH24" s="637"/>
    </row>
    <row r="25" spans="2:34" x14ac:dyDescent="0.25">
      <c r="B25" s="133"/>
      <c r="C25" s="78" t="s">
        <v>262</v>
      </c>
      <c r="D25" s="257" t="s">
        <v>182</v>
      </c>
      <c r="E25" s="146" t="s">
        <v>69</v>
      </c>
      <c r="F25" s="275" t="s">
        <v>183</v>
      </c>
      <c r="G25" s="273" t="s">
        <v>51</v>
      </c>
      <c r="H25" s="142" t="s">
        <v>52</v>
      </c>
      <c r="I25" s="142" t="s">
        <v>185</v>
      </c>
      <c r="J25" s="143" t="s">
        <v>186</v>
      </c>
      <c r="K25" s="335"/>
      <c r="L25" s="257" t="s">
        <v>182</v>
      </c>
      <c r="M25" s="146" t="s">
        <v>69</v>
      </c>
      <c r="N25" s="275" t="s">
        <v>183</v>
      </c>
      <c r="O25" s="273" t="s">
        <v>51</v>
      </c>
      <c r="P25" s="142" t="s">
        <v>52</v>
      </c>
      <c r="Q25" s="142" t="s">
        <v>185</v>
      </c>
      <c r="R25" s="143" t="s">
        <v>186</v>
      </c>
      <c r="S25" s="336"/>
      <c r="T25" s="257" t="s">
        <v>182</v>
      </c>
      <c r="U25" s="146" t="s">
        <v>69</v>
      </c>
      <c r="V25" s="275" t="s">
        <v>183</v>
      </c>
      <c r="W25" s="273" t="s">
        <v>51</v>
      </c>
      <c r="X25" s="142" t="s">
        <v>52</v>
      </c>
      <c r="Y25" s="142" t="s">
        <v>185</v>
      </c>
      <c r="Z25" s="143" t="s">
        <v>186</v>
      </c>
      <c r="AA25" s="336"/>
      <c r="AB25" s="257" t="s">
        <v>182</v>
      </c>
      <c r="AC25" s="146" t="s">
        <v>69</v>
      </c>
      <c r="AD25" s="275" t="s">
        <v>183</v>
      </c>
      <c r="AE25" s="273" t="s">
        <v>51</v>
      </c>
      <c r="AF25" s="142" t="s">
        <v>52</v>
      </c>
      <c r="AG25" s="142" t="s">
        <v>185</v>
      </c>
      <c r="AH25" s="143" t="s">
        <v>186</v>
      </c>
    </row>
    <row r="26" spans="2:34" x14ac:dyDescent="0.25">
      <c r="B26" s="105"/>
      <c r="C26" s="78" t="s">
        <v>12</v>
      </c>
      <c r="D26" s="258">
        <v>7420</v>
      </c>
      <c r="E26" s="259">
        <v>3220</v>
      </c>
      <c r="F26" s="276">
        <v>3215</v>
      </c>
      <c r="G26" s="274">
        <v>3210</v>
      </c>
      <c r="H26" s="106">
        <v>3212</v>
      </c>
      <c r="I26" s="106" t="s">
        <v>184</v>
      </c>
      <c r="J26" s="268" t="s">
        <v>184</v>
      </c>
      <c r="K26" s="335"/>
      <c r="L26" s="258">
        <v>7420</v>
      </c>
      <c r="M26" s="259">
        <v>3220</v>
      </c>
      <c r="N26" s="276">
        <v>3215</v>
      </c>
      <c r="O26" s="274">
        <v>3210</v>
      </c>
      <c r="P26" s="106">
        <v>3212</v>
      </c>
      <c r="Q26" s="106" t="s">
        <v>184</v>
      </c>
      <c r="R26" s="268" t="s">
        <v>184</v>
      </c>
      <c r="S26" s="336"/>
      <c r="T26" s="258">
        <v>7420</v>
      </c>
      <c r="U26" s="259">
        <v>3220</v>
      </c>
      <c r="V26" s="276">
        <v>3215</v>
      </c>
      <c r="W26" s="274">
        <v>3210</v>
      </c>
      <c r="X26" s="106">
        <v>3212</v>
      </c>
      <c r="Y26" s="106" t="s">
        <v>184</v>
      </c>
      <c r="Z26" s="268" t="s">
        <v>184</v>
      </c>
      <c r="AA26" s="336"/>
      <c r="AB26" s="258">
        <v>7420</v>
      </c>
      <c r="AC26" s="259">
        <v>3220</v>
      </c>
      <c r="AD26" s="276">
        <v>3215</v>
      </c>
      <c r="AE26" s="274">
        <v>3210</v>
      </c>
      <c r="AF26" s="106">
        <v>3212</v>
      </c>
      <c r="AG26" s="106" t="s">
        <v>184</v>
      </c>
      <c r="AH26" s="268" t="s">
        <v>184</v>
      </c>
    </row>
    <row r="27" spans="2:34" ht="15.75" thickBot="1" x14ac:dyDescent="0.3">
      <c r="B27" s="134"/>
      <c r="C27" s="78" t="s">
        <v>261</v>
      </c>
      <c r="D27" s="264" t="s">
        <v>263</v>
      </c>
      <c r="E27" s="265" t="s">
        <v>266</v>
      </c>
      <c r="F27" s="281" t="s">
        <v>263</v>
      </c>
      <c r="G27" s="282" t="s">
        <v>263</v>
      </c>
      <c r="H27" s="283"/>
      <c r="I27" s="282"/>
      <c r="J27" s="284"/>
      <c r="K27" s="335"/>
      <c r="L27" s="260" t="s">
        <v>264</v>
      </c>
      <c r="M27" s="261" t="s">
        <v>269</v>
      </c>
      <c r="N27" s="277" t="s">
        <v>264</v>
      </c>
      <c r="O27" s="263" t="s">
        <v>264</v>
      </c>
      <c r="P27" s="262"/>
      <c r="Q27" s="263"/>
      <c r="R27" s="269"/>
      <c r="S27" s="336"/>
      <c r="T27" s="260" t="s">
        <v>269</v>
      </c>
      <c r="U27" s="261" t="s">
        <v>270</v>
      </c>
      <c r="V27" s="277" t="s">
        <v>269</v>
      </c>
      <c r="W27" s="263" t="s">
        <v>269</v>
      </c>
      <c r="X27" s="262"/>
      <c r="Y27" s="263"/>
      <c r="Z27" s="269"/>
      <c r="AA27" s="336"/>
      <c r="AB27" s="260" t="s">
        <v>270</v>
      </c>
      <c r="AC27" s="261" t="s">
        <v>271</v>
      </c>
      <c r="AD27" s="277" t="s">
        <v>270</v>
      </c>
      <c r="AE27" s="263" t="s">
        <v>270</v>
      </c>
      <c r="AF27" s="262" t="s">
        <v>366</v>
      </c>
      <c r="AG27" s="296" t="s">
        <v>363</v>
      </c>
      <c r="AH27" s="269" t="s">
        <v>363</v>
      </c>
    </row>
    <row r="28" spans="2:34" x14ac:dyDescent="0.25">
      <c r="B28" s="116" t="s">
        <v>247</v>
      </c>
      <c r="C28" s="333">
        <v>1</v>
      </c>
      <c r="D28" s="213" t="e">
        <f>SUM(SUMIF('Fund 01 Rev &amp; Exp Detail'!$E$7:$E$47,'CARES Reporting F01 Rollup'!$B28,'Fund 01 Rev &amp; Exp Detail'!F$7:F$47)+SUMIF('Fund 03 Rev &amp; Exp Detail'!$E$7:$E$47,'CARES Reporting F01 Rollup'!$B28,'Fund 03 Rev &amp; Exp Detail'!F$7:F$47))/SUM('Fund 01 Rev &amp; Exp Detail'!F$49+'Fund 03 Rev &amp; Exp Detail'!F$49)</f>
        <v>#DIV/0!</v>
      </c>
      <c r="E28" s="228" t="e">
        <f>SUM(SUMIF('Fund 01 Rev &amp; Exp Detail'!$E$7:$E$47,'CARES Reporting F01 Rollup'!$B28,'Fund 01 Rev &amp; Exp Detail'!G$7:G$47)+SUMIF('Fund 03 Rev &amp; Exp Detail'!$E$7:$E$47,'CARES Reporting F01 Rollup'!$B28,'Fund 03 Rev &amp; Exp Detail'!G$7:G$47))/SUM('Fund 01 Rev &amp; Exp Detail'!G$49+'Fund 03 Rev &amp; Exp Detail'!G$49)</f>
        <v>#DIV/0!</v>
      </c>
      <c r="F28" s="278" t="e">
        <f>SUM(SUMIF('Fund 01 Rev &amp; Exp Detail'!$E$7:$E$47,'CARES Reporting F01 Rollup'!$B28,'Fund 01 Rev &amp; Exp Detail'!H$7:H$47)+SUMIF('Fund 03 Rev &amp; Exp Detail'!$E$7:$E$47,'CARES Reporting F01 Rollup'!$B28,'Fund 03 Rev &amp; Exp Detail'!H$7:H$47))/SUM('Fund 01 Rev &amp; Exp Detail'!H$49+'Fund 03 Rev &amp; Exp Detail'!H$49)</f>
        <v>#DIV/0!</v>
      </c>
      <c r="G28" s="382"/>
      <c r="H28" s="382"/>
      <c r="I28" s="382"/>
      <c r="J28" s="383"/>
      <c r="K28" s="335"/>
      <c r="L28" s="213" t="e">
        <f>SUM(SUMIF('Fund 01 Rev &amp; Exp Detail'!$E$7:$E$94,'CARES Reporting F01 Rollup'!$B28,'Fund 01 Rev &amp; Exp Detail'!F$7:F$94)+SUMIF('Fund 03 Rev &amp; Exp Detail'!$E$7:$E$94,'CARES Reporting F01 Rollup'!$B28,'Fund 03 Rev &amp; Exp Detail'!F$7:F$94))/SUM('Fund 01 Rev &amp; Exp Detail'!F$96+'Fund 03 Rev &amp; Exp Detail'!F$96)</f>
        <v>#DIV/0!</v>
      </c>
      <c r="M28" s="228" t="e">
        <f>SUM(SUMIF('Fund 01 Rev &amp; Exp Detail'!$E$7:$E$94,'CARES Reporting F01 Rollup'!$B28,'Fund 01 Rev &amp; Exp Detail'!G$7:G$94)+SUMIF('Fund 03 Rev &amp; Exp Detail'!$E$7:$E$94,'CARES Reporting F01 Rollup'!$B28,'Fund 03 Rev &amp; Exp Detail'!G$7:G$94))/SUM('Fund 01 Rev &amp; Exp Detail'!G$96+'Fund 03 Rev &amp; Exp Detail'!G$96)</f>
        <v>#DIV/0!</v>
      </c>
      <c r="N28" s="278" t="e">
        <f>SUM(SUMIF('Fund 01 Rev &amp; Exp Detail'!$E$7:$E$94,'CARES Reporting F01 Rollup'!$B28,'Fund 01 Rev &amp; Exp Detail'!H$7:H$94)+SUMIF('Fund 03 Rev &amp; Exp Detail'!$E$7:$E$94,'CARES Reporting F01 Rollup'!$B28,'Fund 03 Rev &amp; Exp Detail'!H$7:H$94))/SUM('Fund 01 Rev &amp; Exp Detail'!H$96+'Fund 03 Rev &amp; Exp Detail'!H$96)</f>
        <v>#DIV/0!</v>
      </c>
      <c r="O28" s="382"/>
      <c r="P28" s="382"/>
      <c r="Q28" s="382"/>
      <c r="R28" s="383"/>
      <c r="S28" s="336"/>
      <c r="T28" s="213" t="e">
        <f>SUM(SUMIF('Fund 01 Rev &amp; Exp Detail'!$E$7:$E$142,'CARES Reporting F01 Rollup'!$B28,'Fund 01 Rev &amp; Exp Detail'!F$7:F$142)+SUMIF('Fund 03 Rev &amp; Exp Detail'!$E$7:$E$142,'CARES Reporting F01 Rollup'!$B28,'Fund 03 Rev &amp; Exp Detail'!F$7:F$142))/SUM('Fund 01 Rev &amp; Exp Detail'!F$144+'Fund 03 Rev &amp; Exp Detail'!F$144)</f>
        <v>#DIV/0!</v>
      </c>
      <c r="U28" s="228" t="e">
        <f>SUM(SUMIF('Fund 01 Rev &amp; Exp Detail'!$E$7:$E$142,'CARES Reporting F01 Rollup'!$B28,'Fund 01 Rev &amp; Exp Detail'!G$7:G$142)+SUMIF('Fund 03 Rev &amp; Exp Detail'!$E$7:$E$142,'CARES Reporting F01 Rollup'!$B28,'Fund 03 Rev &amp; Exp Detail'!G$7:G$142))/SUM('Fund 01 Rev &amp; Exp Detail'!G$144+'Fund 03 Rev &amp; Exp Detail'!G$144)</f>
        <v>#DIV/0!</v>
      </c>
      <c r="V28" s="278" t="e">
        <f>SUM(SUMIF('Fund 01 Rev &amp; Exp Detail'!$E$7:$E$142,'CARES Reporting F01 Rollup'!$B28,'Fund 01 Rev &amp; Exp Detail'!H$7:H$142)+SUMIF('Fund 03 Rev &amp; Exp Detail'!$E$7:$E$142,'CARES Reporting F01 Rollup'!$B28,'Fund 03 Rev &amp; Exp Detail'!H$7:H$142))/SUM('Fund 01 Rev &amp; Exp Detail'!H$144+'Fund 03 Rev &amp; Exp Detail'!H$144)</f>
        <v>#DIV/0!</v>
      </c>
      <c r="W28" s="382"/>
      <c r="X28" s="382"/>
      <c r="Y28" s="382"/>
      <c r="Z28" s="383"/>
      <c r="AA28" s="336"/>
      <c r="AB28" s="213" t="e">
        <f>SUM(SUMIF('Fund 01 Rev &amp; Exp Detail'!$E$7:$E$187,'CARES Reporting F01 Rollup'!$B28,'Fund 01 Rev &amp; Exp Detail'!F$7:F$187)+SUMIF('Fund 03 Rev &amp; Exp Detail'!$E$7:$E$187,'CARES Reporting F01 Rollup'!$B28,'Fund 03 Rev &amp; Exp Detail'!F$7:F$187))/SUM('Fund 01 Rev &amp; Exp Detail'!F$189+'Fund 03 Rev &amp; Exp Detail'!F$189)</f>
        <v>#DIV/0!</v>
      </c>
      <c r="AC28" s="228" t="e">
        <f>SUM(SUMIF('Fund 01 Rev &amp; Exp Detail'!$E$7:$E$187,'CARES Reporting F01 Rollup'!$B28,'Fund 01 Rev &amp; Exp Detail'!G$7:G$187)+SUMIF('Fund 03 Rev &amp; Exp Detail'!$E$7:$E$187,'CARES Reporting F01 Rollup'!$B28,'Fund 03 Rev &amp; Exp Detail'!G$7:G$187))/SUM('Fund 01 Rev &amp; Exp Detail'!G$189+'Fund 03 Rev &amp; Exp Detail'!G$189)</f>
        <v>#DIV/0!</v>
      </c>
      <c r="AD28" s="278" t="e">
        <f>SUM(SUMIF('Fund 01 Rev &amp; Exp Detail'!$E$7:$E$187,'CARES Reporting F01 Rollup'!$B28,'Fund 01 Rev &amp; Exp Detail'!H$7:H$187)+SUMIF('Fund 03 Rev &amp; Exp Detail'!$E$7:$E$187,'CARES Reporting F01 Rollup'!$B28,'Fund 03 Rev &amp; Exp Detail'!H$7:H$187))/SUM('Fund 01 Rev &amp; Exp Detail'!H$189+'Fund 03 Rev &amp; Exp Detail'!H$189)</f>
        <v>#DIV/0!</v>
      </c>
      <c r="AE28" s="382"/>
      <c r="AF28" s="382"/>
      <c r="AG28" s="382"/>
      <c r="AH28" s="383"/>
    </row>
    <row r="29" spans="2:34" x14ac:dyDescent="0.25">
      <c r="B29" s="116" t="s">
        <v>248</v>
      </c>
      <c r="C29" s="333">
        <v>2</v>
      </c>
      <c r="D29" s="214" t="e">
        <f>SUM(SUMIF('Fund 01 Rev &amp; Exp Detail'!$E$7:$E$47,'CARES Reporting F01 Rollup'!$B29,'Fund 01 Rev &amp; Exp Detail'!F$7:F$47)+SUMIF('Fund 03 Rev &amp; Exp Detail'!$E$7:$E$47,'CARES Reporting F01 Rollup'!$B29,'Fund 03 Rev &amp; Exp Detail'!F$7:F$47))/SUM('Fund 01 Rev &amp; Exp Detail'!F$49+'Fund 03 Rev &amp; Exp Detail'!F$49)</f>
        <v>#DIV/0!</v>
      </c>
      <c r="E29" s="215" t="e">
        <f>SUM(SUMIF('Fund 01 Rev &amp; Exp Detail'!$E$7:$E$47,'CARES Reporting F01 Rollup'!$B29,'Fund 01 Rev &amp; Exp Detail'!G$7:G$47)+SUMIF('Fund 03 Rev &amp; Exp Detail'!$E$7:$E$47,'CARES Reporting F01 Rollup'!$B29,'Fund 03 Rev &amp; Exp Detail'!G$7:G$47))/SUM('Fund 01 Rev &amp; Exp Detail'!G$49+'Fund 03 Rev &amp; Exp Detail'!G$49)</f>
        <v>#DIV/0!</v>
      </c>
      <c r="F29" s="235" t="e">
        <f>SUM(SUMIF('Fund 01 Rev &amp; Exp Detail'!$E$7:$E$47,'CARES Reporting F01 Rollup'!$B29,'Fund 01 Rev &amp; Exp Detail'!H$7:H$47)+SUMIF('Fund 03 Rev &amp; Exp Detail'!$E$7:$E$47,'CARES Reporting F01 Rollup'!$B29,'Fund 03 Rev &amp; Exp Detail'!H$7:H$47))/SUM('Fund 01 Rev &amp; Exp Detail'!H$49+'Fund 03 Rev &amp; Exp Detail'!H$49)</f>
        <v>#DIV/0!</v>
      </c>
      <c r="G29" s="384"/>
      <c r="H29" s="384"/>
      <c r="I29" s="384"/>
      <c r="J29" s="385"/>
      <c r="K29" s="335"/>
      <c r="L29" s="214" t="e">
        <f>SUM(SUMIF('Fund 01 Rev &amp; Exp Detail'!$E$7:$E$94,'CARES Reporting F01 Rollup'!$B29,'Fund 01 Rev &amp; Exp Detail'!F$7:F$94)+SUMIF('Fund 03 Rev &amp; Exp Detail'!$E$7:$E$94,'CARES Reporting F01 Rollup'!$B29,'Fund 03 Rev &amp; Exp Detail'!F$7:F$94))/SUM('Fund 01 Rev &amp; Exp Detail'!F$96+'Fund 03 Rev &amp; Exp Detail'!F$96)</f>
        <v>#DIV/0!</v>
      </c>
      <c r="M29" s="215" t="e">
        <f>SUM(SUMIF('Fund 01 Rev &amp; Exp Detail'!$E$7:$E$94,'CARES Reporting F01 Rollup'!$B29,'Fund 01 Rev &amp; Exp Detail'!G$7:G$94)+SUMIF('Fund 03 Rev &amp; Exp Detail'!$E$7:$E$94,'CARES Reporting F01 Rollup'!$B29,'Fund 03 Rev &amp; Exp Detail'!G$7:G$94))/SUM('Fund 01 Rev &amp; Exp Detail'!G$96+'Fund 03 Rev &amp; Exp Detail'!G$96)</f>
        <v>#DIV/0!</v>
      </c>
      <c r="N29" s="235" t="e">
        <f>SUM(SUMIF('Fund 01 Rev &amp; Exp Detail'!$E$7:$E$94,'CARES Reporting F01 Rollup'!$B29,'Fund 01 Rev &amp; Exp Detail'!H$7:H$94)+SUMIF('Fund 03 Rev &amp; Exp Detail'!$E$7:$E$94,'CARES Reporting F01 Rollup'!$B29,'Fund 03 Rev &amp; Exp Detail'!H$7:H$94))/SUM('Fund 01 Rev &amp; Exp Detail'!H$96+'Fund 03 Rev &amp; Exp Detail'!H$96)</f>
        <v>#DIV/0!</v>
      </c>
      <c r="O29" s="384"/>
      <c r="P29" s="384"/>
      <c r="Q29" s="384"/>
      <c r="R29" s="385"/>
      <c r="S29" s="336"/>
      <c r="T29" s="214" t="e">
        <f>SUM(SUMIF('Fund 01 Rev &amp; Exp Detail'!$E$7:$E$142,'CARES Reporting F01 Rollup'!$B29,'Fund 01 Rev &amp; Exp Detail'!F$7:F$142)+SUMIF('Fund 03 Rev &amp; Exp Detail'!$E$7:$E$142,'CARES Reporting F01 Rollup'!$B29,'Fund 03 Rev &amp; Exp Detail'!F$7:F$142))/SUM('Fund 01 Rev &amp; Exp Detail'!F$144+'Fund 03 Rev &amp; Exp Detail'!F$144)</f>
        <v>#DIV/0!</v>
      </c>
      <c r="U29" s="215" t="e">
        <f>SUM(SUMIF('Fund 01 Rev &amp; Exp Detail'!$E$7:$E$142,'CARES Reporting F01 Rollup'!$B29,'Fund 01 Rev &amp; Exp Detail'!G$7:G$142)+SUMIF('Fund 03 Rev &amp; Exp Detail'!$E$7:$E$142,'CARES Reporting F01 Rollup'!$B29,'Fund 03 Rev &amp; Exp Detail'!G$7:G$142))/SUM('Fund 01 Rev &amp; Exp Detail'!G$144+'Fund 03 Rev &amp; Exp Detail'!G$144)</f>
        <v>#DIV/0!</v>
      </c>
      <c r="V29" s="235" t="e">
        <f>SUM(SUMIF('Fund 01 Rev &amp; Exp Detail'!$E$7:$E$142,'CARES Reporting F01 Rollup'!$B29,'Fund 01 Rev &amp; Exp Detail'!H$7:H$142)+SUMIF('Fund 03 Rev &amp; Exp Detail'!$E$7:$E$142,'CARES Reporting F01 Rollup'!$B29,'Fund 03 Rev &amp; Exp Detail'!H$7:H$142))/SUM('Fund 01 Rev &amp; Exp Detail'!H$144+'Fund 03 Rev &amp; Exp Detail'!H$144)</f>
        <v>#DIV/0!</v>
      </c>
      <c r="W29" s="384"/>
      <c r="X29" s="384"/>
      <c r="Y29" s="384"/>
      <c r="Z29" s="385"/>
      <c r="AA29" s="336"/>
      <c r="AB29" s="214" t="e">
        <f>SUM(SUMIF('Fund 01 Rev &amp; Exp Detail'!$E$7:$E$187,'CARES Reporting F01 Rollup'!$B29,'Fund 01 Rev &amp; Exp Detail'!F$7:F$187)+SUMIF('Fund 03 Rev &amp; Exp Detail'!$E$7:$E$187,'CARES Reporting F01 Rollup'!$B29,'Fund 03 Rev &amp; Exp Detail'!F$7:F$187))/SUM('Fund 01 Rev &amp; Exp Detail'!F$189+'Fund 03 Rev &amp; Exp Detail'!F$189)</f>
        <v>#DIV/0!</v>
      </c>
      <c r="AC29" s="215" t="e">
        <f>SUM(SUMIF('Fund 01 Rev &amp; Exp Detail'!$E$7:$E$187,'CARES Reporting F01 Rollup'!$B29,'Fund 01 Rev &amp; Exp Detail'!G$7:G$187)+SUMIF('Fund 03 Rev &amp; Exp Detail'!$E$7:$E$187,'CARES Reporting F01 Rollup'!$B29,'Fund 03 Rev &amp; Exp Detail'!G$7:G$187))/SUM('Fund 01 Rev &amp; Exp Detail'!G$189+'Fund 03 Rev &amp; Exp Detail'!G$189)</f>
        <v>#DIV/0!</v>
      </c>
      <c r="AD29" s="235" t="e">
        <f>SUM(SUMIF('Fund 01 Rev &amp; Exp Detail'!$E$7:$E$187,'CARES Reporting F01 Rollup'!$B29,'Fund 01 Rev &amp; Exp Detail'!H$7:H$187)+SUMIF('Fund 03 Rev &amp; Exp Detail'!$E$7:$E$187,'CARES Reporting F01 Rollup'!$B29,'Fund 03 Rev &amp; Exp Detail'!H$7:H$187))/SUM('Fund 01 Rev &amp; Exp Detail'!H$189+'Fund 03 Rev &amp; Exp Detail'!H$189)</f>
        <v>#DIV/0!</v>
      </c>
      <c r="AE29" s="384"/>
      <c r="AF29" s="384"/>
      <c r="AG29" s="384"/>
      <c r="AH29" s="385"/>
    </row>
    <row r="30" spans="2:34" x14ac:dyDescent="0.25">
      <c r="B30" s="116" t="s">
        <v>249</v>
      </c>
      <c r="C30" s="333">
        <v>3</v>
      </c>
      <c r="D30" s="214" t="e">
        <f>SUM(SUMIF('Fund 01 Rev &amp; Exp Detail'!$E$7:$E$47,'CARES Reporting F01 Rollup'!$B30,'Fund 01 Rev &amp; Exp Detail'!F$7:F$47)+SUMIF('Fund 03 Rev &amp; Exp Detail'!$E$7:$E$47,'CARES Reporting F01 Rollup'!$B30,'Fund 03 Rev &amp; Exp Detail'!F$7:F$47))/SUM('Fund 01 Rev &amp; Exp Detail'!F$49+'Fund 03 Rev &amp; Exp Detail'!F$49)</f>
        <v>#DIV/0!</v>
      </c>
      <c r="E30" s="215" t="e">
        <f>SUM(SUMIF('Fund 01 Rev &amp; Exp Detail'!$E$7:$E$47,'CARES Reporting F01 Rollup'!$B30,'Fund 01 Rev &amp; Exp Detail'!G$7:G$47)+SUMIF('Fund 03 Rev &amp; Exp Detail'!$E$7:$E$47,'CARES Reporting F01 Rollup'!$B30,'Fund 03 Rev &amp; Exp Detail'!G$7:G$47))/SUM('Fund 01 Rev &amp; Exp Detail'!G$49+'Fund 03 Rev &amp; Exp Detail'!G$49)</f>
        <v>#DIV/0!</v>
      </c>
      <c r="F30" s="235" t="e">
        <f>SUM(SUMIF('Fund 01 Rev &amp; Exp Detail'!$E$7:$E$47,'CARES Reporting F01 Rollup'!$B30,'Fund 01 Rev &amp; Exp Detail'!H$7:H$47)+SUMIF('Fund 03 Rev &amp; Exp Detail'!$E$7:$E$47,'CARES Reporting F01 Rollup'!$B30,'Fund 03 Rev &amp; Exp Detail'!H$7:H$47))/SUM('Fund 01 Rev &amp; Exp Detail'!H$49+'Fund 03 Rev &amp; Exp Detail'!H$49)</f>
        <v>#DIV/0!</v>
      </c>
      <c r="G30" s="384"/>
      <c r="H30" s="384"/>
      <c r="I30" s="384"/>
      <c r="J30" s="385"/>
      <c r="K30" s="335"/>
      <c r="L30" s="214" t="e">
        <f>SUM(SUMIF('Fund 01 Rev &amp; Exp Detail'!$E$7:$E$94,'CARES Reporting F01 Rollup'!$B30,'Fund 01 Rev &amp; Exp Detail'!F$7:F$94)+SUMIF('Fund 03 Rev &amp; Exp Detail'!$E$7:$E$94,'CARES Reporting F01 Rollup'!$B30,'Fund 03 Rev &amp; Exp Detail'!F$7:F$94))/SUM('Fund 01 Rev &amp; Exp Detail'!F$96+'Fund 03 Rev &amp; Exp Detail'!F$96)</f>
        <v>#DIV/0!</v>
      </c>
      <c r="M30" s="215" t="e">
        <f>SUM(SUMIF('Fund 01 Rev &amp; Exp Detail'!$E$7:$E$94,'CARES Reporting F01 Rollup'!$B30,'Fund 01 Rev &amp; Exp Detail'!G$7:G$94)+SUMIF('Fund 03 Rev &amp; Exp Detail'!$E$7:$E$94,'CARES Reporting F01 Rollup'!$B30,'Fund 03 Rev &amp; Exp Detail'!G$7:G$94))/SUM('Fund 01 Rev &amp; Exp Detail'!G$96+'Fund 03 Rev &amp; Exp Detail'!G$96)</f>
        <v>#DIV/0!</v>
      </c>
      <c r="N30" s="235" t="e">
        <f>SUM(SUMIF('Fund 01 Rev &amp; Exp Detail'!$E$7:$E$94,'CARES Reporting F01 Rollup'!$B30,'Fund 01 Rev &amp; Exp Detail'!H$7:H$94)+SUMIF('Fund 03 Rev &amp; Exp Detail'!$E$7:$E$94,'CARES Reporting F01 Rollup'!$B30,'Fund 03 Rev &amp; Exp Detail'!H$7:H$94))/SUM('Fund 01 Rev &amp; Exp Detail'!H$96+'Fund 03 Rev &amp; Exp Detail'!H$96)</f>
        <v>#DIV/0!</v>
      </c>
      <c r="O30" s="384"/>
      <c r="P30" s="384"/>
      <c r="Q30" s="384"/>
      <c r="R30" s="385"/>
      <c r="S30" s="336"/>
      <c r="T30" s="214" t="e">
        <f>SUM(SUMIF('Fund 01 Rev &amp; Exp Detail'!$E$7:$E$142,'CARES Reporting F01 Rollup'!$B30,'Fund 01 Rev &amp; Exp Detail'!F$7:F$142)+SUMIF('Fund 03 Rev &amp; Exp Detail'!$E$7:$E$142,'CARES Reporting F01 Rollup'!$B30,'Fund 03 Rev &amp; Exp Detail'!F$7:F$142))/SUM('Fund 01 Rev &amp; Exp Detail'!F$144+'Fund 03 Rev &amp; Exp Detail'!F$144)</f>
        <v>#DIV/0!</v>
      </c>
      <c r="U30" s="215" t="e">
        <f>SUM(SUMIF('Fund 01 Rev &amp; Exp Detail'!$E$7:$E$142,'CARES Reporting F01 Rollup'!$B30,'Fund 01 Rev &amp; Exp Detail'!G$7:G$142)+SUMIF('Fund 03 Rev &amp; Exp Detail'!$E$7:$E$142,'CARES Reporting F01 Rollup'!$B30,'Fund 03 Rev &amp; Exp Detail'!G$7:G$142))/SUM('Fund 01 Rev &amp; Exp Detail'!G$144+'Fund 03 Rev &amp; Exp Detail'!G$144)</f>
        <v>#DIV/0!</v>
      </c>
      <c r="V30" s="235" t="e">
        <f>SUM(SUMIF('Fund 01 Rev &amp; Exp Detail'!$E$7:$E$142,'CARES Reporting F01 Rollup'!$B30,'Fund 01 Rev &amp; Exp Detail'!H$7:H$142)+SUMIF('Fund 03 Rev &amp; Exp Detail'!$E$7:$E$142,'CARES Reporting F01 Rollup'!$B30,'Fund 03 Rev &amp; Exp Detail'!H$7:H$142))/SUM('Fund 01 Rev &amp; Exp Detail'!H$144+'Fund 03 Rev &amp; Exp Detail'!H$144)</f>
        <v>#DIV/0!</v>
      </c>
      <c r="W30" s="384"/>
      <c r="X30" s="384"/>
      <c r="Y30" s="384"/>
      <c r="Z30" s="385"/>
      <c r="AA30" s="336"/>
      <c r="AB30" s="214" t="e">
        <f>SUM(SUMIF('Fund 01 Rev &amp; Exp Detail'!$E$7:$E$187,'CARES Reporting F01 Rollup'!$B30,'Fund 01 Rev &amp; Exp Detail'!F$7:F$187)+SUMIF('Fund 03 Rev &amp; Exp Detail'!$E$7:$E$187,'CARES Reporting F01 Rollup'!$B30,'Fund 03 Rev &amp; Exp Detail'!F$7:F$187))/SUM('Fund 01 Rev &amp; Exp Detail'!F$189+'Fund 03 Rev &amp; Exp Detail'!F$189)</f>
        <v>#DIV/0!</v>
      </c>
      <c r="AC30" s="215" t="e">
        <f>SUM(SUMIF('Fund 01 Rev &amp; Exp Detail'!$E$7:$E$187,'CARES Reporting F01 Rollup'!$B30,'Fund 01 Rev &amp; Exp Detail'!G$7:G$187)+SUMIF('Fund 03 Rev &amp; Exp Detail'!$E$7:$E$187,'CARES Reporting F01 Rollup'!$B30,'Fund 03 Rev &amp; Exp Detail'!G$7:G$187))/SUM('Fund 01 Rev &amp; Exp Detail'!G$189+'Fund 03 Rev &amp; Exp Detail'!G$189)</f>
        <v>#DIV/0!</v>
      </c>
      <c r="AD30" s="235" t="e">
        <f>SUM(SUMIF('Fund 01 Rev &amp; Exp Detail'!$E$7:$E$187,'CARES Reporting F01 Rollup'!$B30,'Fund 01 Rev &amp; Exp Detail'!H$7:H$187)+SUMIF('Fund 03 Rev &amp; Exp Detail'!$E$7:$E$187,'CARES Reporting F01 Rollup'!$B30,'Fund 03 Rev &amp; Exp Detail'!H$7:H$187))/SUM('Fund 01 Rev &amp; Exp Detail'!H$189+'Fund 03 Rev &amp; Exp Detail'!H$189)</f>
        <v>#DIV/0!</v>
      </c>
      <c r="AE30" s="384"/>
      <c r="AF30" s="384"/>
      <c r="AG30" s="384"/>
      <c r="AH30" s="385"/>
    </row>
    <row r="31" spans="2:34" x14ac:dyDescent="0.25">
      <c r="B31" s="116" t="s">
        <v>250</v>
      </c>
      <c r="C31" s="333">
        <v>4</v>
      </c>
      <c r="D31" s="214" t="e">
        <f>SUM(SUMIF('Fund 01 Rev &amp; Exp Detail'!$E$7:$E$47,'CARES Reporting F01 Rollup'!$B31,'Fund 01 Rev &amp; Exp Detail'!F$7:F$47)+SUMIF('Fund 03 Rev &amp; Exp Detail'!$E$7:$E$47,'CARES Reporting F01 Rollup'!$B31,'Fund 03 Rev &amp; Exp Detail'!F$7:F$47))/SUM('Fund 01 Rev &amp; Exp Detail'!F$49+'Fund 03 Rev &amp; Exp Detail'!F$49)</f>
        <v>#DIV/0!</v>
      </c>
      <c r="E31" s="215" t="e">
        <f>SUM(SUMIF('Fund 01 Rev &amp; Exp Detail'!$E$7:$E$47,'CARES Reporting F01 Rollup'!$B31,'Fund 01 Rev &amp; Exp Detail'!G$7:G$47)+SUMIF('Fund 03 Rev &amp; Exp Detail'!$E$7:$E$47,'CARES Reporting F01 Rollup'!$B31,'Fund 03 Rev &amp; Exp Detail'!G$7:G$47))/SUM('Fund 01 Rev &amp; Exp Detail'!G$49+'Fund 03 Rev &amp; Exp Detail'!G$49)</f>
        <v>#DIV/0!</v>
      </c>
      <c r="F31" s="235" t="e">
        <f>SUM(SUMIF('Fund 01 Rev &amp; Exp Detail'!$E$7:$E$47,'CARES Reporting F01 Rollup'!$B31,'Fund 01 Rev &amp; Exp Detail'!H$7:H$47)+SUMIF('Fund 03 Rev &amp; Exp Detail'!$E$7:$E$47,'CARES Reporting F01 Rollup'!$B31,'Fund 03 Rev &amp; Exp Detail'!H$7:H$47))/SUM('Fund 01 Rev &amp; Exp Detail'!H$49+'Fund 03 Rev &amp; Exp Detail'!H$49)</f>
        <v>#DIV/0!</v>
      </c>
      <c r="G31" s="384"/>
      <c r="H31" s="384"/>
      <c r="I31" s="384"/>
      <c r="J31" s="385"/>
      <c r="K31" s="335"/>
      <c r="L31" s="214" t="e">
        <f>SUM(SUMIF('Fund 01 Rev &amp; Exp Detail'!$E$7:$E$94,'CARES Reporting F01 Rollup'!$B31,'Fund 01 Rev &amp; Exp Detail'!F$7:F$94)+SUMIF('Fund 03 Rev &amp; Exp Detail'!$E$7:$E$94,'CARES Reporting F01 Rollup'!$B31,'Fund 03 Rev &amp; Exp Detail'!F$7:F$94))/SUM('Fund 01 Rev &amp; Exp Detail'!F$96+'Fund 03 Rev &amp; Exp Detail'!F$96)</f>
        <v>#DIV/0!</v>
      </c>
      <c r="M31" s="215" t="e">
        <f>SUM(SUMIF('Fund 01 Rev &amp; Exp Detail'!$E$7:$E$94,'CARES Reporting F01 Rollup'!$B31,'Fund 01 Rev &amp; Exp Detail'!G$7:G$94)+SUMIF('Fund 03 Rev &amp; Exp Detail'!$E$7:$E$94,'CARES Reporting F01 Rollup'!$B31,'Fund 03 Rev &amp; Exp Detail'!G$7:G$94))/SUM('Fund 01 Rev &amp; Exp Detail'!G$96+'Fund 03 Rev &amp; Exp Detail'!G$96)</f>
        <v>#DIV/0!</v>
      </c>
      <c r="N31" s="235" t="e">
        <f>SUM(SUMIF('Fund 01 Rev &amp; Exp Detail'!$E$7:$E$94,'CARES Reporting F01 Rollup'!$B31,'Fund 01 Rev &amp; Exp Detail'!H$7:H$94)+SUMIF('Fund 03 Rev &amp; Exp Detail'!$E$7:$E$94,'CARES Reporting F01 Rollup'!$B31,'Fund 03 Rev &amp; Exp Detail'!H$7:H$94))/SUM('Fund 01 Rev &amp; Exp Detail'!H$96+'Fund 03 Rev &amp; Exp Detail'!H$96)</f>
        <v>#DIV/0!</v>
      </c>
      <c r="O31" s="384"/>
      <c r="P31" s="384"/>
      <c r="Q31" s="384"/>
      <c r="R31" s="385"/>
      <c r="S31" s="336"/>
      <c r="T31" s="214" t="e">
        <f>SUM(SUMIF('Fund 01 Rev &amp; Exp Detail'!$E$7:$E$142,'CARES Reporting F01 Rollup'!$B31,'Fund 01 Rev &amp; Exp Detail'!F$7:F$142)+SUMIF('Fund 03 Rev &amp; Exp Detail'!$E$7:$E$142,'CARES Reporting F01 Rollup'!$B31,'Fund 03 Rev &amp; Exp Detail'!F$7:F$142))/SUM('Fund 01 Rev &amp; Exp Detail'!F$144+'Fund 03 Rev &amp; Exp Detail'!F$144)</f>
        <v>#DIV/0!</v>
      </c>
      <c r="U31" s="215" t="e">
        <f>SUM(SUMIF('Fund 01 Rev &amp; Exp Detail'!$E$7:$E$142,'CARES Reporting F01 Rollup'!$B31,'Fund 01 Rev &amp; Exp Detail'!G$7:G$142)+SUMIF('Fund 03 Rev &amp; Exp Detail'!$E$7:$E$142,'CARES Reporting F01 Rollup'!$B31,'Fund 03 Rev &amp; Exp Detail'!G$7:G$142))/SUM('Fund 01 Rev &amp; Exp Detail'!G$144+'Fund 03 Rev &amp; Exp Detail'!G$144)</f>
        <v>#DIV/0!</v>
      </c>
      <c r="V31" s="235" t="e">
        <f>SUM(SUMIF('Fund 01 Rev &amp; Exp Detail'!$E$7:$E$142,'CARES Reporting F01 Rollup'!$B31,'Fund 01 Rev &amp; Exp Detail'!H$7:H$142)+SUMIF('Fund 03 Rev &amp; Exp Detail'!$E$7:$E$142,'CARES Reporting F01 Rollup'!$B31,'Fund 03 Rev &amp; Exp Detail'!H$7:H$142))/SUM('Fund 01 Rev &amp; Exp Detail'!H$144+'Fund 03 Rev &amp; Exp Detail'!H$144)</f>
        <v>#DIV/0!</v>
      </c>
      <c r="W31" s="384"/>
      <c r="X31" s="384"/>
      <c r="Y31" s="384"/>
      <c r="Z31" s="385"/>
      <c r="AA31" s="336"/>
      <c r="AB31" s="214" t="e">
        <f>SUM(SUMIF('Fund 01 Rev &amp; Exp Detail'!$E$7:$E$187,'CARES Reporting F01 Rollup'!$B31,'Fund 01 Rev &amp; Exp Detail'!F$7:F$187)+SUMIF('Fund 03 Rev &amp; Exp Detail'!$E$7:$E$187,'CARES Reporting F01 Rollup'!$B31,'Fund 03 Rev &amp; Exp Detail'!F$7:F$187))/SUM('Fund 01 Rev &amp; Exp Detail'!F$189+'Fund 03 Rev &amp; Exp Detail'!F$189)</f>
        <v>#DIV/0!</v>
      </c>
      <c r="AC31" s="215" t="e">
        <f>SUM(SUMIF('Fund 01 Rev &amp; Exp Detail'!$E$7:$E$187,'CARES Reporting F01 Rollup'!$B31,'Fund 01 Rev &amp; Exp Detail'!G$7:G$187)+SUMIF('Fund 03 Rev &amp; Exp Detail'!$E$7:$E$187,'CARES Reporting F01 Rollup'!$B31,'Fund 03 Rev &amp; Exp Detail'!G$7:G$187))/SUM('Fund 01 Rev &amp; Exp Detail'!G$189+'Fund 03 Rev &amp; Exp Detail'!G$189)</f>
        <v>#DIV/0!</v>
      </c>
      <c r="AD31" s="235" t="e">
        <f>SUM(SUMIF('Fund 01 Rev &amp; Exp Detail'!$E$7:$E$187,'CARES Reporting F01 Rollup'!$B31,'Fund 01 Rev &amp; Exp Detail'!H$7:H$187)+SUMIF('Fund 03 Rev &amp; Exp Detail'!$E$7:$E$187,'CARES Reporting F01 Rollup'!$B31,'Fund 03 Rev &amp; Exp Detail'!H$7:H$187))/SUM('Fund 01 Rev &amp; Exp Detail'!H$189+'Fund 03 Rev &amp; Exp Detail'!H$189)</f>
        <v>#DIV/0!</v>
      </c>
      <c r="AE31" s="384"/>
      <c r="AF31" s="384"/>
      <c r="AG31" s="384"/>
      <c r="AH31" s="385"/>
    </row>
    <row r="32" spans="2:34" x14ac:dyDescent="0.25">
      <c r="B32" s="116" t="s">
        <v>251</v>
      </c>
      <c r="C32" s="333">
        <v>5</v>
      </c>
      <c r="D32" s="214" t="e">
        <f>SUM(SUMIF('Fund 01 Rev &amp; Exp Detail'!$E$7:$E$47,'CARES Reporting F01 Rollup'!$B32,'Fund 01 Rev &amp; Exp Detail'!F$7:F$47)+SUMIF('Fund 03 Rev &amp; Exp Detail'!$E$7:$E$47,'CARES Reporting F01 Rollup'!$B32,'Fund 03 Rev &amp; Exp Detail'!F$7:F$47))/SUM('Fund 01 Rev &amp; Exp Detail'!F$49+'Fund 03 Rev &amp; Exp Detail'!F$49)</f>
        <v>#DIV/0!</v>
      </c>
      <c r="E32" s="215" t="e">
        <f>SUM(SUMIF('Fund 01 Rev &amp; Exp Detail'!$E$7:$E$47,'CARES Reporting F01 Rollup'!$B32,'Fund 01 Rev &amp; Exp Detail'!G$7:G$47)+SUMIF('Fund 03 Rev &amp; Exp Detail'!$E$7:$E$47,'CARES Reporting F01 Rollup'!$B32,'Fund 03 Rev &amp; Exp Detail'!G$7:G$47))/SUM('Fund 01 Rev &amp; Exp Detail'!G$49+'Fund 03 Rev &amp; Exp Detail'!G$49)</f>
        <v>#DIV/0!</v>
      </c>
      <c r="F32" s="235" t="e">
        <f>SUM(SUMIF('Fund 01 Rev &amp; Exp Detail'!$E$7:$E$47,'CARES Reporting F01 Rollup'!$B32,'Fund 01 Rev &amp; Exp Detail'!H$7:H$47)+SUMIF('Fund 03 Rev &amp; Exp Detail'!$E$7:$E$47,'CARES Reporting F01 Rollup'!$B32,'Fund 03 Rev &amp; Exp Detail'!H$7:H$47))/SUM('Fund 01 Rev &amp; Exp Detail'!H$49+'Fund 03 Rev &amp; Exp Detail'!H$49)</f>
        <v>#DIV/0!</v>
      </c>
      <c r="G32" s="384"/>
      <c r="H32" s="384"/>
      <c r="I32" s="384"/>
      <c r="J32" s="385"/>
      <c r="K32" s="335"/>
      <c r="L32" s="214" t="e">
        <f>SUM(SUMIF('Fund 01 Rev &amp; Exp Detail'!$E$7:$E$94,'CARES Reporting F01 Rollup'!$B32,'Fund 01 Rev &amp; Exp Detail'!F$7:F$94)+SUMIF('Fund 03 Rev &amp; Exp Detail'!$E$7:$E$94,'CARES Reporting F01 Rollup'!$B32,'Fund 03 Rev &amp; Exp Detail'!F$7:F$94))/SUM('Fund 01 Rev &amp; Exp Detail'!F$96+'Fund 03 Rev &amp; Exp Detail'!F$96)</f>
        <v>#DIV/0!</v>
      </c>
      <c r="M32" s="215" t="e">
        <f>SUM(SUMIF('Fund 01 Rev &amp; Exp Detail'!$E$7:$E$94,'CARES Reporting F01 Rollup'!$B32,'Fund 01 Rev &amp; Exp Detail'!G$7:G$94)+SUMIF('Fund 03 Rev &amp; Exp Detail'!$E$7:$E$94,'CARES Reporting F01 Rollup'!$B32,'Fund 03 Rev &amp; Exp Detail'!G$7:G$94))/SUM('Fund 01 Rev &amp; Exp Detail'!G$96+'Fund 03 Rev &amp; Exp Detail'!G$96)</f>
        <v>#DIV/0!</v>
      </c>
      <c r="N32" s="235" t="e">
        <f>SUM(SUMIF('Fund 01 Rev &amp; Exp Detail'!$E$7:$E$94,'CARES Reporting F01 Rollup'!$B32,'Fund 01 Rev &amp; Exp Detail'!H$7:H$94)+SUMIF('Fund 03 Rev &amp; Exp Detail'!$E$7:$E$94,'CARES Reporting F01 Rollup'!$B32,'Fund 03 Rev &amp; Exp Detail'!H$7:H$94))/SUM('Fund 01 Rev &amp; Exp Detail'!H$96+'Fund 03 Rev &amp; Exp Detail'!H$96)</f>
        <v>#DIV/0!</v>
      </c>
      <c r="O32" s="384"/>
      <c r="P32" s="384"/>
      <c r="Q32" s="384"/>
      <c r="R32" s="385"/>
      <c r="S32" s="336"/>
      <c r="T32" s="214" t="e">
        <f>SUM(SUMIF('Fund 01 Rev &amp; Exp Detail'!$E$7:$E$142,'CARES Reporting F01 Rollup'!$B32,'Fund 01 Rev &amp; Exp Detail'!F$7:F$142)+SUMIF('Fund 03 Rev &amp; Exp Detail'!$E$7:$E$142,'CARES Reporting F01 Rollup'!$B32,'Fund 03 Rev &amp; Exp Detail'!F$7:F$142))/SUM('Fund 01 Rev &amp; Exp Detail'!F$144+'Fund 03 Rev &amp; Exp Detail'!F$144)</f>
        <v>#DIV/0!</v>
      </c>
      <c r="U32" s="215" t="e">
        <f>SUM(SUMIF('Fund 01 Rev &amp; Exp Detail'!$E$7:$E$142,'CARES Reporting F01 Rollup'!$B32,'Fund 01 Rev &amp; Exp Detail'!G$7:G$142)+SUMIF('Fund 03 Rev &amp; Exp Detail'!$E$7:$E$142,'CARES Reporting F01 Rollup'!$B32,'Fund 03 Rev &amp; Exp Detail'!G$7:G$142))/SUM('Fund 01 Rev &amp; Exp Detail'!G$144+'Fund 03 Rev &amp; Exp Detail'!G$144)</f>
        <v>#DIV/0!</v>
      </c>
      <c r="V32" s="235" t="e">
        <f>SUM(SUMIF('Fund 01 Rev &amp; Exp Detail'!$E$7:$E$142,'CARES Reporting F01 Rollup'!$B32,'Fund 01 Rev &amp; Exp Detail'!H$7:H$142)+SUMIF('Fund 03 Rev &amp; Exp Detail'!$E$7:$E$142,'CARES Reporting F01 Rollup'!$B32,'Fund 03 Rev &amp; Exp Detail'!H$7:H$142))/SUM('Fund 01 Rev &amp; Exp Detail'!H$144+'Fund 03 Rev &amp; Exp Detail'!H$144)</f>
        <v>#DIV/0!</v>
      </c>
      <c r="W32" s="384"/>
      <c r="X32" s="384"/>
      <c r="Y32" s="384"/>
      <c r="Z32" s="385"/>
      <c r="AA32" s="336"/>
      <c r="AB32" s="214" t="e">
        <f>SUM(SUMIF('Fund 01 Rev &amp; Exp Detail'!$E$7:$E$187,'CARES Reporting F01 Rollup'!$B32,'Fund 01 Rev &amp; Exp Detail'!F$7:F$187)+SUMIF('Fund 03 Rev &amp; Exp Detail'!$E$7:$E$187,'CARES Reporting F01 Rollup'!$B32,'Fund 03 Rev &amp; Exp Detail'!F$7:F$187))/SUM('Fund 01 Rev &amp; Exp Detail'!F$189+'Fund 03 Rev &amp; Exp Detail'!F$189)</f>
        <v>#DIV/0!</v>
      </c>
      <c r="AC32" s="215" t="e">
        <f>SUM(SUMIF('Fund 01 Rev &amp; Exp Detail'!$E$7:$E$187,'CARES Reporting F01 Rollup'!$B32,'Fund 01 Rev &amp; Exp Detail'!G$7:G$187)+SUMIF('Fund 03 Rev &amp; Exp Detail'!$E$7:$E$187,'CARES Reporting F01 Rollup'!$B32,'Fund 03 Rev &amp; Exp Detail'!G$7:G$187))/SUM('Fund 01 Rev &amp; Exp Detail'!G$189+'Fund 03 Rev &amp; Exp Detail'!G$189)</f>
        <v>#DIV/0!</v>
      </c>
      <c r="AD32" s="235" t="e">
        <f>SUM(SUMIF('Fund 01 Rev &amp; Exp Detail'!$E$7:$E$187,'CARES Reporting F01 Rollup'!$B32,'Fund 01 Rev &amp; Exp Detail'!H$7:H$187)+SUMIF('Fund 03 Rev &amp; Exp Detail'!$E$7:$E$187,'CARES Reporting F01 Rollup'!$B32,'Fund 03 Rev &amp; Exp Detail'!H$7:H$187))/SUM('Fund 01 Rev &amp; Exp Detail'!H$189+'Fund 03 Rev &amp; Exp Detail'!H$189)</f>
        <v>#DIV/0!</v>
      </c>
      <c r="AE32" s="384"/>
      <c r="AF32" s="384"/>
      <c r="AG32" s="384"/>
      <c r="AH32" s="385"/>
    </row>
    <row r="33" spans="2:34" x14ac:dyDescent="0.25">
      <c r="B33" s="116" t="s">
        <v>252</v>
      </c>
      <c r="C33" s="333">
        <v>6</v>
      </c>
      <c r="D33" s="214" t="e">
        <f>SUM(SUMIF('Fund 01 Rev &amp; Exp Detail'!$E$7:$E$47,'CARES Reporting F01 Rollup'!$B33,'Fund 01 Rev &amp; Exp Detail'!F$7:F$47)+SUMIF('Fund 03 Rev &amp; Exp Detail'!$E$7:$E$47,'CARES Reporting F01 Rollup'!$B33,'Fund 03 Rev &amp; Exp Detail'!F$7:F$47))/SUM('Fund 01 Rev &amp; Exp Detail'!F$49+'Fund 03 Rev &amp; Exp Detail'!F$49)</f>
        <v>#DIV/0!</v>
      </c>
      <c r="E33" s="215" t="e">
        <f>SUM(SUMIF('Fund 01 Rev &amp; Exp Detail'!$E$7:$E$47,'CARES Reporting F01 Rollup'!$B33,'Fund 01 Rev &amp; Exp Detail'!G$7:G$47)+SUMIF('Fund 03 Rev &amp; Exp Detail'!$E$7:$E$47,'CARES Reporting F01 Rollup'!$B33,'Fund 03 Rev &amp; Exp Detail'!G$7:G$47))/SUM('Fund 01 Rev &amp; Exp Detail'!G$49+'Fund 03 Rev &amp; Exp Detail'!G$49)</f>
        <v>#DIV/0!</v>
      </c>
      <c r="F33" s="235" t="e">
        <f>SUM(SUMIF('Fund 01 Rev &amp; Exp Detail'!$E$7:$E$47,'CARES Reporting F01 Rollup'!$B33,'Fund 01 Rev &amp; Exp Detail'!H$7:H$47)+SUMIF('Fund 03 Rev &amp; Exp Detail'!$E$7:$E$47,'CARES Reporting F01 Rollup'!$B33,'Fund 03 Rev &amp; Exp Detail'!H$7:H$47))/SUM('Fund 01 Rev &amp; Exp Detail'!H$49+'Fund 03 Rev &amp; Exp Detail'!H$49)</f>
        <v>#DIV/0!</v>
      </c>
      <c r="G33" s="384"/>
      <c r="H33" s="384"/>
      <c r="I33" s="384"/>
      <c r="J33" s="385"/>
      <c r="K33" s="335"/>
      <c r="L33" s="214" t="e">
        <f>SUM(SUMIF('Fund 01 Rev &amp; Exp Detail'!$E$7:$E$94,'CARES Reporting F01 Rollup'!$B33,'Fund 01 Rev &amp; Exp Detail'!F$7:F$94)+SUMIF('Fund 03 Rev &amp; Exp Detail'!$E$7:$E$94,'CARES Reporting F01 Rollup'!$B33,'Fund 03 Rev &amp; Exp Detail'!F$7:F$94))/SUM('Fund 01 Rev &amp; Exp Detail'!F$96+'Fund 03 Rev &amp; Exp Detail'!F$96)</f>
        <v>#DIV/0!</v>
      </c>
      <c r="M33" s="215" t="e">
        <f>SUM(SUMIF('Fund 01 Rev &amp; Exp Detail'!$E$7:$E$94,'CARES Reporting F01 Rollup'!$B33,'Fund 01 Rev &amp; Exp Detail'!G$7:G$94)+SUMIF('Fund 03 Rev &amp; Exp Detail'!$E$7:$E$94,'CARES Reporting F01 Rollup'!$B33,'Fund 03 Rev &amp; Exp Detail'!G$7:G$94))/SUM('Fund 01 Rev &amp; Exp Detail'!G$96+'Fund 03 Rev &amp; Exp Detail'!G$96)</f>
        <v>#DIV/0!</v>
      </c>
      <c r="N33" s="235" t="e">
        <f>SUM(SUMIF('Fund 01 Rev &amp; Exp Detail'!$E$7:$E$94,'CARES Reporting F01 Rollup'!$B33,'Fund 01 Rev &amp; Exp Detail'!H$7:H$94)+SUMIF('Fund 03 Rev &amp; Exp Detail'!$E$7:$E$94,'CARES Reporting F01 Rollup'!$B33,'Fund 03 Rev &amp; Exp Detail'!H$7:H$94))/SUM('Fund 01 Rev &amp; Exp Detail'!H$96+'Fund 03 Rev &amp; Exp Detail'!H$96)</f>
        <v>#DIV/0!</v>
      </c>
      <c r="O33" s="384"/>
      <c r="P33" s="384"/>
      <c r="Q33" s="384"/>
      <c r="R33" s="385"/>
      <c r="S33" s="336"/>
      <c r="T33" s="214" t="e">
        <f>SUM(SUMIF('Fund 01 Rev &amp; Exp Detail'!$E$7:$E$142,'CARES Reporting F01 Rollup'!$B33,'Fund 01 Rev &amp; Exp Detail'!F$7:F$142)+SUMIF('Fund 03 Rev &amp; Exp Detail'!$E$7:$E$142,'CARES Reporting F01 Rollup'!$B33,'Fund 03 Rev &amp; Exp Detail'!F$7:F$142))/SUM('Fund 01 Rev &amp; Exp Detail'!F$144+'Fund 03 Rev &amp; Exp Detail'!F$144)</f>
        <v>#DIV/0!</v>
      </c>
      <c r="U33" s="215" t="e">
        <f>SUM(SUMIF('Fund 01 Rev &amp; Exp Detail'!$E$7:$E$142,'CARES Reporting F01 Rollup'!$B33,'Fund 01 Rev &amp; Exp Detail'!G$7:G$142)+SUMIF('Fund 03 Rev &amp; Exp Detail'!$E$7:$E$142,'CARES Reporting F01 Rollup'!$B33,'Fund 03 Rev &amp; Exp Detail'!G$7:G$142))/SUM('Fund 01 Rev &amp; Exp Detail'!G$144+'Fund 03 Rev &amp; Exp Detail'!G$144)</f>
        <v>#DIV/0!</v>
      </c>
      <c r="V33" s="235" t="e">
        <f>SUM(SUMIF('Fund 01 Rev &amp; Exp Detail'!$E$7:$E$142,'CARES Reporting F01 Rollup'!$B33,'Fund 01 Rev &amp; Exp Detail'!H$7:H$142)+SUMIF('Fund 03 Rev &amp; Exp Detail'!$E$7:$E$142,'CARES Reporting F01 Rollup'!$B33,'Fund 03 Rev &amp; Exp Detail'!H$7:H$142))/SUM('Fund 01 Rev &amp; Exp Detail'!H$144+'Fund 03 Rev &amp; Exp Detail'!H$144)</f>
        <v>#DIV/0!</v>
      </c>
      <c r="W33" s="384"/>
      <c r="X33" s="384"/>
      <c r="Y33" s="384"/>
      <c r="Z33" s="385"/>
      <c r="AA33" s="336"/>
      <c r="AB33" s="214" t="e">
        <f>SUM(SUMIF('Fund 01 Rev &amp; Exp Detail'!$E$7:$E$187,'CARES Reporting F01 Rollup'!$B33,'Fund 01 Rev &amp; Exp Detail'!F$7:F$187)+SUMIF('Fund 03 Rev &amp; Exp Detail'!$E$7:$E$187,'CARES Reporting F01 Rollup'!$B33,'Fund 03 Rev &amp; Exp Detail'!F$7:F$187))/SUM('Fund 01 Rev &amp; Exp Detail'!F$189+'Fund 03 Rev &amp; Exp Detail'!F$189)</f>
        <v>#DIV/0!</v>
      </c>
      <c r="AC33" s="215" t="e">
        <f>SUM(SUMIF('Fund 01 Rev &amp; Exp Detail'!$E$7:$E$187,'CARES Reporting F01 Rollup'!$B33,'Fund 01 Rev &amp; Exp Detail'!G$7:G$187)+SUMIF('Fund 03 Rev &amp; Exp Detail'!$E$7:$E$187,'CARES Reporting F01 Rollup'!$B33,'Fund 03 Rev &amp; Exp Detail'!G$7:G$187))/SUM('Fund 01 Rev &amp; Exp Detail'!G$189+'Fund 03 Rev &amp; Exp Detail'!G$189)</f>
        <v>#DIV/0!</v>
      </c>
      <c r="AD33" s="235" t="e">
        <f>SUM(SUMIF('Fund 01 Rev &amp; Exp Detail'!$E$7:$E$187,'CARES Reporting F01 Rollup'!$B33,'Fund 01 Rev &amp; Exp Detail'!H$7:H$187)+SUMIF('Fund 03 Rev &amp; Exp Detail'!$E$7:$E$187,'CARES Reporting F01 Rollup'!$B33,'Fund 03 Rev &amp; Exp Detail'!H$7:H$187))/SUM('Fund 01 Rev &amp; Exp Detail'!H$189+'Fund 03 Rev &amp; Exp Detail'!H$189)</f>
        <v>#DIV/0!</v>
      </c>
      <c r="AE33" s="384"/>
      <c r="AF33" s="384"/>
      <c r="AG33" s="384"/>
      <c r="AH33" s="385"/>
    </row>
    <row r="34" spans="2:34" x14ac:dyDescent="0.25">
      <c r="B34" s="116" t="s">
        <v>253</v>
      </c>
      <c r="C34" s="333">
        <v>7</v>
      </c>
      <c r="D34" s="214" t="e">
        <f>SUM(SUMIF('Fund 01 Rev &amp; Exp Detail'!$E$7:$E$47,'CARES Reporting F01 Rollup'!$B34,'Fund 01 Rev &amp; Exp Detail'!F$7:F$47)+SUMIF('Fund 03 Rev &amp; Exp Detail'!$E$7:$E$47,'CARES Reporting F01 Rollup'!$B34,'Fund 03 Rev &amp; Exp Detail'!F$7:F$47))/SUM('Fund 01 Rev &amp; Exp Detail'!F$49+'Fund 03 Rev &amp; Exp Detail'!F$49)</f>
        <v>#DIV/0!</v>
      </c>
      <c r="E34" s="215" t="e">
        <f>SUM(SUMIF('Fund 01 Rev &amp; Exp Detail'!$E$7:$E$47,'CARES Reporting F01 Rollup'!$B34,'Fund 01 Rev &amp; Exp Detail'!G$7:G$47)+SUMIF('Fund 03 Rev &amp; Exp Detail'!$E$7:$E$47,'CARES Reporting F01 Rollup'!$B34,'Fund 03 Rev &amp; Exp Detail'!G$7:G$47))/SUM('Fund 01 Rev &amp; Exp Detail'!G$49+'Fund 03 Rev &amp; Exp Detail'!G$49)</f>
        <v>#DIV/0!</v>
      </c>
      <c r="F34" s="235" t="e">
        <f>SUM(SUMIF('Fund 01 Rev &amp; Exp Detail'!$E$7:$E$47,'CARES Reporting F01 Rollup'!$B34,'Fund 01 Rev &amp; Exp Detail'!H$7:H$47)+SUMIF('Fund 03 Rev &amp; Exp Detail'!$E$7:$E$47,'CARES Reporting F01 Rollup'!$B34,'Fund 03 Rev &amp; Exp Detail'!H$7:H$47))/SUM('Fund 01 Rev &amp; Exp Detail'!H$49+'Fund 03 Rev &amp; Exp Detail'!H$49)</f>
        <v>#DIV/0!</v>
      </c>
      <c r="G34" s="384"/>
      <c r="H34" s="384"/>
      <c r="I34" s="384"/>
      <c r="J34" s="385"/>
      <c r="K34" s="335"/>
      <c r="L34" s="214" t="e">
        <f>SUM(SUMIF('Fund 01 Rev &amp; Exp Detail'!$E$7:$E$94,'CARES Reporting F01 Rollup'!$B34,'Fund 01 Rev &amp; Exp Detail'!F$7:F$94)+SUMIF('Fund 03 Rev &amp; Exp Detail'!$E$7:$E$94,'CARES Reporting F01 Rollup'!$B34,'Fund 03 Rev &amp; Exp Detail'!F$7:F$94))/SUM('Fund 01 Rev &amp; Exp Detail'!F$96+'Fund 03 Rev &amp; Exp Detail'!F$96)</f>
        <v>#DIV/0!</v>
      </c>
      <c r="M34" s="215" t="e">
        <f>SUM(SUMIF('Fund 01 Rev &amp; Exp Detail'!$E$7:$E$94,'CARES Reporting F01 Rollup'!$B34,'Fund 01 Rev &amp; Exp Detail'!G$7:G$94)+SUMIF('Fund 03 Rev &amp; Exp Detail'!$E$7:$E$94,'CARES Reporting F01 Rollup'!$B34,'Fund 03 Rev &amp; Exp Detail'!G$7:G$94))/SUM('Fund 01 Rev &amp; Exp Detail'!G$96+'Fund 03 Rev &amp; Exp Detail'!G$96)</f>
        <v>#DIV/0!</v>
      </c>
      <c r="N34" s="235" t="e">
        <f>SUM(SUMIF('Fund 01 Rev &amp; Exp Detail'!$E$7:$E$94,'CARES Reporting F01 Rollup'!$B34,'Fund 01 Rev &amp; Exp Detail'!H$7:H$94)+SUMIF('Fund 03 Rev &amp; Exp Detail'!$E$7:$E$94,'CARES Reporting F01 Rollup'!$B34,'Fund 03 Rev &amp; Exp Detail'!H$7:H$94))/SUM('Fund 01 Rev &amp; Exp Detail'!H$96+'Fund 03 Rev &amp; Exp Detail'!H$96)</f>
        <v>#DIV/0!</v>
      </c>
      <c r="O34" s="384"/>
      <c r="P34" s="384"/>
      <c r="Q34" s="384"/>
      <c r="R34" s="385"/>
      <c r="S34" s="336"/>
      <c r="T34" s="214" t="e">
        <f>SUM(SUMIF('Fund 01 Rev &amp; Exp Detail'!$E$7:$E$142,'CARES Reporting F01 Rollup'!$B34,'Fund 01 Rev &amp; Exp Detail'!F$7:F$142)+SUMIF('Fund 03 Rev &amp; Exp Detail'!$E$7:$E$142,'CARES Reporting F01 Rollup'!$B34,'Fund 03 Rev &amp; Exp Detail'!F$7:F$142))/SUM('Fund 01 Rev &amp; Exp Detail'!F$144+'Fund 03 Rev &amp; Exp Detail'!F$144)</f>
        <v>#DIV/0!</v>
      </c>
      <c r="U34" s="215" t="e">
        <f>SUM(SUMIF('Fund 01 Rev &amp; Exp Detail'!$E$7:$E$142,'CARES Reporting F01 Rollup'!$B34,'Fund 01 Rev &amp; Exp Detail'!G$7:G$142)+SUMIF('Fund 03 Rev &amp; Exp Detail'!$E$7:$E$142,'CARES Reporting F01 Rollup'!$B34,'Fund 03 Rev &amp; Exp Detail'!G$7:G$142))/SUM('Fund 01 Rev &amp; Exp Detail'!G$144+'Fund 03 Rev &amp; Exp Detail'!G$144)</f>
        <v>#DIV/0!</v>
      </c>
      <c r="V34" s="235" t="e">
        <f>SUM(SUMIF('Fund 01 Rev &amp; Exp Detail'!$E$7:$E$142,'CARES Reporting F01 Rollup'!$B34,'Fund 01 Rev &amp; Exp Detail'!H$7:H$142)+SUMIF('Fund 03 Rev &amp; Exp Detail'!$E$7:$E$142,'CARES Reporting F01 Rollup'!$B34,'Fund 03 Rev &amp; Exp Detail'!H$7:H$142))/SUM('Fund 01 Rev &amp; Exp Detail'!H$144+'Fund 03 Rev &amp; Exp Detail'!H$144)</f>
        <v>#DIV/0!</v>
      </c>
      <c r="W34" s="384"/>
      <c r="X34" s="384"/>
      <c r="Y34" s="384"/>
      <c r="Z34" s="385"/>
      <c r="AA34" s="336"/>
      <c r="AB34" s="214" t="e">
        <f>SUM(SUMIF('Fund 01 Rev &amp; Exp Detail'!$E$7:$E$187,'CARES Reporting F01 Rollup'!$B34,'Fund 01 Rev &amp; Exp Detail'!F$7:F$187)+SUMIF('Fund 03 Rev &amp; Exp Detail'!$E$7:$E$187,'CARES Reporting F01 Rollup'!$B34,'Fund 03 Rev &amp; Exp Detail'!F$7:F$187))/SUM('Fund 01 Rev &amp; Exp Detail'!F$189+'Fund 03 Rev &amp; Exp Detail'!F$189)</f>
        <v>#DIV/0!</v>
      </c>
      <c r="AC34" s="215" t="e">
        <f>SUM(SUMIF('Fund 01 Rev &amp; Exp Detail'!$E$7:$E$187,'CARES Reporting F01 Rollup'!$B34,'Fund 01 Rev &amp; Exp Detail'!G$7:G$187)+SUMIF('Fund 03 Rev &amp; Exp Detail'!$E$7:$E$187,'CARES Reporting F01 Rollup'!$B34,'Fund 03 Rev &amp; Exp Detail'!G$7:G$187))/SUM('Fund 01 Rev &amp; Exp Detail'!G$189+'Fund 03 Rev &amp; Exp Detail'!G$189)</f>
        <v>#DIV/0!</v>
      </c>
      <c r="AD34" s="235" t="e">
        <f>SUM(SUMIF('Fund 01 Rev &amp; Exp Detail'!$E$7:$E$187,'CARES Reporting F01 Rollup'!$B34,'Fund 01 Rev &amp; Exp Detail'!H$7:H$187)+SUMIF('Fund 03 Rev &amp; Exp Detail'!$E$7:$E$187,'CARES Reporting F01 Rollup'!$B34,'Fund 03 Rev &amp; Exp Detail'!H$7:H$187))/SUM('Fund 01 Rev &amp; Exp Detail'!H$189+'Fund 03 Rev &amp; Exp Detail'!H$189)</f>
        <v>#DIV/0!</v>
      </c>
      <c r="AE34" s="384"/>
      <c r="AF34" s="384"/>
      <c r="AG34" s="384"/>
      <c r="AH34" s="385"/>
    </row>
    <row r="35" spans="2:34" x14ac:dyDescent="0.25">
      <c r="B35" s="116" t="s">
        <v>254</v>
      </c>
      <c r="C35" s="333">
        <v>8</v>
      </c>
      <c r="D35" s="214" t="e">
        <f>SUM(SUMIF('Fund 01 Rev &amp; Exp Detail'!$E$7:$E$47,'CARES Reporting F01 Rollup'!$B35,'Fund 01 Rev &amp; Exp Detail'!F$7:F$47)+SUMIF('Fund 03 Rev &amp; Exp Detail'!$E$7:$E$47,'CARES Reporting F01 Rollup'!$B35,'Fund 03 Rev &amp; Exp Detail'!F$7:F$47))/SUM('Fund 01 Rev &amp; Exp Detail'!F$49+'Fund 03 Rev &amp; Exp Detail'!F$49)</f>
        <v>#DIV/0!</v>
      </c>
      <c r="E35" s="215" t="e">
        <f>SUM(SUMIF('Fund 01 Rev &amp; Exp Detail'!$E$7:$E$47,'CARES Reporting F01 Rollup'!$B35,'Fund 01 Rev &amp; Exp Detail'!G$7:G$47)+SUMIF('Fund 03 Rev &amp; Exp Detail'!$E$7:$E$47,'CARES Reporting F01 Rollup'!$B35,'Fund 03 Rev &amp; Exp Detail'!G$7:G$47))/SUM('Fund 01 Rev &amp; Exp Detail'!G$49+'Fund 03 Rev &amp; Exp Detail'!G$49)</f>
        <v>#DIV/0!</v>
      </c>
      <c r="F35" s="235" t="e">
        <f>SUM(SUMIF('Fund 01 Rev &amp; Exp Detail'!$E$7:$E$47,'CARES Reporting F01 Rollup'!$B35,'Fund 01 Rev &amp; Exp Detail'!H$7:H$47)+SUMIF('Fund 03 Rev &amp; Exp Detail'!$E$7:$E$47,'CARES Reporting F01 Rollup'!$B35,'Fund 03 Rev &amp; Exp Detail'!H$7:H$47))/SUM('Fund 01 Rev &amp; Exp Detail'!H$49+'Fund 03 Rev &amp; Exp Detail'!H$49)</f>
        <v>#DIV/0!</v>
      </c>
      <c r="G35" s="384"/>
      <c r="H35" s="384"/>
      <c r="I35" s="384"/>
      <c r="J35" s="385"/>
      <c r="K35" s="335"/>
      <c r="L35" s="214" t="e">
        <f>SUM(SUMIF('Fund 01 Rev &amp; Exp Detail'!$E$7:$E$94,'CARES Reporting F01 Rollup'!$B35,'Fund 01 Rev &amp; Exp Detail'!F$7:F$94)+SUMIF('Fund 03 Rev &amp; Exp Detail'!$E$7:$E$94,'CARES Reporting F01 Rollup'!$B35,'Fund 03 Rev &amp; Exp Detail'!F$7:F$94))/SUM('Fund 01 Rev &amp; Exp Detail'!F$96+'Fund 03 Rev &amp; Exp Detail'!F$96)</f>
        <v>#DIV/0!</v>
      </c>
      <c r="M35" s="215" t="e">
        <f>SUM(SUMIF('Fund 01 Rev &amp; Exp Detail'!$E$7:$E$94,'CARES Reporting F01 Rollup'!$B35,'Fund 01 Rev &amp; Exp Detail'!G$7:G$94)+SUMIF('Fund 03 Rev &amp; Exp Detail'!$E$7:$E$94,'CARES Reporting F01 Rollup'!$B35,'Fund 03 Rev &amp; Exp Detail'!G$7:G$94))/SUM('Fund 01 Rev &amp; Exp Detail'!G$96+'Fund 03 Rev &amp; Exp Detail'!G$96)</f>
        <v>#DIV/0!</v>
      </c>
      <c r="N35" s="235" t="e">
        <f>SUM(SUMIF('Fund 01 Rev &amp; Exp Detail'!$E$7:$E$94,'CARES Reporting F01 Rollup'!$B35,'Fund 01 Rev &amp; Exp Detail'!H$7:H$94)+SUMIF('Fund 03 Rev &amp; Exp Detail'!$E$7:$E$94,'CARES Reporting F01 Rollup'!$B35,'Fund 03 Rev &amp; Exp Detail'!H$7:H$94))/SUM('Fund 01 Rev &amp; Exp Detail'!H$96+'Fund 03 Rev &amp; Exp Detail'!H$96)</f>
        <v>#DIV/0!</v>
      </c>
      <c r="O35" s="384"/>
      <c r="P35" s="384"/>
      <c r="Q35" s="384"/>
      <c r="R35" s="385"/>
      <c r="S35" s="336"/>
      <c r="T35" s="214" t="e">
        <f>SUM(SUMIF('Fund 01 Rev &amp; Exp Detail'!$E$7:$E$142,'CARES Reporting F01 Rollup'!$B35,'Fund 01 Rev &amp; Exp Detail'!F$7:F$142)+SUMIF('Fund 03 Rev &amp; Exp Detail'!$E$7:$E$142,'CARES Reporting F01 Rollup'!$B35,'Fund 03 Rev &amp; Exp Detail'!F$7:F$142))/SUM('Fund 01 Rev &amp; Exp Detail'!F$144+'Fund 03 Rev &amp; Exp Detail'!F$144)</f>
        <v>#DIV/0!</v>
      </c>
      <c r="U35" s="215" t="e">
        <f>SUM(SUMIF('Fund 01 Rev &amp; Exp Detail'!$E$7:$E$142,'CARES Reporting F01 Rollup'!$B35,'Fund 01 Rev &amp; Exp Detail'!G$7:G$142)+SUMIF('Fund 03 Rev &amp; Exp Detail'!$E$7:$E$142,'CARES Reporting F01 Rollup'!$B35,'Fund 03 Rev &amp; Exp Detail'!G$7:G$142))/SUM('Fund 01 Rev &amp; Exp Detail'!G$144+'Fund 03 Rev &amp; Exp Detail'!G$144)</f>
        <v>#DIV/0!</v>
      </c>
      <c r="V35" s="235" t="e">
        <f>SUM(SUMIF('Fund 01 Rev &amp; Exp Detail'!$E$7:$E$142,'CARES Reporting F01 Rollup'!$B35,'Fund 01 Rev &amp; Exp Detail'!H$7:H$142)+SUMIF('Fund 03 Rev &amp; Exp Detail'!$E$7:$E$142,'CARES Reporting F01 Rollup'!$B35,'Fund 03 Rev &amp; Exp Detail'!H$7:H$142))/SUM('Fund 01 Rev &amp; Exp Detail'!H$144+'Fund 03 Rev &amp; Exp Detail'!H$144)</f>
        <v>#DIV/0!</v>
      </c>
      <c r="W35" s="384"/>
      <c r="X35" s="384"/>
      <c r="Y35" s="384"/>
      <c r="Z35" s="385"/>
      <c r="AA35" s="336"/>
      <c r="AB35" s="214" t="e">
        <f>SUM(SUMIF('Fund 01 Rev &amp; Exp Detail'!$E$7:$E$187,'CARES Reporting F01 Rollup'!$B35,'Fund 01 Rev &amp; Exp Detail'!F$7:F$187)+SUMIF('Fund 03 Rev &amp; Exp Detail'!$E$7:$E$187,'CARES Reporting F01 Rollup'!$B35,'Fund 03 Rev &amp; Exp Detail'!F$7:F$187))/SUM('Fund 01 Rev &amp; Exp Detail'!F$189+'Fund 03 Rev &amp; Exp Detail'!F$189)</f>
        <v>#DIV/0!</v>
      </c>
      <c r="AC35" s="215" t="e">
        <f>SUM(SUMIF('Fund 01 Rev &amp; Exp Detail'!$E$7:$E$187,'CARES Reporting F01 Rollup'!$B35,'Fund 01 Rev &amp; Exp Detail'!G$7:G$187)+SUMIF('Fund 03 Rev &amp; Exp Detail'!$E$7:$E$187,'CARES Reporting F01 Rollup'!$B35,'Fund 03 Rev &amp; Exp Detail'!G$7:G$187))/SUM('Fund 01 Rev &amp; Exp Detail'!G$189+'Fund 03 Rev &amp; Exp Detail'!G$189)</f>
        <v>#DIV/0!</v>
      </c>
      <c r="AD35" s="235" t="e">
        <f>SUM(SUMIF('Fund 01 Rev &amp; Exp Detail'!$E$7:$E$187,'CARES Reporting F01 Rollup'!$B35,'Fund 01 Rev &amp; Exp Detail'!H$7:H$187)+SUMIF('Fund 03 Rev &amp; Exp Detail'!$E$7:$E$187,'CARES Reporting F01 Rollup'!$B35,'Fund 03 Rev &amp; Exp Detail'!H$7:H$187))/SUM('Fund 01 Rev &amp; Exp Detail'!H$189+'Fund 03 Rev &amp; Exp Detail'!H$189)</f>
        <v>#DIV/0!</v>
      </c>
      <c r="AE35" s="384"/>
      <c r="AF35" s="384"/>
      <c r="AG35" s="384"/>
      <c r="AH35" s="385"/>
    </row>
    <row r="36" spans="2:34" x14ac:dyDescent="0.25">
      <c r="B36" s="116" t="s">
        <v>255</v>
      </c>
      <c r="C36" s="333">
        <v>9</v>
      </c>
      <c r="D36" s="214" t="e">
        <f>SUM(SUMIF('Fund 01 Rev &amp; Exp Detail'!$E$7:$E$47,'CARES Reporting F01 Rollup'!$B36,'Fund 01 Rev &amp; Exp Detail'!F$7:F$47)+SUMIF('Fund 03 Rev &amp; Exp Detail'!$E$7:$E$47,'CARES Reporting F01 Rollup'!$B36,'Fund 03 Rev &amp; Exp Detail'!F$7:F$47))/SUM('Fund 01 Rev &amp; Exp Detail'!F$49+'Fund 03 Rev &amp; Exp Detail'!F$49)</f>
        <v>#DIV/0!</v>
      </c>
      <c r="E36" s="215" t="e">
        <f>SUM(SUMIF('Fund 01 Rev &amp; Exp Detail'!$E$7:$E$47,'CARES Reporting F01 Rollup'!$B36,'Fund 01 Rev &amp; Exp Detail'!G$7:G$47)+SUMIF('Fund 03 Rev &amp; Exp Detail'!$E$7:$E$47,'CARES Reporting F01 Rollup'!$B36,'Fund 03 Rev &amp; Exp Detail'!G$7:G$47))/SUM('Fund 01 Rev &amp; Exp Detail'!G$49+'Fund 03 Rev &amp; Exp Detail'!G$49)</f>
        <v>#DIV/0!</v>
      </c>
      <c r="F36" s="235" t="e">
        <f>SUM(SUMIF('Fund 01 Rev &amp; Exp Detail'!$E$7:$E$47,'CARES Reporting F01 Rollup'!$B36,'Fund 01 Rev &amp; Exp Detail'!H$7:H$47)+SUMIF('Fund 03 Rev &amp; Exp Detail'!$E$7:$E$47,'CARES Reporting F01 Rollup'!$B36,'Fund 03 Rev &amp; Exp Detail'!H$7:H$47))/SUM('Fund 01 Rev &amp; Exp Detail'!H$49+'Fund 03 Rev &amp; Exp Detail'!H$49)</f>
        <v>#DIV/0!</v>
      </c>
      <c r="G36" s="384"/>
      <c r="H36" s="384"/>
      <c r="I36" s="384"/>
      <c r="J36" s="385"/>
      <c r="K36" s="335"/>
      <c r="L36" s="214" t="e">
        <f>SUM(SUMIF('Fund 01 Rev &amp; Exp Detail'!$E$7:$E$94,'CARES Reporting F01 Rollup'!$B36,'Fund 01 Rev &amp; Exp Detail'!F$7:F$94)+SUMIF('Fund 03 Rev &amp; Exp Detail'!$E$7:$E$94,'CARES Reporting F01 Rollup'!$B36,'Fund 03 Rev &amp; Exp Detail'!F$7:F$94))/SUM('Fund 01 Rev &amp; Exp Detail'!F$96+'Fund 03 Rev &amp; Exp Detail'!F$96)</f>
        <v>#DIV/0!</v>
      </c>
      <c r="M36" s="215" t="e">
        <f>SUM(SUMIF('Fund 01 Rev &amp; Exp Detail'!$E$7:$E$94,'CARES Reporting F01 Rollup'!$B36,'Fund 01 Rev &amp; Exp Detail'!G$7:G$94)+SUMIF('Fund 03 Rev &amp; Exp Detail'!$E$7:$E$94,'CARES Reporting F01 Rollup'!$B36,'Fund 03 Rev &amp; Exp Detail'!G$7:G$94))/SUM('Fund 01 Rev &amp; Exp Detail'!G$96+'Fund 03 Rev &amp; Exp Detail'!G$96)</f>
        <v>#DIV/0!</v>
      </c>
      <c r="N36" s="235" t="e">
        <f>SUM(SUMIF('Fund 01 Rev &amp; Exp Detail'!$E$7:$E$94,'CARES Reporting F01 Rollup'!$B36,'Fund 01 Rev &amp; Exp Detail'!H$7:H$94)+SUMIF('Fund 03 Rev &amp; Exp Detail'!$E$7:$E$94,'CARES Reporting F01 Rollup'!$B36,'Fund 03 Rev &amp; Exp Detail'!H$7:H$94))/SUM('Fund 01 Rev &amp; Exp Detail'!H$96+'Fund 03 Rev &amp; Exp Detail'!H$96)</f>
        <v>#DIV/0!</v>
      </c>
      <c r="O36" s="384"/>
      <c r="P36" s="384"/>
      <c r="Q36" s="384"/>
      <c r="R36" s="385"/>
      <c r="S36" s="336"/>
      <c r="T36" s="214" t="e">
        <f>SUM(SUMIF('Fund 01 Rev &amp; Exp Detail'!$E$7:$E$142,'CARES Reporting F01 Rollup'!$B36,'Fund 01 Rev &amp; Exp Detail'!F$7:F$142)+SUMIF('Fund 03 Rev &amp; Exp Detail'!$E$7:$E$142,'CARES Reporting F01 Rollup'!$B36,'Fund 03 Rev &amp; Exp Detail'!F$7:F$142))/SUM('Fund 01 Rev &amp; Exp Detail'!F$144+'Fund 03 Rev &amp; Exp Detail'!F$144)</f>
        <v>#DIV/0!</v>
      </c>
      <c r="U36" s="215" t="e">
        <f>SUM(SUMIF('Fund 01 Rev &amp; Exp Detail'!$E$7:$E$142,'CARES Reporting F01 Rollup'!$B36,'Fund 01 Rev &amp; Exp Detail'!G$7:G$142)+SUMIF('Fund 03 Rev &amp; Exp Detail'!$E$7:$E$142,'CARES Reporting F01 Rollup'!$B36,'Fund 03 Rev &amp; Exp Detail'!G$7:G$142))/SUM('Fund 01 Rev &amp; Exp Detail'!G$144+'Fund 03 Rev &amp; Exp Detail'!G$144)</f>
        <v>#DIV/0!</v>
      </c>
      <c r="V36" s="235" t="e">
        <f>SUM(SUMIF('Fund 01 Rev &amp; Exp Detail'!$E$7:$E$142,'CARES Reporting F01 Rollup'!$B36,'Fund 01 Rev &amp; Exp Detail'!H$7:H$142)+SUMIF('Fund 03 Rev &amp; Exp Detail'!$E$7:$E$142,'CARES Reporting F01 Rollup'!$B36,'Fund 03 Rev &amp; Exp Detail'!H$7:H$142))/SUM('Fund 01 Rev &amp; Exp Detail'!H$144+'Fund 03 Rev &amp; Exp Detail'!H$144)</f>
        <v>#DIV/0!</v>
      </c>
      <c r="W36" s="384"/>
      <c r="X36" s="384"/>
      <c r="Y36" s="384"/>
      <c r="Z36" s="385"/>
      <c r="AA36" s="336"/>
      <c r="AB36" s="214" t="e">
        <f>SUM(SUMIF('Fund 01 Rev &amp; Exp Detail'!$E$7:$E$187,'CARES Reporting F01 Rollup'!$B36,'Fund 01 Rev &amp; Exp Detail'!F$7:F$187)+SUMIF('Fund 03 Rev &amp; Exp Detail'!$E$7:$E$187,'CARES Reporting F01 Rollup'!$B36,'Fund 03 Rev &amp; Exp Detail'!F$7:F$187))/SUM('Fund 01 Rev &amp; Exp Detail'!F$189+'Fund 03 Rev &amp; Exp Detail'!F$189)</f>
        <v>#DIV/0!</v>
      </c>
      <c r="AC36" s="215" t="e">
        <f>SUM(SUMIF('Fund 01 Rev &amp; Exp Detail'!$E$7:$E$187,'CARES Reporting F01 Rollup'!$B36,'Fund 01 Rev &amp; Exp Detail'!G$7:G$187)+SUMIF('Fund 03 Rev &amp; Exp Detail'!$E$7:$E$187,'CARES Reporting F01 Rollup'!$B36,'Fund 03 Rev &amp; Exp Detail'!G$7:G$187))/SUM('Fund 01 Rev &amp; Exp Detail'!G$189+'Fund 03 Rev &amp; Exp Detail'!G$189)</f>
        <v>#DIV/0!</v>
      </c>
      <c r="AD36" s="235" t="e">
        <f>SUM(SUMIF('Fund 01 Rev &amp; Exp Detail'!$E$7:$E$187,'CARES Reporting F01 Rollup'!$B36,'Fund 01 Rev &amp; Exp Detail'!H$7:H$187)+SUMIF('Fund 03 Rev &amp; Exp Detail'!$E$7:$E$187,'CARES Reporting F01 Rollup'!$B36,'Fund 03 Rev &amp; Exp Detail'!H$7:H$187))/SUM('Fund 01 Rev &amp; Exp Detail'!H$189+'Fund 03 Rev &amp; Exp Detail'!H$189)</f>
        <v>#DIV/0!</v>
      </c>
      <c r="AE36" s="384"/>
      <c r="AF36" s="384"/>
      <c r="AG36" s="384"/>
      <c r="AH36" s="385"/>
    </row>
    <row r="37" spans="2:34" ht="15.75" thickBot="1" x14ac:dyDescent="0.3">
      <c r="B37" s="116" t="s">
        <v>256</v>
      </c>
      <c r="C37" s="333">
        <v>10</v>
      </c>
      <c r="D37" s="285" t="e">
        <f>SUM(SUMIF('Fund 01 Rev &amp; Exp Detail'!$E$7:$E$47,'CARES Reporting F01 Rollup'!$B37,'Fund 01 Rev &amp; Exp Detail'!F$7:F$47)+SUMIF('Fund 03 Rev &amp; Exp Detail'!$E$7:$E$47,'CARES Reporting F01 Rollup'!$B37,'Fund 03 Rev &amp; Exp Detail'!F$7:F$47))/SUM('Fund 01 Rev &amp; Exp Detail'!F$49+'Fund 03 Rev &amp; Exp Detail'!F$49)</f>
        <v>#DIV/0!</v>
      </c>
      <c r="E37" s="286" t="e">
        <f>SUM(SUMIF('Fund 01 Rev &amp; Exp Detail'!$E$7:$E$47,'CARES Reporting F01 Rollup'!$B37,'Fund 01 Rev &amp; Exp Detail'!G$7:G$47)+SUMIF('Fund 03 Rev &amp; Exp Detail'!$E$7:$E$47,'CARES Reporting F01 Rollup'!$B37,'Fund 03 Rev &amp; Exp Detail'!G$7:G$47))/SUM('Fund 01 Rev &amp; Exp Detail'!G$49+'Fund 03 Rev &amp; Exp Detail'!G$49)</f>
        <v>#DIV/0!</v>
      </c>
      <c r="F37" s="287" t="e">
        <f>SUM(SUMIF('Fund 01 Rev &amp; Exp Detail'!$E$7:$E$47,'CARES Reporting F01 Rollup'!$B37,'Fund 01 Rev &amp; Exp Detail'!H$7:H$47)+SUMIF('Fund 03 Rev &amp; Exp Detail'!$E$7:$E$47,'CARES Reporting F01 Rollup'!$B37,'Fund 03 Rev &amp; Exp Detail'!H$7:H$47))/SUM('Fund 01 Rev &amp; Exp Detail'!H$49+'Fund 03 Rev &amp; Exp Detail'!H$49)</f>
        <v>#DIV/0!</v>
      </c>
      <c r="G37" s="384"/>
      <c r="H37" s="384"/>
      <c r="I37" s="384"/>
      <c r="J37" s="385"/>
      <c r="K37" s="335"/>
      <c r="L37" s="285" t="e">
        <f>SUM(SUMIF('Fund 01 Rev &amp; Exp Detail'!$E$7:$E$94,'CARES Reporting F01 Rollup'!$B37,'Fund 01 Rev &amp; Exp Detail'!F$7:F$94)+SUMIF('Fund 03 Rev &amp; Exp Detail'!$E$7:$E$94,'CARES Reporting F01 Rollup'!$B37,'Fund 03 Rev &amp; Exp Detail'!F$7:F$94))/SUM('Fund 01 Rev &amp; Exp Detail'!F$96+'Fund 03 Rev &amp; Exp Detail'!F$96)</f>
        <v>#DIV/0!</v>
      </c>
      <c r="M37" s="286" t="e">
        <f>SUM(SUMIF('Fund 01 Rev &amp; Exp Detail'!$E$7:$E$94,'CARES Reporting F01 Rollup'!$B37,'Fund 01 Rev &amp; Exp Detail'!G$7:G$94)+SUMIF('Fund 03 Rev &amp; Exp Detail'!$E$7:$E$94,'CARES Reporting F01 Rollup'!$B37,'Fund 03 Rev &amp; Exp Detail'!G$7:G$94))/SUM('Fund 01 Rev &amp; Exp Detail'!G$96+'Fund 03 Rev &amp; Exp Detail'!G$96)</f>
        <v>#DIV/0!</v>
      </c>
      <c r="N37" s="287" t="e">
        <f>SUM(SUMIF('Fund 01 Rev &amp; Exp Detail'!$E$7:$E$94,'CARES Reporting F01 Rollup'!$B37,'Fund 01 Rev &amp; Exp Detail'!H$7:H$94)+SUMIF('Fund 03 Rev &amp; Exp Detail'!$E$7:$E$94,'CARES Reporting F01 Rollup'!$B37,'Fund 03 Rev &amp; Exp Detail'!H$7:H$94))/SUM('Fund 01 Rev &amp; Exp Detail'!H$96+'Fund 03 Rev &amp; Exp Detail'!H$96)</f>
        <v>#DIV/0!</v>
      </c>
      <c r="O37" s="384"/>
      <c r="P37" s="384"/>
      <c r="Q37" s="384"/>
      <c r="R37" s="385"/>
      <c r="S37" s="336"/>
      <c r="T37" s="285" t="e">
        <f>SUM(SUMIF('Fund 01 Rev &amp; Exp Detail'!$E$7:$E$142,'CARES Reporting F01 Rollup'!$B37,'Fund 01 Rev &amp; Exp Detail'!F$7:F$142)+SUMIF('Fund 03 Rev &amp; Exp Detail'!$E$7:$E$142,'CARES Reporting F01 Rollup'!$B37,'Fund 03 Rev &amp; Exp Detail'!F$7:F$142))/SUM('Fund 01 Rev &amp; Exp Detail'!F$144+'Fund 03 Rev &amp; Exp Detail'!F$144)</f>
        <v>#DIV/0!</v>
      </c>
      <c r="U37" s="286" t="e">
        <f>SUM(SUMIF('Fund 01 Rev &amp; Exp Detail'!$E$7:$E$142,'CARES Reporting F01 Rollup'!$B37,'Fund 01 Rev &amp; Exp Detail'!G$7:G$142)+SUMIF('Fund 03 Rev &amp; Exp Detail'!$E$7:$E$142,'CARES Reporting F01 Rollup'!$B37,'Fund 03 Rev &amp; Exp Detail'!G$7:G$142))/SUM('Fund 01 Rev &amp; Exp Detail'!G$144+'Fund 03 Rev &amp; Exp Detail'!G$144)</f>
        <v>#DIV/0!</v>
      </c>
      <c r="V37" s="287" t="e">
        <f>SUM(SUMIF('Fund 01 Rev &amp; Exp Detail'!$E$7:$E$142,'CARES Reporting F01 Rollup'!$B37,'Fund 01 Rev &amp; Exp Detail'!H$7:H$142)+SUMIF('Fund 03 Rev &amp; Exp Detail'!$E$7:$E$142,'CARES Reporting F01 Rollup'!$B37,'Fund 03 Rev &amp; Exp Detail'!H$7:H$142))/SUM('Fund 01 Rev &amp; Exp Detail'!H$144+'Fund 03 Rev &amp; Exp Detail'!H$144)</f>
        <v>#DIV/0!</v>
      </c>
      <c r="W37" s="384"/>
      <c r="X37" s="384"/>
      <c r="Y37" s="384"/>
      <c r="Z37" s="385"/>
      <c r="AA37" s="336"/>
      <c r="AB37" s="285" t="e">
        <f>SUM(SUMIF('Fund 01 Rev &amp; Exp Detail'!$E$7:$E$187,'CARES Reporting F01 Rollup'!$B37,'Fund 01 Rev &amp; Exp Detail'!F$7:F$187)+SUMIF('Fund 03 Rev &amp; Exp Detail'!$E$7:$E$187,'CARES Reporting F01 Rollup'!$B37,'Fund 03 Rev &amp; Exp Detail'!F$7:F$187))/SUM('Fund 01 Rev &amp; Exp Detail'!F$189+'Fund 03 Rev &amp; Exp Detail'!F$189)</f>
        <v>#DIV/0!</v>
      </c>
      <c r="AC37" s="286" t="e">
        <f>SUM(SUMIF('Fund 01 Rev &amp; Exp Detail'!$E$7:$E$187,'CARES Reporting F01 Rollup'!$B37,'Fund 01 Rev &amp; Exp Detail'!G$7:G$187)+SUMIF('Fund 03 Rev &amp; Exp Detail'!$E$7:$E$187,'CARES Reporting F01 Rollup'!$B37,'Fund 03 Rev &amp; Exp Detail'!G$7:G$187))/SUM('Fund 01 Rev &amp; Exp Detail'!G$189+'Fund 03 Rev &amp; Exp Detail'!G$189)</f>
        <v>#DIV/0!</v>
      </c>
      <c r="AD37" s="287" t="e">
        <f>SUM(SUMIF('Fund 01 Rev &amp; Exp Detail'!$E$7:$E$187,'CARES Reporting F01 Rollup'!$B37,'Fund 01 Rev &amp; Exp Detail'!H$7:H$187)+SUMIF('Fund 03 Rev &amp; Exp Detail'!$E$7:$E$187,'CARES Reporting F01 Rollup'!$B37,'Fund 03 Rev &amp; Exp Detail'!H$7:H$187))/SUM('Fund 01 Rev &amp; Exp Detail'!H$189+'Fund 03 Rev &amp; Exp Detail'!H$189)</f>
        <v>#DIV/0!</v>
      </c>
      <c r="AE37" s="384"/>
      <c r="AF37" s="384"/>
      <c r="AG37" s="384"/>
      <c r="AH37" s="385"/>
    </row>
    <row r="38" spans="2:34" x14ac:dyDescent="0.25">
      <c r="B38" s="116" t="s">
        <v>235</v>
      </c>
      <c r="C38" s="334">
        <v>1</v>
      </c>
      <c r="D38" s="389"/>
      <c r="E38" s="384"/>
      <c r="F38" s="384"/>
      <c r="G38" s="293" t="e">
        <f>SUM(SUMIF('Fund 01 Rev &amp; Exp Detail'!$I$7:$I$47,'CARES Reporting F01 Rollup'!$B38,'Fund 01 Rev &amp; Exp Detail'!J$7:J$47)+SUMIF('Fund 03 Rev &amp; Exp Detail'!$I$7:$I$47,'CARES Reporting F01 Rollup'!$B38,'Fund 03 Rev &amp; Exp Detail'!J$7:J$47))/SUM('Fund 01 Rev &amp; Exp Detail'!J$49+'Fund 03 Rev &amp; Exp Detail'!J$49)</f>
        <v>#DIV/0!</v>
      </c>
      <c r="H38" s="384"/>
      <c r="I38" s="384"/>
      <c r="J38" s="385"/>
      <c r="K38" s="335"/>
      <c r="L38" s="389"/>
      <c r="M38" s="384"/>
      <c r="N38" s="384"/>
      <c r="O38" s="293" t="e">
        <f>SUM(SUMIF('Fund 01 Rev &amp; Exp Detail'!$I$7:$I$94,'CARES Reporting F01 Rollup'!$B38,'Fund 01 Rev &amp; Exp Detail'!J$7:J$94)+SUMIF('Fund 03 Rev &amp; Exp Detail'!$I$7:$I$94,'CARES Reporting F01 Rollup'!$B38,'Fund 03 Rev &amp; Exp Detail'!J$7:J$94))/SUM('Fund 01 Rev &amp; Exp Detail'!J$96+'Fund 03 Rev &amp; Exp Detail'!J$96)</f>
        <v>#DIV/0!</v>
      </c>
      <c r="P38" s="384"/>
      <c r="Q38" s="384"/>
      <c r="R38" s="385"/>
      <c r="S38" s="336"/>
      <c r="T38" s="389"/>
      <c r="U38" s="384"/>
      <c r="V38" s="384"/>
      <c r="W38" s="293" t="e">
        <f>SUM(SUMIF('Fund 01 Rev &amp; Exp Detail'!$I$7:$I$142,'CARES Reporting F01 Rollup'!$B38,'Fund 01 Rev &amp; Exp Detail'!J$7:J$142)+SUMIF('Fund 03 Rev &amp; Exp Detail'!$I$7:$I$142,'CARES Reporting F01 Rollup'!$B38,'Fund 03 Rev &amp; Exp Detail'!J$7:J$142))/SUM('Fund 01 Rev &amp; Exp Detail'!J$144+'Fund 03 Rev &amp; Exp Detail'!J$144)</f>
        <v>#DIV/0!</v>
      </c>
      <c r="X38" s="384"/>
      <c r="Y38" s="384"/>
      <c r="Z38" s="385"/>
      <c r="AA38" s="336"/>
      <c r="AB38" s="389"/>
      <c r="AC38" s="384"/>
      <c r="AD38" s="384"/>
      <c r="AE38" s="213" t="e">
        <f>SUM(SUMIF('Fund 01 Rev &amp; Exp Detail'!$I$7:$I$187,'CARES Reporting F01 Rollup'!$B38,'Fund 01 Rev &amp; Exp Detail'!J$7:J$187)+SUMIF('Fund 03 Rev &amp; Exp Detail'!$I$7:$I$187,'CARES Reporting F01 Rollup'!$B38,'Fund 03 Rev &amp; Exp Detail'!J$7:J$187))/SUM('Fund 01 Rev &amp; Exp Detail'!J$189+'Fund 03 Rev &amp; Exp Detail'!J$189)</f>
        <v>#DIV/0!</v>
      </c>
      <c r="AF38" s="228" t="e">
        <f>SUM(SUMIF('Fund 01 Rev &amp; Exp Detail'!$I$7:$I$187,'CARES Reporting F01 Rollup'!$B38,'Fund 01 Rev &amp; Exp Detail'!K$7:K$187)+SUMIF('Fund 03 Rev &amp; Exp Detail'!$I$7:$I$187,'CARES Reporting F01 Rollup'!$B38,'Fund 03 Rev &amp; Exp Detail'!K$7:K$187))/SUM('Fund 01 Rev &amp; Exp Detail'!K$189+'Fund 03 Rev &amp; Exp Detail'!K$189)</f>
        <v>#DIV/0!</v>
      </c>
      <c r="AG38" s="228" t="e">
        <f>SUM(SUMIF('Fund 01 Rev &amp; Exp Detail'!$I$7:$I$187,'CARES Reporting F01 Rollup'!$B38,'Fund 01 Rev &amp; Exp Detail'!L$7:L$187)+SUMIF('Fund 03 Rev &amp; Exp Detail'!$I$7:$I$187,'CARES Reporting F01 Rollup'!$B38,'Fund 03 Rev &amp; Exp Detail'!L$7:L$187))/SUM('Fund 01 Rev &amp; Exp Detail'!L$189+'Fund 03 Rev &amp; Exp Detail'!L$189)</f>
        <v>#DIV/0!</v>
      </c>
      <c r="AH38" s="278" t="e">
        <f>SUM(SUMIF('Fund 01 Rev &amp; Exp Detail'!$I$7:$I$187,'CARES Reporting F01 Rollup'!$B38,'Fund 01 Rev &amp; Exp Detail'!M$7:M$187)+SUMIF('Fund 03 Rev &amp; Exp Detail'!$I$7:$I$187,'CARES Reporting F01 Rollup'!$B38,'Fund 03 Rev &amp; Exp Detail'!M$7:M$187))/SUM('Fund 01 Rev &amp; Exp Detail'!M$189+'Fund 03 Rev &amp; Exp Detail'!M$189)</f>
        <v>#DIV/0!</v>
      </c>
    </row>
    <row r="39" spans="2:34" x14ac:dyDescent="0.25">
      <c r="B39" s="116" t="s">
        <v>236</v>
      </c>
      <c r="C39" s="334">
        <v>2</v>
      </c>
      <c r="D39" s="389"/>
      <c r="E39" s="384"/>
      <c r="F39" s="384"/>
      <c r="G39" s="294" t="e">
        <f>SUM(SUMIF('Fund 01 Rev &amp; Exp Detail'!$I$7:$I$47,'CARES Reporting F01 Rollup'!$B39,'Fund 01 Rev &amp; Exp Detail'!J$7:J$47)+SUMIF('Fund 03 Rev &amp; Exp Detail'!$I$7:$I$47,'CARES Reporting F01 Rollup'!$B39,'Fund 03 Rev &amp; Exp Detail'!J$7:J$47))/SUM('Fund 01 Rev &amp; Exp Detail'!J$49+'Fund 03 Rev &amp; Exp Detail'!J$49)</f>
        <v>#DIV/0!</v>
      </c>
      <c r="H39" s="384"/>
      <c r="I39" s="384"/>
      <c r="J39" s="385"/>
      <c r="K39" s="335"/>
      <c r="L39" s="389"/>
      <c r="M39" s="384"/>
      <c r="N39" s="384"/>
      <c r="O39" s="294" t="e">
        <f>SUM(SUMIF('Fund 01 Rev &amp; Exp Detail'!$I$7:$I$94,'CARES Reporting F01 Rollup'!$B39,'Fund 01 Rev &amp; Exp Detail'!J$7:J$94)+SUMIF('Fund 03 Rev &amp; Exp Detail'!$I$7:$I$94,'CARES Reporting F01 Rollup'!$B39,'Fund 03 Rev &amp; Exp Detail'!J$7:J$94))/SUM('Fund 01 Rev &amp; Exp Detail'!J$96+'Fund 03 Rev &amp; Exp Detail'!J$96)</f>
        <v>#DIV/0!</v>
      </c>
      <c r="P39" s="384"/>
      <c r="Q39" s="384"/>
      <c r="R39" s="385"/>
      <c r="S39" s="336"/>
      <c r="T39" s="389"/>
      <c r="U39" s="384"/>
      <c r="V39" s="384"/>
      <c r="W39" s="294" t="e">
        <f>SUM(SUMIF('Fund 01 Rev &amp; Exp Detail'!$I$7:$I$142,'CARES Reporting F01 Rollup'!$B39,'Fund 01 Rev &amp; Exp Detail'!J$7:J$142)+SUMIF('Fund 03 Rev &amp; Exp Detail'!$I$7:$I$142,'CARES Reporting F01 Rollup'!$B39,'Fund 03 Rev &amp; Exp Detail'!J$7:J$142))/SUM('Fund 01 Rev &amp; Exp Detail'!J$144+'Fund 03 Rev &amp; Exp Detail'!J$144)</f>
        <v>#DIV/0!</v>
      </c>
      <c r="X39" s="384"/>
      <c r="Y39" s="384"/>
      <c r="Z39" s="385"/>
      <c r="AA39" s="336"/>
      <c r="AB39" s="389"/>
      <c r="AC39" s="384"/>
      <c r="AD39" s="384"/>
      <c r="AE39" s="214" t="e">
        <f>SUM(SUMIF('Fund 01 Rev &amp; Exp Detail'!$I$7:$I$187,'CARES Reporting F01 Rollup'!$B39,'Fund 01 Rev &amp; Exp Detail'!J$7:J$187)+SUMIF('Fund 03 Rev &amp; Exp Detail'!$I$7:$I$187,'CARES Reporting F01 Rollup'!$B39,'Fund 03 Rev &amp; Exp Detail'!J$7:J$187))/SUM('Fund 01 Rev &amp; Exp Detail'!J$189+'Fund 03 Rev &amp; Exp Detail'!J$189)</f>
        <v>#DIV/0!</v>
      </c>
      <c r="AF39" s="215" t="e">
        <f>SUM(SUMIF('Fund 01 Rev &amp; Exp Detail'!$I$7:$I$187,'CARES Reporting F01 Rollup'!$B39,'Fund 01 Rev &amp; Exp Detail'!K$7:K$187)+SUMIF('Fund 03 Rev &amp; Exp Detail'!$I$7:$I$187,'CARES Reporting F01 Rollup'!$B39,'Fund 03 Rev &amp; Exp Detail'!K$7:K$187))/SUM('Fund 01 Rev &amp; Exp Detail'!K$189+'Fund 03 Rev &amp; Exp Detail'!K$189)</f>
        <v>#DIV/0!</v>
      </c>
      <c r="AG39" s="215" t="e">
        <f>SUM(SUMIF('Fund 01 Rev &amp; Exp Detail'!$I$7:$I$187,'CARES Reporting F01 Rollup'!$B39,'Fund 01 Rev &amp; Exp Detail'!L$7:L$187)+SUMIF('Fund 03 Rev &amp; Exp Detail'!$I$7:$I$187,'CARES Reporting F01 Rollup'!$B39,'Fund 03 Rev &amp; Exp Detail'!L$7:L$187))/SUM('Fund 01 Rev &amp; Exp Detail'!L$189+'Fund 03 Rev &amp; Exp Detail'!L$189)</f>
        <v>#DIV/0!</v>
      </c>
      <c r="AH39" s="235" t="e">
        <f>SUM(SUMIF('Fund 01 Rev &amp; Exp Detail'!$I$7:$I$187,'CARES Reporting F01 Rollup'!$B39,'Fund 01 Rev &amp; Exp Detail'!M$7:M$187)+SUMIF('Fund 03 Rev &amp; Exp Detail'!$I$7:$I$187,'CARES Reporting F01 Rollup'!$B39,'Fund 03 Rev &amp; Exp Detail'!M$7:M$187))/SUM('Fund 01 Rev &amp; Exp Detail'!M$189+'Fund 03 Rev &amp; Exp Detail'!M$189)</f>
        <v>#DIV/0!</v>
      </c>
    </row>
    <row r="40" spans="2:34" x14ac:dyDescent="0.25">
      <c r="B40" s="116" t="s">
        <v>237</v>
      </c>
      <c r="C40" s="334">
        <v>3</v>
      </c>
      <c r="D40" s="389"/>
      <c r="E40" s="384"/>
      <c r="F40" s="384"/>
      <c r="G40" s="294" t="e">
        <f>SUM(SUMIF('Fund 01 Rev &amp; Exp Detail'!$I$7:$I$47,'CARES Reporting F01 Rollup'!$B40,'Fund 01 Rev &amp; Exp Detail'!J$7:J$47)+SUMIF('Fund 03 Rev &amp; Exp Detail'!$I$7:$I$47,'CARES Reporting F01 Rollup'!$B40,'Fund 03 Rev &amp; Exp Detail'!J$7:J$47))/SUM('Fund 01 Rev &amp; Exp Detail'!J$49+'Fund 03 Rev &amp; Exp Detail'!J$49)</f>
        <v>#DIV/0!</v>
      </c>
      <c r="H40" s="384"/>
      <c r="I40" s="384"/>
      <c r="J40" s="385"/>
      <c r="K40" s="335"/>
      <c r="L40" s="389"/>
      <c r="M40" s="384"/>
      <c r="N40" s="384"/>
      <c r="O40" s="294" t="e">
        <f>SUM(SUMIF('Fund 01 Rev &amp; Exp Detail'!$I$7:$I$94,'CARES Reporting F01 Rollup'!$B40,'Fund 01 Rev &amp; Exp Detail'!J$7:J$94)+SUMIF('Fund 03 Rev &amp; Exp Detail'!$I$7:$I$94,'CARES Reporting F01 Rollup'!$B40,'Fund 03 Rev &amp; Exp Detail'!J$7:J$94))/SUM('Fund 01 Rev &amp; Exp Detail'!J$96+'Fund 03 Rev &amp; Exp Detail'!J$96)</f>
        <v>#DIV/0!</v>
      </c>
      <c r="P40" s="384"/>
      <c r="Q40" s="384"/>
      <c r="R40" s="385"/>
      <c r="S40" s="336"/>
      <c r="T40" s="389"/>
      <c r="U40" s="384"/>
      <c r="V40" s="384"/>
      <c r="W40" s="294" t="e">
        <f>SUM(SUMIF('Fund 01 Rev &amp; Exp Detail'!$I$7:$I$142,'CARES Reporting F01 Rollup'!$B40,'Fund 01 Rev &amp; Exp Detail'!J$7:J$142)+SUMIF('Fund 03 Rev &amp; Exp Detail'!$I$7:$I$142,'CARES Reporting F01 Rollup'!$B40,'Fund 03 Rev &amp; Exp Detail'!J$7:J$142))/SUM('Fund 01 Rev &amp; Exp Detail'!J$144+'Fund 03 Rev &amp; Exp Detail'!J$144)</f>
        <v>#DIV/0!</v>
      </c>
      <c r="X40" s="384"/>
      <c r="Y40" s="384"/>
      <c r="Z40" s="385"/>
      <c r="AA40" s="336"/>
      <c r="AB40" s="389"/>
      <c r="AC40" s="384"/>
      <c r="AD40" s="384"/>
      <c r="AE40" s="214" t="e">
        <f>SUM(SUMIF('Fund 01 Rev &amp; Exp Detail'!$I$7:$I$187,'CARES Reporting F01 Rollup'!$B40,'Fund 01 Rev &amp; Exp Detail'!J$7:J$187)+SUMIF('Fund 03 Rev &amp; Exp Detail'!$I$7:$I$187,'CARES Reporting F01 Rollup'!$B40,'Fund 03 Rev &amp; Exp Detail'!J$7:J$187))/SUM('Fund 01 Rev &amp; Exp Detail'!J$189+'Fund 03 Rev &amp; Exp Detail'!J$189)</f>
        <v>#DIV/0!</v>
      </c>
      <c r="AF40" s="215" t="e">
        <f>SUM(SUMIF('Fund 01 Rev &amp; Exp Detail'!$I$7:$I$187,'CARES Reporting F01 Rollup'!$B40,'Fund 01 Rev &amp; Exp Detail'!K$7:K$187)+SUMIF('Fund 03 Rev &amp; Exp Detail'!$I$7:$I$187,'CARES Reporting F01 Rollup'!$B40,'Fund 03 Rev &amp; Exp Detail'!K$7:K$187))/SUM('Fund 01 Rev &amp; Exp Detail'!K$189+'Fund 03 Rev &amp; Exp Detail'!K$189)</f>
        <v>#DIV/0!</v>
      </c>
      <c r="AG40" s="215" t="e">
        <f>SUM(SUMIF('Fund 01 Rev &amp; Exp Detail'!$I$7:$I$187,'CARES Reporting F01 Rollup'!$B40,'Fund 01 Rev &amp; Exp Detail'!L$7:L$187)+SUMIF('Fund 03 Rev &amp; Exp Detail'!$I$7:$I$187,'CARES Reporting F01 Rollup'!$B40,'Fund 03 Rev &amp; Exp Detail'!L$7:L$187))/SUM('Fund 01 Rev &amp; Exp Detail'!L$189+'Fund 03 Rev &amp; Exp Detail'!L$189)</f>
        <v>#DIV/0!</v>
      </c>
      <c r="AH40" s="235" t="e">
        <f>SUM(SUMIF('Fund 01 Rev &amp; Exp Detail'!$I$7:$I$187,'CARES Reporting F01 Rollup'!$B40,'Fund 01 Rev &amp; Exp Detail'!M$7:M$187)+SUMIF('Fund 03 Rev &amp; Exp Detail'!$I$7:$I$187,'CARES Reporting F01 Rollup'!$B40,'Fund 03 Rev &amp; Exp Detail'!M$7:M$187))/SUM('Fund 01 Rev &amp; Exp Detail'!M$189+'Fund 03 Rev &amp; Exp Detail'!M$189)</f>
        <v>#DIV/0!</v>
      </c>
    </row>
    <row r="41" spans="2:34" x14ac:dyDescent="0.25">
      <c r="B41" s="116" t="s">
        <v>238</v>
      </c>
      <c r="C41" s="334">
        <v>4</v>
      </c>
      <c r="D41" s="389"/>
      <c r="E41" s="384"/>
      <c r="F41" s="384"/>
      <c r="G41" s="294" t="e">
        <f>SUM(SUMIF('Fund 01 Rev &amp; Exp Detail'!$I$7:$I$47,'CARES Reporting F01 Rollup'!$B41,'Fund 01 Rev &amp; Exp Detail'!J$7:J$47)+SUMIF('Fund 03 Rev &amp; Exp Detail'!$I$7:$I$47,'CARES Reporting F01 Rollup'!$B41,'Fund 03 Rev &amp; Exp Detail'!J$7:J$47))/SUM('Fund 01 Rev &amp; Exp Detail'!J$49+'Fund 03 Rev &amp; Exp Detail'!J$49)</f>
        <v>#DIV/0!</v>
      </c>
      <c r="H41" s="384"/>
      <c r="I41" s="384"/>
      <c r="J41" s="385"/>
      <c r="K41" s="335"/>
      <c r="L41" s="389"/>
      <c r="M41" s="384"/>
      <c r="N41" s="384"/>
      <c r="O41" s="294" t="e">
        <f>SUM(SUMIF('Fund 01 Rev &amp; Exp Detail'!$I$7:$I$94,'CARES Reporting F01 Rollup'!$B41,'Fund 01 Rev &amp; Exp Detail'!J$7:J$94)+SUMIF('Fund 03 Rev &amp; Exp Detail'!$I$7:$I$94,'CARES Reporting F01 Rollup'!$B41,'Fund 03 Rev &amp; Exp Detail'!J$7:J$94))/SUM('Fund 01 Rev &amp; Exp Detail'!J$96+'Fund 03 Rev &amp; Exp Detail'!J$96)</f>
        <v>#DIV/0!</v>
      </c>
      <c r="P41" s="384"/>
      <c r="Q41" s="384"/>
      <c r="R41" s="385"/>
      <c r="S41" s="336"/>
      <c r="T41" s="389"/>
      <c r="U41" s="384"/>
      <c r="V41" s="384"/>
      <c r="W41" s="294" t="e">
        <f>SUM(SUMIF('Fund 01 Rev &amp; Exp Detail'!$I$7:$I$142,'CARES Reporting F01 Rollup'!$B41,'Fund 01 Rev &amp; Exp Detail'!J$7:J$142)+SUMIF('Fund 03 Rev &amp; Exp Detail'!$I$7:$I$142,'CARES Reporting F01 Rollup'!$B41,'Fund 03 Rev &amp; Exp Detail'!J$7:J$142))/SUM('Fund 01 Rev &amp; Exp Detail'!J$144+'Fund 03 Rev &amp; Exp Detail'!J$144)</f>
        <v>#DIV/0!</v>
      </c>
      <c r="X41" s="384"/>
      <c r="Y41" s="384"/>
      <c r="Z41" s="385"/>
      <c r="AA41" s="336"/>
      <c r="AB41" s="389"/>
      <c r="AC41" s="384"/>
      <c r="AD41" s="384"/>
      <c r="AE41" s="214" t="e">
        <f>SUM(SUMIF('Fund 01 Rev &amp; Exp Detail'!$I$7:$I$187,'CARES Reporting F01 Rollup'!$B41,'Fund 01 Rev &amp; Exp Detail'!J$7:J$187)+SUMIF('Fund 03 Rev &amp; Exp Detail'!$I$7:$I$187,'CARES Reporting F01 Rollup'!$B41,'Fund 03 Rev &amp; Exp Detail'!J$7:J$187))/SUM('Fund 01 Rev &amp; Exp Detail'!J$189+'Fund 03 Rev &amp; Exp Detail'!J$189)</f>
        <v>#DIV/0!</v>
      </c>
      <c r="AF41" s="215" t="e">
        <f>SUM(SUMIF('Fund 01 Rev &amp; Exp Detail'!$I$7:$I$187,'CARES Reporting F01 Rollup'!$B41,'Fund 01 Rev &amp; Exp Detail'!K$7:K$187)+SUMIF('Fund 03 Rev &amp; Exp Detail'!$I$7:$I$187,'CARES Reporting F01 Rollup'!$B41,'Fund 03 Rev &amp; Exp Detail'!K$7:K$187))/SUM('Fund 01 Rev &amp; Exp Detail'!K$189+'Fund 03 Rev &amp; Exp Detail'!K$189)</f>
        <v>#DIV/0!</v>
      </c>
      <c r="AG41" s="215" t="e">
        <f>SUM(SUMIF('Fund 01 Rev &amp; Exp Detail'!$I$7:$I$187,'CARES Reporting F01 Rollup'!$B41,'Fund 01 Rev &amp; Exp Detail'!L$7:L$187)+SUMIF('Fund 03 Rev &amp; Exp Detail'!$I$7:$I$187,'CARES Reporting F01 Rollup'!$B41,'Fund 03 Rev &amp; Exp Detail'!L$7:L$187))/SUM('Fund 01 Rev &amp; Exp Detail'!L$189+'Fund 03 Rev &amp; Exp Detail'!L$189)</f>
        <v>#DIV/0!</v>
      </c>
      <c r="AH41" s="235" t="e">
        <f>SUM(SUMIF('Fund 01 Rev &amp; Exp Detail'!$I$7:$I$187,'CARES Reporting F01 Rollup'!$B41,'Fund 01 Rev &amp; Exp Detail'!M$7:M$187)+SUMIF('Fund 03 Rev &amp; Exp Detail'!$I$7:$I$187,'CARES Reporting F01 Rollup'!$B41,'Fund 03 Rev &amp; Exp Detail'!M$7:M$187))/SUM('Fund 01 Rev &amp; Exp Detail'!M$189+'Fund 03 Rev &amp; Exp Detail'!M$189)</f>
        <v>#DIV/0!</v>
      </c>
    </row>
    <row r="42" spans="2:34" x14ac:dyDescent="0.25">
      <c r="B42" s="116" t="s">
        <v>239</v>
      </c>
      <c r="C42" s="334">
        <v>5</v>
      </c>
      <c r="D42" s="389"/>
      <c r="E42" s="384"/>
      <c r="F42" s="384"/>
      <c r="G42" s="294" t="e">
        <f>SUM(SUMIF('Fund 01 Rev &amp; Exp Detail'!$I$7:$I$47,'CARES Reporting F01 Rollup'!$B42,'Fund 01 Rev &amp; Exp Detail'!J$7:J$47)+SUMIF('Fund 03 Rev &amp; Exp Detail'!$I$7:$I$47,'CARES Reporting F01 Rollup'!$B42,'Fund 03 Rev &amp; Exp Detail'!J$7:J$47))/SUM('Fund 01 Rev &amp; Exp Detail'!J$49+'Fund 03 Rev &amp; Exp Detail'!J$49)</f>
        <v>#DIV/0!</v>
      </c>
      <c r="H42" s="384"/>
      <c r="I42" s="384"/>
      <c r="J42" s="385"/>
      <c r="K42" s="335"/>
      <c r="L42" s="389"/>
      <c r="M42" s="384"/>
      <c r="N42" s="384"/>
      <c r="O42" s="294" t="e">
        <f>SUM(SUMIF('Fund 01 Rev &amp; Exp Detail'!$I$7:$I$94,'CARES Reporting F01 Rollup'!$B42,'Fund 01 Rev &amp; Exp Detail'!J$7:J$94)+SUMIF('Fund 03 Rev &amp; Exp Detail'!$I$7:$I$94,'CARES Reporting F01 Rollup'!$B42,'Fund 03 Rev &amp; Exp Detail'!J$7:J$94))/SUM('Fund 01 Rev &amp; Exp Detail'!J$96+'Fund 03 Rev &amp; Exp Detail'!J$96)</f>
        <v>#DIV/0!</v>
      </c>
      <c r="P42" s="384"/>
      <c r="Q42" s="384"/>
      <c r="R42" s="385"/>
      <c r="S42" s="336"/>
      <c r="T42" s="389"/>
      <c r="U42" s="384"/>
      <c r="V42" s="384"/>
      <c r="W42" s="294" t="e">
        <f>SUM(SUMIF('Fund 01 Rev &amp; Exp Detail'!$I$7:$I$142,'CARES Reporting F01 Rollup'!$B42,'Fund 01 Rev &amp; Exp Detail'!J$7:J$142)+SUMIF('Fund 03 Rev &amp; Exp Detail'!$I$7:$I$142,'CARES Reporting F01 Rollup'!$B42,'Fund 03 Rev &amp; Exp Detail'!J$7:J$142))/SUM('Fund 01 Rev &amp; Exp Detail'!J$144+'Fund 03 Rev &amp; Exp Detail'!J$144)</f>
        <v>#DIV/0!</v>
      </c>
      <c r="X42" s="384"/>
      <c r="Y42" s="384"/>
      <c r="Z42" s="385"/>
      <c r="AA42" s="336"/>
      <c r="AB42" s="389"/>
      <c r="AC42" s="384"/>
      <c r="AD42" s="384"/>
      <c r="AE42" s="214" t="e">
        <f>SUM(SUMIF('Fund 01 Rev &amp; Exp Detail'!$I$7:$I$187,'CARES Reporting F01 Rollup'!$B42,'Fund 01 Rev &amp; Exp Detail'!J$7:J$187)+SUMIF('Fund 03 Rev &amp; Exp Detail'!$I$7:$I$187,'CARES Reporting F01 Rollup'!$B42,'Fund 03 Rev &amp; Exp Detail'!J$7:J$187))/SUM('Fund 01 Rev &amp; Exp Detail'!J$189+'Fund 03 Rev &amp; Exp Detail'!J$189)</f>
        <v>#DIV/0!</v>
      </c>
      <c r="AF42" s="215" t="e">
        <f>SUM(SUMIF('Fund 01 Rev &amp; Exp Detail'!$I$7:$I$187,'CARES Reporting F01 Rollup'!$B42,'Fund 01 Rev &amp; Exp Detail'!K$7:K$187)+SUMIF('Fund 03 Rev &amp; Exp Detail'!$I$7:$I$187,'CARES Reporting F01 Rollup'!$B42,'Fund 03 Rev &amp; Exp Detail'!K$7:K$187))/SUM('Fund 01 Rev &amp; Exp Detail'!K$189+'Fund 03 Rev &amp; Exp Detail'!K$189)</f>
        <v>#DIV/0!</v>
      </c>
      <c r="AG42" s="215" t="e">
        <f>SUM(SUMIF('Fund 01 Rev &amp; Exp Detail'!$I$7:$I$187,'CARES Reporting F01 Rollup'!$B42,'Fund 01 Rev &amp; Exp Detail'!L$7:L$187)+SUMIF('Fund 03 Rev &amp; Exp Detail'!$I$7:$I$187,'CARES Reporting F01 Rollup'!$B42,'Fund 03 Rev &amp; Exp Detail'!L$7:L$187))/SUM('Fund 01 Rev &amp; Exp Detail'!L$189+'Fund 03 Rev &amp; Exp Detail'!L$189)</f>
        <v>#DIV/0!</v>
      </c>
      <c r="AH42" s="235" t="e">
        <f>SUM(SUMIF('Fund 01 Rev &amp; Exp Detail'!$I$7:$I$187,'CARES Reporting F01 Rollup'!$B42,'Fund 01 Rev &amp; Exp Detail'!M$7:M$187)+SUMIF('Fund 03 Rev &amp; Exp Detail'!$I$7:$I$187,'CARES Reporting F01 Rollup'!$B42,'Fund 03 Rev &amp; Exp Detail'!M$7:M$187))/SUM('Fund 01 Rev &amp; Exp Detail'!M$189+'Fund 03 Rev &amp; Exp Detail'!M$189)</f>
        <v>#DIV/0!</v>
      </c>
    </row>
    <row r="43" spans="2:34" x14ac:dyDescent="0.25">
      <c r="B43" s="116" t="s">
        <v>240</v>
      </c>
      <c r="C43" s="334">
        <v>6</v>
      </c>
      <c r="D43" s="389"/>
      <c r="E43" s="384"/>
      <c r="F43" s="384"/>
      <c r="G43" s="294" t="e">
        <f>SUM(SUMIF('Fund 01 Rev &amp; Exp Detail'!$I$7:$I$47,'CARES Reporting F01 Rollup'!$B43,'Fund 01 Rev &amp; Exp Detail'!J$7:J$47)+SUMIF('Fund 03 Rev &amp; Exp Detail'!$I$7:$I$47,'CARES Reporting F01 Rollup'!$B43,'Fund 03 Rev &amp; Exp Detail'!J$7:J$47))/SUM('Fund 01 Rev &amp; Exp Detail'!J$49+'Fund 03 Rev &amp; Exp Detail'!J$49)</f>
        <v>#DIV/0!</v>
      </c>
      <c r="H43" s="384"/>
      <c r="I43" s="384"/>
      <c r="J43" s="385"/>
      <c r="K43" s="335"/>
      <c r="L43" s="389"/>
      <c r="M43" s="384"/>
      <c r="N43" s="384"/>
      <c r="O43" s="294" t="e">
        <f>SUM(SUMIF('Fund 01 Rev &amp; Exp Detail'!$I$7:$I$94,'CARES Reporting F01 Rollup'!$B43,'Fund 01 Rev &amp; Exp Detail'!J$7:J$94)+SUMIF('Fund 03 Rev &amp; Exp Detail'!$I$7:$I$94,'CARES Reporting F01 Rollup'!$B43,'Fund 03 Rev &amp; Exp Detail'!J$7:J$94))/SUM('Fund 01 Rev &amp; Exp Detail'!J$96+'Fund 03 Rev &amp; Exp Detail'!J$96)</f>
        <v>#DIV/0!</v>
      </c>
      <c r="P43" s="384"/>
      <c r="Q43" s="384"/>
      <c r="R43" s="385"/>
      <c r="S43" s="336"/>
      <c r="T43" s="389"/>
      <c r="U43" s="384"/>
      <c r="V43" s="384"/>
      <c r="W43" s="294" t="e">
        <f>SUM(SUMIF('Fund 01 Rev &amp; Exp Detail'!$I$7:$I$142,'CARES Reporting F01 Rollup'!$B43,'Fund 01 Rev &amp; Exp Detail'!J$7:J$142)+SUMIF('Fund 03 Rev &amp; Exp Detail'!$I$7:$I$142,'CARES Reporting F01 Rollup'!$B43,'Fund 03 Rev &amp; Exp Detail'!J$7:J$142))/SUM('Fund 01 Rev &amp; Exp Detail'!J$144+'Fund 03 Rev &amp; Exp Detail'!J$144)</f>
        <v>#DIV/0!</v>
      </c>
      <c r="X43" s="384"/>
      <c r="Y43" s="384"/>
      <c r="Z43" s="385"/>
      <c r="AA43" s="336"/>
      <c r="AB43" s="389"/>
      <c r="AC43" s="384"/>
      <c r="AD43" s="384"/>
      <c r="AE43" s="214" t="e">
        <f>SUM(SUMIF('Fund 01 Rev &amp; Exp Detail'!$I$7:$I$187,'CARES Reporting F01 Rollup'!$B43,'Fund 01 Rev &amp; Exp Detail'!J$7:J$187)+SUMIF('Fund 03 Rev &amp; Exp Detail'!$I$7:$I$187,'CARES Reporting F01 Rollup'!$B43,'Fund 03 Rev &amp; Exp Detail'!J$7:J$187))/SUM('Fund 01 Rev &amp; Exp Detail'!J$189+'Fund 03 Rev &amp; Exp Detail'!J$189)</f>
        <v>#DIV/0!</v>
      </c>
      <c r="AF43" s="215" t="e">
        <f>SUM(SUMIF('Fund 01 Rev &amp; Exp Detail'!$I$7:$I$187,'CARES Reporting F01 Rollup'!$B43,'Fund 01 Rev &amp; Exp Detail'!K$7:K$187)+SUMIF('Fund 03 Rev &amp; Exp Detail'!$I$7:$I$187,'CARES Reporting F01 Rollup'!$B43,'Fund 03 Rev &amp; Exp Detail'!K$7:K$187))/SUM('Fund 01 Rev &amp; Exp Detail'!K$189+'Fund 03 Rev &amp; Exp Detail'!K$189)</f>
        <v>#DIV/0!</v>
      </c>
      <c r="AG43" s="215" t="e">
        <f>SUM(SUMIF('Fund 01 Rev &amp; Exp Detail'!$I$7:$I$187,'CARES Reporting F01 Rollup'!$B43,'Fund 01 Rev &amp; Exp Detail'!L$7:L$187)+SUMIF('Fund 03 Rev &amp; Exp Detail'!$I$7:$I$187,'CARES Reporting F01 Rollup'!$B43,'Fund 03 Rev &amp; Exp Detail'!L$7:L$187))/SUM('Fund 01 Rev &amp; Exp Detail'!L$189+'Fund 03 Rev &amp; Exp Detail'!L$189)</f>
        <v>#DIV/0!</v>
      </c>
      <c r="AH43" s="235" t="e">
        <f>SUM(SUMIF('Fund 01 Rev &amp; Exp Detail'!$I$7:$I$187,'CARES Reporting F01 Rollup'!$B43,'Fund 01 Rev &amp; Exp Detail'!M$7:M$187)+SUMIF('Fund 03 Rev &amp; Exp Detail'!$I$7:$I$187,'CARES Reporting F01 Rollup'!$B43,'Fund 03 Rev &amp; Exp Detail'!M$7:M$187))/SUM('Fund 01 Rev &amp; Exp Detail'!M$189+'Fund 03 Rev &amp; Exp Detail'!M$189)</f>
        <v>#DIV/0!</v>
      </c>
    </row>
    <row r="44" spans="2:34" x14ac:dyDescent="0.25">
      <c r="B44" s="116" t="s">
        <v>241</v>
      </c>
      <c r="C44" s="334">
        <v>7</v>
      </c>
      <c r="D44" s="389"/>
      <c r="E44" s="384"/>
      <c r="F44" s="384"/>
      <c r="G44" s="294" t="e">
        <f>SUM(SUMIF('Fund 01 Rev &amp; Exp Detail'!$I$7:$I$47,'CARES Reporting F01 Rollup'!$B44,'Fund 01 Rev &amp; Exp Detail'!J$7:J$47)+SUMIF('Fund 03 Rev &amp; Exp Detail'!$I$7:$I$47,'CARES Reporting F01 Rollup'!$B44,'Fund 03 Rev &amp; Exp Detail'!J$7:J$47))/SUM('Fund 01 Rev &amp; Exp Detail'!J$49+'Fund 03 Rev &amp; Exp Detail'!J$49)</f>
        <v>#DIV/0!</v>
      </c>
      <c r="H44" s="384"/>
      <c r="I44" s="384"/>
      <c r="J44" s="385"/>
      <c r="K44" s="335"/>
      <c r="L44" s="389"/>
      <c r="M44" s="384"/>
      <c r="N44" s="384"/>
      <c r="O44" s="294" t="e">
        <f>SUM(SUMIF('Fund 01 Rev &amp; Exp Detail'!$I$7:$I$94,'CARES Reporting F01 Rollup'!$B44,'Fund 01 Rev &amp; Exp Detail'!J$7:J$94)+SUMIF('Fund 03 Rev &amp; Exp Detail'!$I$7:$I$94,'CARES Reporting F01 Rollup'!$B44,'Fund 03 Rev &amp; Exp Detail'!J$7:J$94))/SUM('Fund 01 Rev &amp; Exp Detail'!J$96+'Fund 03 Rev &amp; Exp Detail'!J$96)</f>
        <v>#DIV/0!</v>
      </c>
      <c r="P44" s="384"/>
      <c r="Q44" s="384"/>
      <c r="R44" s="385"/>
      <c r="S44" s="336"/>
      <c r="T44" s="389"/>
      <c r="U44" s="384"/>
      <c r="V44" s="384"/>
      <c r="W44" s="294" t="e">
        <f>SUM(SUMIF('Fund 01 Rev &amp; Exp Detail'!$I$7:$I$142,'CARES Reporting F01 Rollup'!$B44,'Fund 01 Rev &amp; Exp Detail'!J$7:J$142)+SUMIF('Fund 03 Rev &amp; Exp Detail'!$I$7:$I$142,'CARES Reporting F01 Rollup'!$B44,'Fund 03 Rev &amp; Exp Detail'!J$7:J$142))/SUM('Fund 01 Rev &amp; Exp Detail'!J$144+'Fund 03 Rev &amp; Exp Detail'!J$144)</f>
        <v>#DIV/0!</v>
      </c>
      <c r="X44" s="384"/>
      <c r="Y44" s="384"/>
      <c r="Z44" s="385"/>
      <c r="AA44" s="336"/>
      <c r="AB44" s="389"/>
      <c r="AC44" s="384"/>
      <c r="AD44" s="384"/>
      <c r="AE44" s="214" t="e">
        <f>SUM(SUMIF('Fund 01 Rev &amp; Exp Detail'!$I$7:$I$187,'CARES Reporting F01 Rollup'!$B44,'Fund 01 Rev &amp; Exp Detail'!J$7:J$187)+SUMIF('Fund 03 Rev &amp; Exp Detail'!$I$7:$I$187,'CARES Reporting F01 Rollup'!$B44,'Fund 03 Rev &amp; Exp Detail'!J$7:J$187))/SUM('Fund 01 Rev &amp; Exp Detail'!J$189+'Fund 03 Rev &amp; Exp Detail'!J$189)</f>
        <v>#DIV/0!</v>
      </c>
      <c r="AF44" s="215" t="e">
        <f>SUM(SUMIF('Fund 01 Rev &amp; Exp Detail'!$I$7:$I$187,'CARES Reporting F01 Rollup'!$B44,'Fund 01 Rev &amp; Exp Detail'!K$7:K$187)+SUMIF('Fund 03 Rev &amp; Exp Detail'!$I$7:$I$187,'CARES Reporting F01 Rollup'!$B44,'Fund 03 Rev &amp; Exp Detail'!K$7:K$187))/SUM('Fund 01 Rev &amp; Exp Detail'!K$189+'Fund 03 Rev &amp; Exp Detail'!K$189)</f>
        <v>#DIV/0!</v>
      </c>
      <c r="AG44" s="215" t="e">
        <f>SUM(SUMIF('Fund 01 Rev &amp; Exp Detail'!$I$7:$I$187,'CARES Reporting F01 Rollup'!$B44,'Fund 01 Rev &amp; Exp Detail'!L$7:L$187)+SUMIF('Fund 03 Rev &amp; Exp Detail'!$I$7:$I$187,'CARES Reporting F01 Rollup'!$B44,'Fund 03 Rev &amp; Exp Detail'!L$7:L$187))/SUM('Fund 01 Rev &amp; Exp Detail'!L$189+'Fund 03 Rev &amp; Exp Detail'!L$189)</f>
        <v>#DIV/0!</v>
      </c>
      <c r="AH44" s="235" t="e">
        <f>SUM(SUMIF('Fund 01 Rev &amp; Exp Detail'!$I$7:$I$187,'CARES Reporting F01 Rollup'!$B44,'Fund 01 Rev &amp; Exp Detail'!M$7:M$187)+SUMIF('Fund 03 Rev &amp; Exp Detail'!$I$7:$I$187,'CARES Reporting F01 Rollup'!$B44,'Fund 03 Rev &amp; Exp Detail'!M$7:M$187))/SUM('Fund 01 Rev &amp; Exp Detail'!M$189+'Fund 03 Rev &amp; Exp Detail'!M$189)</f>
        <v>#DIV/0!</v>
      </c>
    </row>
    <row r="45" spans="2:34" x14ac:dyDescent="0.25">
      <c r="B45" s="116" t="s">
        <v>242</v>
      </c>
      <c r="C45" s="334">
        <v>8</v>
      </c>
      <c r="D45" s="389"/>
      <c r="E45" s="384"/>
      <c r="F45" s="384"/>
      <c r="G45" s="294" t="e">
        <f>SUM(SUMIF('Fund 01 Rev &amp; Exp Detail'!$I$7:$I$47,'CARES Reporting F01 Rollup'!$B45,'Fund 01 Rev &amp; Exp Detail'!J$7:J$47)+SUMIF('Fund 03 Rev &amp; Exp Detail'!$I$7:$I$47,'CARES Reporting F01 Rollup'!$B45,'Fund 03 Rev &amp; Exp Detail'!J$7:J$47))/SUM('Fund 01 Rev &amp; Exp Detail'!J$49+'Fund 03 Rev &amp; Exp Detail'!J$49)</f>
        <v>#DIV/0!</v>
      </c>
      <c r="H45" s="384"/>
      <c r="I45" s="384"/>
      <c r="J45" s="385"/>
      <c r="K45" s="335"/>
      <c r="L45" s="389"/>
      <c r="M45" s="384"/>
      <c r="N45" s="384"/>
      <c r="O45" s="294" t="e">
        <f>SUM(SUMIF('Fund 01 Rev &amp; Exp Detail'!$I$7:$I$94,'CARES Reporting F01 Rollup'!$B45,'Fund 01 Rev &amp; Exp Detail'!J$7:J$94)+SUMIF('Fund 03 Rev &amp; Exp Detail'!$I$7:$I$94,'CARES Reporting F01 Rollup'!$B45,'Fund 03 Rev &amp; Exp Detail'!J$7:J$94))/SUM('Fund 01 Rev &amp; Exp Detail'!J$96+'Fund 03 Rev &amp; Exp Detail'!J$96)</f>
        <v>#DIV/0!</v>
      </c>
      <c r="P45" s="384"/>
      <c r="Q45" s="384"/>
      <c r="R45" s="385"/>
      <c r="S45" s="336"/>
      <c r="T45" s="389"/>
      <c r="U45" s="384"/>
      <c r="V45" s="384"/>
      <c r="W45" s="294" t="e">
        <f>SUM(SUMIF('Fund 01 Rev &amp; Exp Detail'!$I$7:$I$142,'CARES Reporting F01 Rollup'!$B45,'Fund 01 Rev &amp; Exp Detail'!J$7:J$142)+SUMIF('Fund 03 Rev &amp; Exp Detail'!$I$7:$I$142,'CARES Reporting F01 Rollup'!$B45,'Fund 03 Rev &amp; Exp Detail'!J$7:J$142))/SUM('Fund 01 Rev &amp; Exp Detail'!J$144+'Fund 03 Rev &amp; Exp Detail'!J$144)</f>
        <v>#DIV/0!</v>
      </c>
      <c r="X45" s="384"/>
      <c r="Y45" s="384"/>
      <c r="Z45" s="385"/>
      <c r="AA45" s="336"/>
      <c r="AB45" s="389"/>
      <c r="AC45" s="384"/>
      <c r="AD45" s="384"/>
      <c r="AE45" s="214" t="e">
        <f>SUM(SUMIF('Fund 01 Rev &amp; Exp Detail'!$I$7:$I$187,'CARES Reporting F01 Rollup'!$B45,'Fund 01 Rev &amp; Exp Detail'!J$7:J$187)+SUMIF('Fund 03 Rev &amp; Exp Detail'!$I$7:$I$187,'CARES Reporting F01 Rollup'!$B45,'Fund 03 Rev &amp; Exp Detail'!J$7:J$187))/SUM('Fund 01 Rev &amp; Exp Detail'!J$189+'Fund 03 Rev &amp; Exp Detail'!J$189)</f>
        <v>#DIV/0!</v>
      </c>
      <c r="AF45" s="215" t="e">
        <f>SUM(SUMIF('Fund 01 Rev &amp; Exp Detail'!$I$7:$I$187,'CARES Reporting F01 Rollup'!$B45,'Fund 01 Rev &amp; Exp Detail'!K$7:K$187)+SUMIF('Fund 03 Rev &amp; Exp Detail'!$I$7:$I$187,'CARES Reporting F01 Rollup'!$B45,'Fund 03 Rev &amp; Exp Detail'!K$7:K$187))/SUM('Fund 01 Rev &amp; Exp Detail'!K$189+'Fund 03 Rev &amp; Exp Detail'!K$189)</f>
        <v>#DIV/0!</v>
      </c>
      <c r="AG45" s="215" t="e">
        <f>SUM(SUMIF('Fund 01 Rev &amp; Exp Detail'!$I$7:$I$187,'CARES Reporting F01 Rollup'!$B45,'Fund 01 Rev &amp; Exp Detail'!L$7:L$187)+SUMIF('Fund 03 Rev &amp; Exp Detail'!$I$7:$I$187,'CARES Reporting F01 Rollup'!$B45,'Fund 03 Rev &amp; Exp Detail'!L$7:L$187))/SUM('Fund 01 Rev &amp; Exp Detail'!L$189+'Fund 03 Rev &amp; Exp Detail'!L$189)</f>
        <v>#DIV/0!</v>
      </c>
      <c r="AH45" s="235" t="e">
        <f>SUM(SUMIF('Fund 01 Rev &amp; Exp Detail'!$I$7:$I$187,'CARES Reporting F01 Rollup'!$B45,'Fund 01 Rev &amp; Exp Detail'!M$7:M$187)+SUMIF('Fund 03 Rev &amp; Exp Detail'!$I$7:$I$187,'CARES Reporting F01 Rollup'!$B45,'Fund 03 Rev &amp; Exp Detail'!M$7:M$187))/SUM('Fund 01 Rev &amp; Exp Detail'!M$189+'Fund 03 Rev &amp; Exp Detail'!M$189)</f>
        <v>#DIV/0!</v>
      </c>
    </row>
    <row r="46" spans="2:34" x14ac:dyDescent="0.25">
      <c r="B46" s="116" t="s">
        <v>243</v>
      </c>
      <c r="C46" s="334">
        <v>9</v>
      </c>
      <c r="D46" s="389"/>
      <c r="E46" s="384"/>
      <c r="F46" s="384"/>
      <c r="G46" s="294" t="e">
        <f>SUM(SUMIF('Fund 01 Rev &amp; Exp Detail'!$I$7:$I$47,'CARES Reporting F01 Rollup'!$B46,'Fund 01 Rev &amp; Exp Detail'!J$7:J$47)+SUMIF('Fund 03 Rev &amp; Exp Detail'!$I$7:$I$47,'CARES Reporting F01 Rollup'!$B46,'Fund 03 Rev &amp; Exp Detail'!J$7:J$47))/SUM('Fund 01 Rev &amp; Exp Detail'!J$49+'Fund 03 Rev &amp; Exp Detail'!J$49)</f>
        <v>#DIV/0!</v>
      </c>
      <c r="H46" s="384"/>
      <c r="I46" s="384"/>
      <c r="J46" s="385"/>
      <c r="K46" s="335"/>
      <c r="L46" s="389"/>
      <c r="M46" s="384"/>
      <c r="N46" s="384"/>
      <c r="O46" s="294" t="e">
        <f>SUM(SUMIF('Fund 01 Rev &amp; Exp Detail'!$I$7:$I$94,'CARES Reporting F01 Rollup'!$B46,'Fund 01 Rev &amp; Exp Detail'!J$7:J$94)+SUMIF('Fund 03 Rev &amp; Exp Detail'!$I$7:$I$94,'CARES Reporting F01 Rollup'!$B46,'Fund 03 Rev &amp; Exp Detail'!J$7:J$94))/SUM('Fund 01 Rev &amp; Exp Detail'!J$96+'Fund 03 Rev &amp; Exp Detail'!J$96)</f>
        <v>#DIV/0!</v>
      </c>
      <c r="P46" s="384"/>
      <c r="Q46" s="384"/>
      <c r="R46" s="385"/>
      <c r="S46" s="336"/>
      <c r="T46" s="389"/>
      <c r="U46" s="384"/>
      <c r="V46" s="384"/>
      <c r="W46" s="294" t="e">
        <f>SUM(SUMIF('Fund 01 Rev &amp; Exp Detail'!$I$7:$I$142,'CARES Reporting F01 Rollup'!$B46,'Fund 01 Rev &amp; Exp Detail'!J$7:J$142)+SUMIF('Fund 03 Rev &amp; Exp Detail'!$I$7:$I$142,'CARES Reporting F01 Rollup'!$B46,'Fund 03 Rev &amp; Exp Detail'!J$7:J$142))/SUM('Fund 01 Rev &amp; Exp Detail'!J$144+'Fund 03 Rev &amp; Exp Detail'!J$144)</f>
        <v>#DIV/0!</v>
      </c>
      <c r="X46" s="384"/>
      <c r="Y46" s="384"/>
      <c r="Z46" s="385"/>
      <c r="AA46" s="336"/>
      <c r="AB46" s="389"/>
      <c r="AC46" s="384"/>
      <c r="AD46" s="384"/>
      <c r="AE46" s="214" t="e">
        <f>SUM(SUMIF('Fund 01 Rev &amp; Exp Detail'!$I$7:$I$187,'CARES Reporting F01 Rollup'!$B46,'Fund 01 Rev &amp; Exp Detail'!J$7:J$187)+SUMIF('Fund 03 Rev &amp; Exp Detail'!$I$7:$I$187,'CARES Reporting F01 Rollup'!$B46,'Fund 03 Rev &amp; Exp Detail'!J$7:J$187))/SUM('Fund 01 Rev &amp; Exp Detail'!J$189+'Fund 03 Rev &amp; Exp Detail'!J$189)</f>
        <v>#DIV/0!</v>
      </c>
      <c r="AF46" s="215" t="e">
        <f>SUM(SUMIF('Fund 01 Rev &amp; Exp Detail'!$I$7:$I$187,'CARES Reporting F01 Rollup'!$B46,'Fund 01 Rev &amp; Exp Detail'!K$7:K$187)+SUMIF('Fund 03 Rev &amp; Exp Detail'!$I$7:$I$187,'CARES Reporting F01 Rollup'!$B46,'Fund 03 Rev &amp; Exp Detail'!K$7:K$187))/SUM('Fund 01 Rev &amp; Exp Detail'!K$189+'Fund 03 Rev &amp; Exp Detail'!K$189)</f>
        <v>#DIV/0!</v>
      </c>
      <c r="AG46" s="215" t="e">
        <f>SUM(SUMIF('Fund 01 Rev &amp; Exp Detail'!$I$7:$I$187,'CARES Reporting F01 Rollup'!$B46,'Fund 01 Rev &amp; Exp Detail'!L$7:L$187)+SUMIF('Fund 03 Rev &amp; Exp Detail'!$I$7:$I$187,'CARES Reporting F01 Rollup'!$B46,'Fund 03 Rev &amp; Exp Detail'!L$7:L$187))/SUM('Fund 01 Rev &amp; Exp Detail'!L$189+'Fund 03 Rev &amp; Exp Detail'!L$189)</f>
        <v>#DIV/0!</v>
      </c>
      <c r="AH46" s="235" t="e">
        <f>SUM(SUMIF('Fund 01 Rev &amp; Exp Detail'!$I$7:$I$187,'CARES Reporting F01 Rollup'!$B46,'Fund 01 Rev &amp; Exp Detail'!M$7:M$187)+SUMIF('Fund 03 Rev &amp; Exp Detail'!$I$7:$I$187,'CARES Reporting F01 Rollup'!$B46,'Fund 03 Rev &amp; Exp Detail'!M$7:M$187))/SUM('Fund 01 Rev &amp; Exp Detail'!M$189+'Fund 03 Rev &amp; Exp Detail'!M$189)</f>
        <v>#DIV/0!</v>
      </c>
    </row>
    <row r="47" spans="2:34" x14ac:dyDescent="0.25">
      <c r="B47" s="116" t="s">
        <v>244</v>
      </c>
      <c r="C47" s="334">
        <v>10</v>
      </c>
      <c r="D47" s="389"/>
      <c r="E47" s="384"/>
      <c r="F47" s="384"/>
      <c r="G47" s="294" t="e">
        <f>SUM(SUMIF('Fund 01 Rev &amp; Exp Detail'!$I$7:$I$47,'CARES Reporting F01 Rollup'!$B47,'Fund 01 Rev &amp; Exp Detail'!J$7:J$47)+SUMIF('Fund 03 Rev &amp; Exp Detail'!$I$7:$I$47,'CARES Reporting F01 Rollup'!$B47,'Fund 03 Rev &amp; Exp Detail'!J$7:J$47))/SUM('Fund 01 Rev &amp; Exp Detail'!J$49+'Fund 03 Rev &amp; Exp Detail'!J$49)</f>
        <v>#DIV/0!</v>
      </c>
      <c r="H47" s="384"/>
      <c r="I47" s="384"/>
      <c r="J47" s="385"/>
      <c r="K47" s="335"/>
      <c r="L47" s="389"/>
      <c r="M47" s="384"/>
      <c r="N47" s="384"/>
      <c r="O47" s="294" t="e">
        <f>SUM(SUMIF('Fund 01 Rev &amp; Exp Detail'!$I$7:$I$94,'CARES Reporting F01 Rollup'!$B47,'Fund 01 Rev &amp; Exp Detail'!J$7:J$94)+SUMIF('Fund 03 Rev &amp; Exp Detail'!$I$7:$I$94,'CARES Reporting F01 Rollup'!$B47,'Fund 03 Rev &amp; Exp Detail'!J$7:J$94))/SUM('Fund 01 Rev &amp; Exp Detail'!J$96+'Fund 03 Rev &amp; Exp Detail'!J$96)</f>
        <v>#DIV/0!</v>
      </c>
      <c r="P47" s="384"/>
      <c r="Q47" s="384"/>
      <c r="R47" s="385"/>
      <c r="S47" s="336"/>
      <c r="T47" s="389"/>
      <c r="U47" s="384"/>
      <c r="V47" s="384"/>
      <c r="W47" s="294" t="e">
        <f>SUM(SUMIF('Fund 01 Rev &amp; Exp Detail'!$I$7:$I$142,'CARES Reporting F01 Rollup'!$B47,'Fund 01 Rev &amp; Exp Detail'!J$7:J$142)+SUMIF('Fund 03 Rev &amp; Exp Detail'!$I$7:$I$142,'CARES Reporting F01 Rollup'!$B47,'Fund 03 Rev &amp; Exp Detail'!J$7:J$142))/SUM('Fund 01 Rev &amp; Exp Detail'!J$144+'Fund 03 Rev &amp; Exp Detail'!J$144)</f>
        <v>#DIV/0!</v>
      </c>
      <c r="X47" s="384"/>
      <c r="Y47" s="384"/>
      <c r="Z47" s="385"/>
      <c r="AA47" s="336"/>
      <c r="AB47" s="389"/>
      <c r="AC47" s="384"/>
      <c r="AD47" s="384"/>
      <c r="AE47" s="214" t="e">
        <f>SUM(SUMIF('Fund 01 Rev &amp; Exp Detail'!$I$7:$I$187,'CARES Reporting F01 Rollup'!$B47,'Fund 01 Rev &amp; Exp Detail'!J$7:J$187)+SUMIF('Fund 03 Rev &amp; Exp Detail'!$I$7:$I$187,'CARES Reporting F01 Rollup'!$B47,'Fund 03 Rev &amp; Exp Detail'!J$7:J$187))/SUM('Fund 01 Rev &amp; Exp Detail'!J$189+'Fund 03 Rev &amp; Exp Detail'!J$189)</f>
        <v>#DIV/0!</v>
      </c>
      <c r="AF47" s="215" t="e">
        <f>SUM(SUMIF('Fund 01 Rev &amp; Exp Detail'!$I$7:$I$187,'CARES Reporting F01 Rollup'!$B47,'Fund 01 Rev &amp; Exp Detail'!K$7:K$187)+SUMIF('Fund 03 Rev &amp; Exp Detail'!$I$7:$I$187,'CARES Reporting F01 Rollup'!$B47,'Fund 03 Rev &amp; Exp Detail'!K$7:K$187))/SUM('Fund 01 Rev &amp; Exp Detail'!K$189+'Fund 03 Rev &amp; Exp Detail'!K$189)</f>
        <v>#DIV/0!</v>
      </c>
      <c r="AG47" s="215" t="e">
        <f>SUM(SUMIF('Fund 01 Rev &amp; Exp Detail'!$I$7:$I$187,'CARES Reporting F01 Rollup'!$B47,'Fund 01 Rev &amp; Exp Detail'!L$7:L$187)+SUMIF('Fund 03 Rev &amp; Exp Detail'!$I$7:$I$187,'CARES Reporting F01 Rollup'!$B47,'Fund 03 Rev &amp; Exp Detail'!L$7:L$187))/SUM('Fund 01 Rev &amp; Exp Detail'!L$189+'Fund 03 Rev &amp; Exp Detail'!L$189)</f>
        <v>#DIV/0!</v>
      </c>
      <c r="AH47" s="235" t="e">
        <f>SUM(SUMIF('Fund 01 Rev &amp; Exp Detail'!$I$7:$I$187,'CARES Reporting F01 Rollup'!$B47,'Fund 01 Rev &amp; Exp Detail'!M$7:M$187)+SUMIF('Fund 03 Rev &amp; Exp Detail'!$I$7:$I$187,'CARES Reporting F01 Rollup'!$B47,'Fund 03 Rev &amp; Exp Detail'!M$7:M$187))/SUM('Fund 01 Rev &amp; Exp Detail'!M$189+'Fund 03 Rev &amp; Exp Detail'!M$189)</f>
        <v>#DIV/0!</v>
      </c>
    </row>
    <row r="48" spans="2:34" x14ac:dyDescent="0.25">
      <c r="B48" s="116" t="s">
        <v>245</v>
      </c>
      <c r="C48" s="334">
        <v>11</v>
      </c>
      <c r="D48" s="389"/>
      <c r="E48" s="384"/>
      <c r="F48" s="384"/>
      <c r="G48" s="294" t="e">
        <f>SUM(SUMIF('Fund 01 Rev &amp; Exp Detail'!$I$7:$I$47,'CARES Reporting F01 Rollup'!$B48,'Fund 01 Rev &amp; Exp Detail'!J$7:J$47)+SUMIF('Fund 03 Rev &amp; Exp Detail'!$I$7:$I$47,'CARES Reporting F01 Rollup'!$B48,'Fund 03 Rev &amp; Exp Detail'!J$7:J$47))/SUM('Fund 01 Rev &amp; Exp Detail'!J$49+'Fund 03 Rev &amp; Exp Detail'!J$49)</f>
        <v>#DIV/0!</v>
      </c>
      <c r="H48" s="384"/>
      <c r="I48" s="384"/>
      <c r="J48" s="385"/>
      <c r="K48" s="335"/>
      <c r="L48" s="389"/>
      <c r="M48" s="384"/>
      <c r="N48" s="384"/>
      <c r="O48" s="294" t="e">
        <f>SUM(SUMIF('Fund 01 Rev &amp; Exp Detail'!$I$7:$I$94,'CARES Reporting F01 Rollup'!$B48,'Fund 01 Rev &amp; Exp Detail'!J$7:J$94)+SUMIF('Fund 03 Rev &amp; Exp Detail'!$I$7:$I$94,'CARES Reporting F01 Rollup'!$B48,'Fund 03 Rev &amp; Exp Detail'!J$7:J$94))/SUM('Fund 01 Rev &amp; Exp Detail'!J$96+'Fund 03 Rev &amp; Exp Detail'!J$96)</f>
        <v>#DIV/0!</v>
      </c>
      <c r="P48" s="384"/>
      <c r="Q48" s="384"/>
      <c r="R48" s="385"/>
      <c r="S48" s="336"/>
      <c r="T48" s="389"/>
      <c r="U48" s="384"/>
      <c r="V48" s="384"/>
      <c r="W48" s="294" t="e">
        <f>SUM(SUMIF('Fund 01 Rev &amp; Exp Detail'!$I$7:$I$142,'CARES Reporting F01 Rollup'!$B48,'Fund 01 Rev &amp; Exp Detail'!J$7:J$142)+SUMIF('Fund 03 Rev &amp; Exp Detail'!$I$7:$I$142,'CARES Reporting F01 Rollup'!$B48,'Fund 03 Rev &amp; Exp Detail'!J$7:J$142))/SUM('Fund 01 Rev &amp; Exp Detail'!J$144+'Fund 03 Rev &amp; Exp Detail'!J$144)</f>
        <v>#DIV/0!</v>
      </c>
      <c r="X48" s="384"/>
      <c r="Y48" s="384"/>
      <c r="Z48" s="385"/>
      <c r="AA48" s="336"/>
      <c r="AB48" s="389"/>
      <c r="AC48" s="384"/>
      <c r="AD48" s="384"/>
      <c r="AE48" s="214" t="e">
        <f>SUM(SUMIF('Fund 01 Rev &amp; Exp Detail'!$I$7:$I$187,'CARES Reporting F01 Rollup'!$B48,'Fund 01 Rev &amp; Exp Detail'!J$7:J$187)+SUMIF('Fund 03 Rev &amp; Exp Detail'!$I$7:$I$187,'CARES Reporting F01 Rollup'!$B48,'Fund 03 Rev &amp; Exp Detail'!J$7:J$187))/SUM('Fund 01 Rev &amp; Exp Detail'!J$189+'Fund 03 Rev &amp; Exp Detail'!J$189)</f>
        <v>#DIV/0!</v>
      </c>
      <c r="AF48" s="215" t="e">
        <f>SUM(SUMIF('Fund 01 Rev &amp; Exp Detail'!$I$7:$I$187,'CARES Reporting F01 Rollup'!$B48,'Fund 01 Rev &amp; Exp Detail'!K$7:K$187)+SUMIF('Fund 03 Rev &amp; Exp Detail'!$I$7:$I$187,'CARES Reporting F01 Rollup'!$B48,'Fund 03 Rev &amp; Exp Detail'!K$7:K$187))/SUM('Fund 01 Rev &amp; Exp Detail'!K$189+'Fund 03 Rev &amp; Exp Detail'!K$189)</f>
        <v>#DIV/0!</v>
      </c>
      <c r="AG48" s="215" t="e">
        <f>SUM(SUMIF('Fund 01 Rev &amp; Exp Detail'!$I$7:$I$187,'CARES Reporting F01 Rollup'!$B48,'Fund 01 Rev &amp; Exp Detail'!L$7:L$187)+SUMIF('Fund 03 Rev &amp; Exp Detail'!$I$7:$I$187,'CARES Reporting F01 Rollup'!$B48,'Fund 03 Rev &amp; Exp Detail'!L$7:L$187))/SUM('Fund 01 Rev &amp; Exp Detail'!L$189+'Fund 03 Rev &amp; Exp Detail'!L$189)</f>
        <v>#DIV/0!</v>
      </c>
      <c r="AH48" s="235" t="e">
        <f>SUM(SUMIF('Fund 01 Rev &amp; Exp Detail'!$I$7:$I$187,'CARES Reporting F01 Rollup'!$B48,'Fund 01 Rev &amp; Exp Detail'!M$7:M$187)+SUMIF('Fund 03 Rev &amp; Exp Detail'!$I$7:$I$187,'CARES Reporting F01 Rollup'!$B48,'Fund 03 Rev &amp; Exp Detail'!M$7:M$187))/SUM('Fund 01 Rev &amp; Exp Detail'!M$189+'Fund 03 Rev &amp; Exp Detail'!M$189)</f>
        <v>#DIV/0!</v>
      </c>
    </row>
    <row r="49" spans="2:34" ht="15.75" thickBot="1" x14ac:dyDescent="0.3">
      <c r="B49" s="116" t="s">
        <v>246</v>
      </c>
      <c r="C49" s="334">
        <v>12</v>
      </c>
      <c r="D49" s="390"/>
      <c r="E49" s="386"/>
      <c r="F49" s="386"/>
      <c r="G49" s="295" t="e">
        <f>SUM(SUMIF('Fund 01 Rev &amp; Exp Detail'!$I$7:$I$47,'CARES Reporting F01 Rollup'!$B49,'Fund 01 Rev &amp; Exp Detail'!J$7:J$47)+SUMIF('Fund 03 Rev &amp; Exp Detail'!$I$7:$I$47,'CARES Reporting F01 Rollup'!$B49,'Fund 03 Rev &amp; Exp Detail'!J$7:J$47))/SUM('Fund 01 Rev &amp; Exp Detail'!J$49+'Fund 03 Rev &amp; Exp Detail'!J$49)</f>
        <v>#DIV/0!</v>
      </c>
      <c r="H49" s="386"/>
      <c r="I49" s="386"/>
      <c r="J49" s="387"/>
      <c r="K49" s="335"/>
      <c r="L49" s="390"/>
      <c r="M49" s="386"/>
      <c r="N49" s="386"/>
      <c r="O49" s="295" t="e">
        <f>SUM(SUMIF('Fund 01 Rev &amp; Exp Detail'!$I$7:$I$94,'CARES Reporting F01 Rollup'!$B49,'Fund 01 Rev &amp; Exp Detail'!J$7:J$94)+SUMIF('Fund 03 Rev &amp; Exp Detail'!$I$7:$I$94,'CARES Reporting F01 Rollup'!$B49,'Fund 03 Rev &amp; Exp Detail'!J$7:J$94))/SUM('Fund 01 Rev &amp; Exp Detail'!J$96+'Fund 03 Rev &amp; Exp Detail'!J$96)</f>
        <v>#DIV/0!</v>
      </c>
      <c r="P49" s="386"/>
      <c r="Q49" s="386"/>
      <c r="R49" s="387"/>
      <c r="S49" s="336"/>
      <c r="T49" s="390"/>
      <c r="U49" s="386"/>
      <c r="V49" s="386"/>
      <c r="W49" s="295" t="e">
        <f>SUM(SUMIF('Fund 01 Rev &amp; Exp Detail'!$I$7:$I$142,'CARES Reporting F01 Rollup'!$B49,'Fund 01 Rev &amp; Exp Detail'!J$7:J$142)+SUMIF('Fund 03 Rev &amp; Exp Detail'!$I$7:$I$142,'CARES Reporting F01 Rollup'!$B49,'Fund 03 Rev &amp; Exp Detail'!J$7:J$142))/SUM('Fund 01 Rev &amp; Exp Detail'!J$144+'Fund 03 Rev &amp; Exp Detail'!J$144)</f>
        <v>#DIV/0!</v>
      </c>
      <c r="X49" s="386"/>
      <c r="Y49" s="386"/>
      <c r="Z49" s="387"/>
      <c r="AA49" s="336"/>
      <c r="AB49" s="390"/>
      <c r="AC49" s="386"/>
      <c r="AD49" s="386"/>
      <c r="AE49" s="288" t="e">
        <f>SUM(SUMIF('Fund 01 Rev &amp; Exp Detail'!$I$7:$I$187,'CARES Reporting F01 Rollup'!$B49,'Fund 01 Rev &amp; Exp Detail'!J$7:J$187)+SUMIF('Fund 03 Rev &amp; Exp Detail'!$I$7:$I$187,'CARES Reporting F01 Rollup'!$B49,'Fund 03 Rev &amp; Exp Detail'!J$7:J$187))/SUM('Fund 01 Rev &amp; Exp Detail'!J$189+'Fund 03 Rev &amp; Exp Detail'!J$189)</f>
        <v>#DIV/0!</v>
      </c>
      <c r="AF49" s="227" t="e">
        <f>SUM(SUMIF('Fund 01 Rev &amp; Exp Detail'!$I$7:$I$187,'CARES Reporting F01 Rollup'!$B49,'Fund 01 Rev &amp; Exp Detail'!K$7:K$187)+SUMIF('Fund 03 Rev &amp; Exp Detail'!$I$7:$I$187,'CARES Reporting F01 Rollup'!$B49,'Fund 03 Rev &amp; Exp Detail'!K$7:K$187))/SUM('Fund 01 Rev &amp; Exp Detail'!K$189+'Fund 03 Rev &amp; Exp Detail'!K$189)</f>
        <v>#DIV/0!</v>
      </c>
      <c r="AG49" s="227" t="e">
        <f>SUM(SUMIF('Fund 01 Rev &amp; Exp Detail'!$I$7:$I$187,'CARES Reporting F01 Rollup'!$B49,'Fund 01 Rev &amp; Exp Detail'!L$7:L$187)+SUMIF('Fund 03 Rev &amp; Exp Detail'!$I$7:$I$187,'CARES Reporting F01 Rollup'!$B49,'Fund 03 Rev &amp; Exp Detail'!L$7:L$187))/SUM('Fund 01 Rev &amp; Exp Detail'!L$189+'Fund 03 Rev &amp; Exp Detail'!L$189)</f>
        <v>#DIV/0!</v>
      </c>
      <c r="AH49" s="292" t="e">
        <f>SUM(SUMIF('Fund 01 Rev &amp; Exp Detail'!$I$7:$I$187,'CARES Reporting F01 Rollup'!$B49,'Fund 01 Rev &amp; Exp Detail'!M$7:M$187)+SUMIF('Fund 03 Rev &amp; Exp Detail'!$I$7:$I$187,'CARES Reporting F01 Rollup'!$B49,'Fund 03 Rev &amp; Exp Detail'!M$7:M$187))/SUM('Fund 01 Rev &amp; Exp Detail'!M$189+'Fund 03 Rev &amp; Exp Detail'!M$189)</f>
        <v>#DIV/0!</v>
      </c>
    </row>
    <row r="50" spans="2:34" ht="16.5" thickTop="1" thickBot="1" x14ac:dyDescent="0.3">
      <c r="B50" s="135"/>
      <c r="C50" s="78" t="s">
        <v>233</v>
      </c>
      <c r="D50" s="338" t="e">
        <f>SUM(D28:D37)</f>
        <v>#DIV/0!</v>
      </c>
      <c r="E50" s="339" t="e">
        <f>SUM(E28:E37)</f>
        <v>#DIV/0!</v>
      </c>
      <c r="F50" s="358" t="e">
        <f>SUM(F28:F37)</f>
        <v>#DIV/0!</v>
      </c>
      <c r="G50" s="359" t="e">
        <f>SUM(G38:G49)</f>
        <v>#DIV/0!</v>
      </c>
      <c r="H50" s="255"/>
      <c r="I50" s="255"/>
      <c r="J50" s="271"/>
      <c r="K50" s="335"/>
      <c r="L50" s="267" t="e">
        <f>SUM(L28:L37)</f>
        <v>#DIV/0!</v>
      </c>
      <c r="M50" s="266" t="e">
        <f>SUM(M28:M37)</f>
        <v>#DIV/0!</v>
      </c>
      <c r="N50" s="356" t="e">
        <f>SUM(N28:N37)</f>
        <v>#DIV/0!</v>
      </c>
      <c r="O50" s="357" t="e">
        <f>SUM(O38:O49)</f>
        <v>#DIV/0!</v>
      </c>
      <c r="P50" s="255"/>
      <c r="Q50" s="255"/>
      <c r="R50" s="271"/>
      <c r="S50" s="336"/>
      <c r="T50" s="267" t="e">
        <f>SUM(T28:T37)</f>
        <v>#DIV/0!</v>
      </c>
      <c r="U50" s="266" t="e">
        <f>SUM(U28:U37)</f>
        <v>#DIV/0!</v>
      </c>
      <c r="V50" s="356" t="e">
        <f>SUM(V28:V37)</f>
        <v>#DIV/0!</v>
      </c>
      <c r="W50" s="357" t="e">
        <f>SUM(W38:W49)</f>
        <v>#DIV/0!</v>
      </c>
      <c r="X50" s="255"/>
      <c r="Y50" s="255"/>
      <c r="Z50" s="271"/>
      <c r="AA50" s="336"/>
      <c r="AB50" s="267" t="e">
        <f>SUM(AB28:AB37)</f>
        <v>#DIV/0!</v>
      </c>
      <c r="AC50" s="266" t="e">
        <f>SUM(AC28:AC37)</f>
        <v>#DIV/0!</v>
      </c>
      <c r="AD50" s="266" t="e">
        <f>SUM(AD28:AD37)</f>
        <v>#DIV/0!</v>
      </c>
      <c r="AE50" s="266" t="e">
        <f>SUM(AE38:AE49)</f>
        <v>#DIV/0!</v>
      </c>
      <c r="AF50" s="266" t="e">
        <f>SUM(AF38:AF49)</f>
        <v>#DIV/0!</v>
      </c>
      <c r="AG50" s="266" t="e">
        <f t="shared" ref="AG50:AH50" si="0">SUM(AG38:AG49)</f>
        <v>#DIV/0!</v>
      </c>
      <c r="AH50" s="279" t="e">
        <f t="shared" si="0"/>
        <v>#DIV/0!</v>
      </c>
    </row>
    <row r="51" spans="2:34" x14ac:dyDescent="0.25">
      <c r="B51" s="135"/>
      <c r="C51" s="78" t="s">
        <v>314</v>
      </c>
      <c r="D51" s="340">
        <f>'Fund 01 Rev &amp; Exp Detail'!$F$48+'Fund 03 Rev &amp; Exp Detail'!$F$48</f>
        <v>0</v>
      </c>
      <c r="E51" s="341">
        <f>'Fund 01 Rev &amp; Exp Detail'!$G$48+'Fund 03 Rev &amp; Exp Detail'!$G$48</f>
        <v>0</v>
      </c>
      <c r="F51" s="348">
        <f>'Fund 01 Rev &amp; Exp Detail'!$H$48+'Fund 03 Rev &amp; Exp Detail'!$H$48</f>
        <v>0</v>
      </c>
      <c r="G51" s="350">
        <f>'Fund 01 Rev &amp; Exp Detail'!$J$48+'Fund 03 Rev &amp; Exp Detail'!$J$48</f>
        <v>0</v>
      </c>
      <c r="H51" s="254"/>
      <c r="I51" s="254"/>
      <c r="J51" s="270"/>
      <c r="K51" s="337"/>
      <c r="L51" s="340">
        <f>'Fund 01 Rev &amp; Exp Detail'!$F$95+'Fund 03 Rev &amp; Exp Detail'!$F$95</f>
        <v>0</v>
      </c>
      <c r="M51" s="341">
        <f>'Fund 01 Rev &amp; Exp Detail'!$G$95+'Fund 03 Rev &amp; Exp Detail'!$G$95</f>
        <v>0</v>
      </c>
      <c r="N51" s="348">
        <f>'Fund 01 Rev &amp; Exp Detail'!$H$95+'Fund 03 Rev &amp; Exp Detail'!$H$95</f>
        <v>0</v>
      </c>
      <c r="O51" s="350">
        <f>'Fund 01 Rev &amp; Exp Detail'!$J$95+'Fund 03 Rev &amp; Exp Detail'!$J$48</f>
        <v>0</v>
      </c>
      <c r="P51" s="254"/>
      <c r="Q51" s="254"/>
      <c r="R51" s="270"/>
      <c r="S51" s="337"/>
      <c r="T51" s="340">
        <f>'Fund 01 Rev &amp; Exp Detail'!$F$143+'Fund 03 Rev &amp; Exp Detail'!$F$143</f>
        <v>0</v>
      </c>
      <c r="U51" s="341">
        <f>'Fund 01 Rev &amp; Exp Detail'!$G$143+'Fund 03 Rev &amp; Exp Detail'!$G$143</f>
        <v>0</v>
      </c>
      <c r="V51" s="348">
        <f>'Fund 01 Rev &amp; Exp Detail'!$H$143+'Fund 03 Rev &amp; Exp Detail'!$H$143</f>
        <v>0</v>
      </c>
      <c r="W51" s="350">
        <f>'Fund 01 Rev &amp; Exp Detail'!$J$143+'Fund 03 Rev &amp; Exp Detail'!$J$143</f>
        <v>0</v>
      </c>
      <c r="X51" s="254"/>
      <c r="Y51" s="254"/>
      <c r="Z51" s="270"/>
      <c r="AA51" s="337"/>
      <c r="AB51" s="340">
        <f>'Fund 01 Rev &amp; Exp Detail'!F$188+'Fund 03 Rev &amp; Exp Detail'!F$188</f>
        <v>0</v>
      </c>
      <c r="AC51" s="341">
        <f>'Fund 01 Rev &amp; Exp Detail'!G$188+'Fund 03 Rev &amp; Exp Detail'!G$188</f>
        <v>0</v>
      </c>
      <c r="AD51" s="348">
        <f>'Fund 01 Rev &amp; Exp Detail'!H$188+'Fund 03 Rev &amp; Exp Detail'!H$188</f>
        <v>0</v>
      </c>
      <c r="AE51" s="350">
        <f>'Fund 01 Rev &amp; Exp Detail'!J$188+'Fund 03 Rev &amp; Exp Detail'!J$188</f>
        <v>0</v>
      </c>
      <c r="AF51" s="341">
        <f>'Fund 01 Rev &amp; Exp Detail'!K$188+'Fund 03 Rev &amp; Exp Detail'!K$188</f>
        <v>0</v>
      </c>
      <c r="AG51" s="341">
        <f>'Fund 01 Rev &amp; Exp Detail'!L$188+'Fund 03 Rev &amp; Exp Detail'!L$188</f>
        <v>0</v>
      </c>
      <c r="AH51" s="341">
        <f>'Fund 01 Rev &amp; Exp Detail'!M$188+'Fund 03 Rev &amp; Exp Detail'!M$188</f>
        <v>0</v>
      </c>
    </row>
    <row r="52" spans="2:34" ht="15.75" thickBot="1" x14ac:dyDescent="0.3">
      <c r="B52" s="144"/>
      <c r="C52" s="78" t="s">
        <v>392</v>
      </c>
      <c r="D52" s="344">
        <f>'Fund 01 Rev &amp; Exp Detail'!$F$49+'Fund 03 Rev &amp; Exp Detail'!$F$49</f>
        <v>0</v>
      </c>
      <c r="E52" s="345">
        <f>'Fund 01 Rev &amp; Exp Detail'!$G$49+'Fund 03 Rev &amp; Exp Detail'!$G$49</f>
        <v>0</v>
      </c>
      <c r="F52" s="349">
        <f>'Fund 01 Rev &amp; Exp Detail'!$H$49+'Fund 03 Rev &amp; Exp Detail'!$H$49</f>
        <v>0</v>
      </c>
      <c r="G52" s="351">
        <f>'Fund 01 Rev &amp; Exp Detail'!$J$49+'Fund 03 Rev &amp; Exp Detail'!$J$49</f>
        <v>0</v>
      </c>
      <c r="H52" s="256"/>
      <c r="I52" s="256"/>
      <c r="J52" s="272"/>
      <c r="K52" s="337"/>
      <c r="L52" s="344">
        <f>'Fund 01 Rev &amp; Exp Detail'!$F$96+'Fund 03 Rev &amp; Exp Detail'!$F$96</f>
        <v>0</v>
      </c>
      <c r="M52" s="345">
        <f>'Fund 01 Rev &amp; Exp Detail'!$G$96+'Fund 03 Rev &amp; Exp Detail'!$G$96</f>
        <v>0</v>
      </c>
      <c r="N52" s="349">
        <f>'Fund 01 Rev &amp; Exp Detail'!$H$96+'Fund 03 Rev &amp; Exp Detail'!$H$96</f>
        <v>0</v>
      </c>
      <c r="O52" s="351">
        <f>'Fund 01 Rev &amp; Exp Detail'!$J$96+'Fund 03 Rev &amp; Exp Detail'!$J$49</f>
        <v>0</v>
      </c>
      <c r="P52" s="256"/>
      <c r="Q52" s="256"/>
      <c r="R52" s="272"/>
      <c r="S52" s="337"/>
      <c r="T52" s="344">
        <f>'Fund 01 Rev &amp; Exp Detail'!$F$144+'Fund 03 Rev &amp; Exp Detail'!$F$144</f>
        <v>0</v>
      </c>
      <c r="U52" s="345">
        <f>'Fund 01 Rev &amp; Exp Detail'!$G$144+'Fund 03 Rev &amp; Exp Detail'!$G$144</f>
        <v>0</v>
      </c>
      <c r="V52" s="349">
        <f>'Fund 01 Rev &amp; Exp Detail'!$H$144+'Fund 03 Rev &amp; Exp Detail'!$H$144</f>
        <v>0</v>
      </c>
      <c r="W52" s="351">
        <f>'Fund 01 Rev &amp; Exp Detail'!$J$144+'Fund 03 Rev &amp; Exp Detail'!$J$144</f>
        <v>0</v>
      </c>
      <c r="X52" s="256"/>
      <c r="Y52" s="256"/>
      <c r="Z52" s="272"/>
      <c r="AA52" s="337"/>
      <c r="AB52" s="344">
        <f>'Fund 01 Rev &amp; Exp Detail'!F$189+'Fund 03 Rev &amp; Exp Detail'!F$189</f>
        <v>0</v>
      </c>
      <c r="AC52" s="345">
        <f>'Fund 01 Rev &amp; Exp Detail'!G$189+'Fund 03 Rev &amp; Exp Detail'!G$189</f>
        <v>0</v>
      </c>
      <c r="AD52" s="349">
        <f>'Fund 01 Rev &amp; Exp Detail'!H$189+'Fund 03 Rev &amp; Exp Detail'!H$189</f>
        <v>0</v>
      </c>
      <c r="AE52" s="351">
        <f>'Fund 01 Rev &amp; Exp Detail'!J$189+'Fund 03 Rev &amp; Exp Detail'!J$189</f>
        <v>0</v>
      </c>
      <c r="AF52" s="345">
        <f>'Fund 01 Rev &amp; Exp Detail'!K$189+'Fund 03 Rev &amp; Exp Detail'!K$189</f>
        <v>0</v>
      </c>
      <c r="AG52" s="345">
        <f>'Fund 01 Rev &amp; Exp Detail'!L$189+'Fund 03 Rev &amp; Exp Detail'!L$189</f>
        <v>0</v>
      </c>
      <c r="AH52" s="345">
        <f>'Fund 01 Rev &amp; Exp Detail'!M$189+'Fund 03 Rev &amp; Exp Detail'!M$189</f>
        <v>0</v>
      </c>
    </row>
    <row r="53" spans="2:34" x14ac:dyDescent="0.25">
      <c r="B53" s="144"/>
      <c r="C53" s="253"/>
      <c r="D53" s="652" t="s">
        <v>267</v>
      </c>
      <c r="E53" s="652"/>
      <c r="F53" s="652"/>
      <c r="G53" s="652"/>
      <c r="H53" s="652"/>
      <c r="I53" s="652"/>
      <c r="J53" s="652"/>
      <c r="K53" s="108"/>
      <c r="L53" s="332"/>
      <c r="M53" s="332"/>
      <c r="N53" s="332"/>
      <c r="O53" s="332"/>
      <c r="P53" s="332"/>
      <c r="Q53" s="332"/>
      <c r="R53" s="332"/>
      <c r="AB53" s="241" t="s">
        <v>364</v>
      </c>
    </row>
    <row r="54" spans="2:34" x14ac:dyDescent="0.25">
      <c r="B54" s="144"/>
      <c r="C54" s="253"/>
      <c r="D54" s="652"/>
      <c r="E54" s="652"/>
      <c r="F54" s="652"/>
      <c r="G54" s="652"/>
      <c r="H54" s="652"/>
      <c r="I54" s="652"/>
      <c r="J54" s="652"/>
      <c r="K54" s="108"/>
      <c r="L54" s="289"/>
      <c r="M54" s="289"/>
      <c r="N54" s="289"/>
      <c r="O54" s="289"/>
      <c r="P54" s="289"/>
      <c r="Q54" s="289"/>
      <c r="R54" s="289"/>
      <c r="AB54" s="241" t="s">
        <v>365</v>
      </c>
    </row>
    <row r="55" spans="2:34" ht="28.5" x14ac:dyDescent="0.45">
      <c r="B55" s="639" t="s">
        <v>346</v>
      </c>
      <c r="C55" s="639"/>
      <c r="D55" s="639"/>
      <c r="E55" s="639"/>
      <c r="F55" s="639"/>
      <c r="G55" s="639"/>
      <c r="H55" s="639"/>
      <c r="I55" s="639"/>
      <c r="J55" s="639"/>
      <c r="K55" s="639"/>
      <c r="L55" s="639"/>
      <c r="M55" s="639"/>
      <c r="N55" s="639"/>
      <c r="O55" s="639"/>
      <c r="P55" s="639"/>
      <c r="Q55" s="639"/>
      <c r="R55" s="639"/>
      <c r="S55" s="639"/>
      <c r="T55" s="639"/>
      <c r="U55" s="639"/>
      <c r="V55" s="639"/>
      <c r="W55" s="639"/>
      <c r="X55" s="639"/>
      <c r="Y55" s="639"/>
      <c r="Z55" s="639"/>
      <c r="AA55" s="639"/>
      <c r="AB55" s="639"/>
      <c r="AC55" s="639"/>
      <c r="AD55" s="639"/>
      <c r="AE55" s="639"/>
      <c r="AF55" s="639"/>
      <c r="AG55" s="639"/>
      <c r="AH55" s="639"/>
    </row>
    <row r="56" spans="2:34" s="13" customFormat="1" ht="20.25" customHeight="1" thickBot="1" x14ac:dyDescent="0.5">
      <c r="B56" s="291"/>
      <c r="D56" s="638" t="s">
        <v>355</v>
      </c>
      <c r="E56" s="638"/>
      <c r="F56" s="638"/>
      <c r="G56" s="638"/>
      <c r="H56" s="638"/>
      <c r="I56" s="638"/>
      <c r="J56" s="638"/>
      <c r="L56" s="638"/>
      <c r="M56" s="638"/>
      <c r="N56" s="638"/>
      <c r="O56" s="638"/>
      <c r="P56" s="638"/>
      <c r="Q56" s="638"/>
      <c r="R56" s="638"/>
    </row>
    <row r="57" spans="2:34" ht="19.5" thickBot="1" x14ac:dyDescent="0.35">
      <c r="B57" s="634"/>
      <c r="C57" s="634"/>
      <c r="D57" s="635" t="s">
        <v>359</v>
      </c>
      <c r="E57" s="636"/>
      <c r="F57" s="636"/>
      <c r="G57" s="636"/>
      <c r="H57" s="636"/>
      <c r="I57" s="636"/>
      <c r="J57" s="637"/>
      <c r="K57" s="336"/>
      <c r="L57" s="635" t="s">
        <v>361</v>
      </c>
      <c r="M57" s="636"/>
      <c r="N57" s="636"/>
      <c r="O57" s="636"/>
      <c r="P57" s="636"/>
      <c r="Q57" s="636"/>
      <c r="R57" s="637"/>
      <c r="S57" s="336"/>
      <c r="T57" s="635" t="s">
        <v>360</v>
      </c>
      <c r="U57" s="636"/>
      <c r="V57" s="636"/>
      <c r="W57" s="636"/>
      <c r="X57" s="636"/>
      <c r="Y57" s="636"/>
      <c r="Z57" s="637"/>
      <c r="AA57" s="336"/>
      <c r="AB57" s="635" t="s">
        <v>362</v>
      </c>
      <c r="AC57" s="636"/>
      <c r="AD57" s="636"/>
      <c r="AE57" s="636"/>
      <c r="AF57" s="636"/>
      <c r="AG57" s="636"/>
      <c r="AH57" s="637"/>
    </row>
    <row r="58" spans="2:34" x14ac:dyDescent="0.25">
      <c r="B58" s="145"/>
      <c r="C58" s="78" t="s">
        <v>262</v>
      </c>
      <c r="D58" s="257" t="s">
        <v>182</v>
      </c>
      <c r="E58" s="146" t="s">
        <v>69</v>
      </c>
      <c r="F58" s="275" t="s">
        <v>183</v>
      </c>
      <c r="G58" s="273" t="s">
        <v>51</v>
      </c>
      <c r="H58" s="142" t="s">
        <v>52</v>
      </c>
      <c r="I58" s="142" t="s">
        <v>185</v>
      </c>
      <c r="J58" s="143" t="s">
        <v>186</v>
      </c>
      <c r="K58" s="336"/>
      <c r="L58" s="257" t="s">
        <v>182</v>
      </c>
      <c r="M58" s="146" t="s">
        <v>69</v>
      </c>
      <c r="N58" s="275" t="s">
        <v>183</v>
      </c>
      <c r="O58" s="273" t="s">
        <v>51</v>
      </c>
      <c r="P58" s="142" t="s">
        <v>52</v>
      </c>
      <c r="Q58" s="142" t="s">
        <v>185</v>
      </c>
      <c r="R58" s="143" t="s">
        <v>186</v>
      </c>
      <c r="S58" s="336"/>
      <c r="T58" s="257" t="s">
        <v>182</v>
      </c>
      <c r="U58" s="146" t="s">
        <v>69</v>
      </c>
      <c r="V58" s="275" t="s">
        <v>183</v>
      </c>
      <c r="W58" s="273" t="s">
        <v>51</v>
      </c>
      <c r="X58" s="142" t="s">
        <v>52</v>
      </c>
      <c r="Y58" s="142" t="s">
        <v>185</v>
      </c>
      <c r="Z58" s="143" t="s">
        <v>186</v>
      </c>
      <c r="AA58" s="336"/>
      <c r="AB58" s="257" t="s">
        <v>182</v>
      </c>
      <c r="AC58" s="146" t="s">
        <v>69</v>
      </c>
      <c r="AD58" s="275" t="s">
        <v>183</v>
      </c>
      <c r="AE58" s="273" t="s">
        <v>51</v>
      </c>
      <c r="AF58" s="142" t="s">
        <v>52</v>
      </c>
      <c r="AG58" s="142" t="s">
        <v>185</v>
      </c>
      <c r="AH58" s="143" t="s">
        <v>186</v>
      </c>
    </row>
    <row r="59" spans="2:34" x14ac:dyDescent="0.25">
      <c r="B59" s="105"/>
      <c r="C59" s="78" t="s">
        <v>12</v>
      </c>
      <c r="D59" s="258">
        <v>7420</v>
      </c>
      <c r="E59" s="259">
        <v>3220</v>
      </c>
      <c r="F59" s="276">
        <v>3215</v>
      </c>
      <c r="G59" s="274">
        <v>3210</v>
      </c>
      <c r="H59" s="106">
        <v>3212</v>
      </c>
      <c r="I59" s="106" t="s">
        <v>184</v>
      </c>
      <c r="J59" s="268" t="s">
        <v>184</v>
      </c>
      <c r="K59" s="336"/>
      <c r="L59" s="258">
        <v>7420</v>
      </c>
      <c r="M59" s="259">
        <v>3220</v>
      </c>
      <c r="N59" s="276">
        <v>3215</v>
      </c>
      <c r="O59" s="274">
        <v>3210</v>
      </c>
      <c r="P59" s="106">
        <v>3212</v>
      </c>
      <c r="Q59" s="106" t="s">
        <v>184</v>
      </c>
      <c r="R59" s="268" t="s">
        <v>184</v>
      </c>
      <c r="S59" s="336"/>
      <c r="T59" s="258">
        <v>7420</v>
      </c>
      <c r="U59" s="259">
        <v>3220</v>
      </c>
      <c r="V59" s="276">
        <v>3215</v>
      </c>
      <c r="W59" s="274">
        <v>3210</v>
      </c>
      <c r="X59" s="106">
        <v>3212</v>
      </c>
      <c r="Y59" s="106" t="s">
        <v>184</v>
      </c>
      <c r="Z59" s="268" t="s">
        <v>184</v>
      </c>
      <c r="AA59" s="336"/>
      <c r="AB59" s="258">
        <v>7420</v>
      </c>
      <c r="AC59" s="259">
        <v>3220</v>
      </c>
      <c r="AD59" s="276">
        <v>3215</v>
      </c>
      <c r="AE59" s="274">
        <v>3210</v>
      </c>
      <c r="AF59" s="106">
        <v>3212</v>
      </c>
      <c r="AG59" s="106" t="s">
        <v>184</v>
      </c>
      <c r="AH59" s="268" t="s">
        <v>184</v>
      </c>
    </row>
    <row r="60" spans="2:34" ht="15.75" thickBot="1" x14ac:dyDescent="0.3">
      <c r="B60" s="148"/>
      <c r="C60" s="78" t="s">
        <v>261</v>
      </c>
      <c r="D60" s="264" t="s">
        <v>271</v>
      </c>
      <c r="E60" s="265" t="s">
        <v>272</v>
      </c>
      <c r="F60" s="281" t="s">
        <v>271</v>
      </c>
      <c r="G60" s="263" t="s">
        <v>271</v>
      </c>
      <c r="H60" s="262" t="s">
        <v>264</v>
      </c>
      <c r="I60" s="262" t="s">
        <v>264</v>
      </c>
      <c r="J60" s="297" t="s">
        <v>264</v>
      </c>
      <c r="K60" s="336"/>
      <c r="L60" s="264" t="s">
        <v>272</v>
      </c>
      <c r="M60" s="265" t="s">
        <v>356</v>
      </c>
      <c r="N60" s="281" t="s">
        <v>272</v>
      </c>
      <c r="O60" s="263" t="s">
        <v>272</v>
      </c>
      <c r="P60" s="262" t="s">
        <v>269</v>
      </c>
      <c r="Q60" s="262" t="s">
        <v>269</v>
      </c>
      <c r="R60" s="297" t="s">
        <v>269</v>
      </c>
      <c r="S60" s="336"/>
      <c r="T60" s="264" t="s">
        <v>356</v>
      </c>
      <c r="U60" s="265" t="s">
        <v>357</v>
      </c>
      <c r="V60" s="281" t="s">
        <v>356</v>
      </c>
      <c r="W60" s="263" t="s">
        <v>356</v>
      </c>
      <c r="X60" s="262" t="s">
        <v>270</v>
      </c>
      <c r="Y60" s="262" t="s">
        <v>270</v>
      </c>
      <c r="Z60" s="297" t="s">
        <v>270</v>
      </c>
      <c r="AA60" s="336"/>
      <c r="AB60" s="264" t="s">
        <v>357</v>
      </c>
      <c r="AC60" s="265" t="s">
        <v>358</v>
      </c>
      <c r="AD60" s="281" t="s">
        <v>357</v>
      </c>
      <c r="AE60" s="263" t="s">
        <v>357</v>
      </c>
      <c r="AF60" s="262" t="s">
        <v>271</v>
      </c>
      <c r="AG60" s="262" t="s">
        <v>271</v>
      </c>
      <c r="AH60" s="297" t="s">
        <v>271</v>
      </c>
    </row>
    <row r="61" spans="2:34" x14ac:dyDescent="0.25">
      <c r="B61" s="116" t="s">
        <v>247</v>
      </c>
      <c r="C61" s="333">
        <v>1</v>
      </c>
      <c r="D61" s="213" t="e">
        <f>SUM(SUMIF('Fund 01 Rev &amp; Exp Detail'!$E$7:$E$233,'CARES Reporting F01 Rollup'!$B61,'Fund 01 Rev &amp; Exp Detail'!F$7:F$233)+SUMIF('Fund 03 Rev &amp; Exp Detail'!$E$7:$E$233,'CARES Reporting F01 Rollup'!$B61,'Fund 03 Rev &amp; Exp Detail'!F$7:F$233))/SUM('Fund 01 Rev &amp; Exp Detail'!F$235+'Fund 03 Rev &amp; Exp Detail'!F$235)</f>
        <v>#DIV/0!</v>
      </c>
      <c r="E61" s="228" t="e">
        <f>SUM(SUMIF('Fund 01 Rev &amp; Exp Detail'!$E$7:$E$233,'CARES Reporting F01 Rollup'!$B61,'Fund 01 Rev &amp; Exp Detail'!G$7:G$233)+SUMIF('Fund 03 Rev &amp; Exp Detail'!$E$7:$E$233,'CARES Reporting F01 Rollup'!$B61,'Fund 03 Rev &amp; Exp Detail'!G$7:G$233))/SUM('Fund 01 Rev &amp; Exp Detail'!G$235+'Fund 03 Rev &amp; Exp Detail'!G$235)</f>
        <v>#DIV/0!</v>
      </c>
      <c r="F61" s="278" t="e">
        <f>SUM(SUMIF('Fund 01 Rev &amp; Exp Detail'!$E$7:$E$233,'CARES Reporting F01 Rollup'!$B61,'Fund 01 Rev &amp; Exp Detail'!H$7:H$233)+SUMIF('Fund 03 Rev &amp; Exp Detail'!$E$7:$E$233,'CARES Reporting F01 Rollup'!$B61,'Fund 03 Rev &amp; Exp Detail'!H$7:H$233))/SUM('Fund 01 Rev &amp; Exp Detail'!H$235+'Fund 03 Rev &amp; Exp Detail'!H$235)</f>
        <v>#DIV/0!</v>
      </c>
      <c r="G61" s="382"/>
      <c r="H61" s="382"/>
      <c r="I61" s="382"/>
      <c r="J61" s="383"/>
      <c r="K61" s="336"/>
      <c r="L61" s="213" t="e">
        <f>SUM(SUMIF('Fund 01 Rev &amp; Exp Detail'!$E$7:$E$278,'CARES Reporting F01 Rollup'!$B61,'Fund 01 Rev &amp; Exp Detail'!F$7:F$278)+SUMIF('Fund 03 Rev &amp; Exp Detail'!$E$7:$E$278,'CARES Reporting F01 Rollup'!$B61,'Fund 03 Rev &amp; Exp Detail'!F$7:F$278))/SUM('Fund 01 Rev &amp; Exp Detail'!F$280+'Fund 03 Rev &amp; Exp Detail'!F$280)</f>
        <v>#DIV/0!</v>
      </c>
      <c r="M61" s="228" t="e">
        <f>SUM(SUMIF('Fund 01 Rev &amp; Exp Detail'!$E$7:$E$278,'CARES Reporting F01 Rollup'!$B61,'Fund 01 Rev &amp; Exp Detail'!G$7:G$278)+SUMIF('Fund 03 Rev &amp; Exp Detail'!$E$7:$E$278,'CARES Reporting F01 Rollup'!$B61,'Fund 03 Rev &amp; Exp Detail'!G$7:G$278))/SUM('Fund 01 Rev &amp; Exp Detail'!G$280+'Fund 03 Rev &amp; Exp Detail'!G$280)</f>
        <v>#DIV/0!</v>
      </c>
      <c r="N61" s="278" t="e">
        <f>SUM(SUMIF('Fund 01 Rev &amp; Exp Detail'!$E$7:$E$278,'CARES Reporting F01 Rollup'!$B61,'Fund 01 Rev &amp; Exp Detail'!H$7:H$278)+SUMIF('Fund 03 Rev &amp; Exp Detail'!$E$7:$E$278,'CARES Reporting F01 Rollup'!$B61,'Fund 03 Rev &amp; Exp Detail'!H$7:H$278))/SUM('Fund 01 Rev &amp; Exp Detail'!H$280+'Fund 03 Rev &amp; Exp Detail'!H$280)</f>
        <v>#DIV/0!</v>
      </c>
      <c r="O61" s="382"/>
      <c r="P61" s="382"/>
      <c r="Q61" s="382"/>
      <c r="R61" s="383"/>
      <c r="S61" s="336"/>
      <c r="T61" s="213" t="e">
        <f>SUM(SUMIF('Fund 01 Rev &amp; Exp Detail'!$E$7:$E$323,'CARES Reporting F01 Rollup'!$B61,'Fund 01 Rev &amp; Exp Detail'!F$7:F$323)+SUMIF('Fund 03 Rev &amp; Exp Detail'!$E$7:$E$323,'CARES Reporting F01 Rollup'!$B61,'Fund 03 Rev &amp; Exp Detail'!F$7:F$323))/SUM('Fund 01 Rev &amp; Exp Detail'!F$325+'Fund 03 Rev &amp; Exp Detail'!F$325)</f>
        <v>#DIV/0!</v>
      </c>
      <c r="U61" s="228" t="e">
        <f>SUM(SUMIF('Fund 01 Rev &amp; Exp Detail'!$E$7:$E$323,'CARES Reporting F01 Rollup'!$B61,'Fund 01 Rev &amp; Exp Detail'!G$7:G$323)+SUMIF('Fund 03 Rev &amp; Exp Detail'!$E$7:$E$323,'CARES Reporting F01 Rollup'!$B61,'Fund 03 Rev &amp; Exp Detail'!G$7:G$323))/SUM('Fund 01 Rev &amp; Exp Detail'!G$325+'Fund 03 Rev &amp; Exp Detail'!G$325)</f>
        <v>#DIV/0!</v>
      </c>
      <c r="V61" s="278" t="e">
        <f>SUM(SUMIF('Fund 01 Rev &amp; Exp Detail'!$E$7:$E$323,'CARES Reporting F01 Rollup'!$B61,'Fund 01 Rev &amp; Exp Detail'!H$7:H$323)+SUMIF('Fund 03 Rev &amp; Exp Detail'!$E$7:$E$323,'CARES Reporting F01 Rollup'!$B61,'Fund 03 Rev &amp; Exp Detail'!H$7:H$323))/SUM('Fund 01 Rev &amp; Exp Detail'!H$325+'Fund 03 Rev &amp; Exp Detail'!H$325)</f>
        <v>#DIV/0!</v>
      </c>
      <c r="W61" s="382"/>
      <c r="X61" s="382"/>
      <c r="Y61" s="382"/>
      <c r="Z61" s="383"/>
      <c r="AA61" s="336"/>
      <c r="AB61" s="213" t="e">
        <f>SUM(SUMIF('Fund 01 Rev &amp; Exp Detail'!$E$7:$E$368,'CARES Reporting F01 Rollup'!$B61,'Fund 01 Rev &amp; Exp Detail'!F$7:F$368)+SUMIF('Fund 03 Rev &amp; Exp Detail'!$E$7:$E$368,'CARES Reporting F01 Rollup'!$B61,'Fund 03 Rev &amp; Exp Detail'!F$7:F$368))/SUM('Fund 01 Rev &amp; Exp Detail'!F$370+'Fund 03 Rev &amp; Exp Detail'!F$370)</f>
        <v>#DIV/0!</v>
      </c>
      <c r="AC61" s="228" t="e">
        <f>SUM(SUMIF('Fund 01 Rev &amp; Exp Detail'!$E$7:$E$368,'CARES Reporting F01 Rollup'!$B61,'Fund 01 Rev &amp; Exp Detail'!G$7:G$368)+SUMIF('Fund 03 Rev &amp; Exp Detail'!$E$7:$E$368,'CARES Reporting F01 Rollup'!$B61,'Fund 03 Rev &amp; Exp Detail'!G$7:G$368))/SUM('Fund 01 Rev &amp; Exp Detail'!G$370+'Fund 03 Rev &amp; Exp Detail'!G$370)</f>
        <v>#DIV/0!</v>
      </c>
      <c r="AD61" s="278" t="e">
        <f>SUM(SUMIF('Fund 01 Rev &amp; Exp Detail'!$E$7:$E$368,'CARES Reporting F01 Rollup'!$B61,'Fund 01 Rev &amp; Exp Detail'!H$7:H$368)+SUMIF('Fund 03 Rev &amp; Exp Detail'!$E$7:$E$368,'CARES Reporting F01 Rollup'!$B61,'Fund 03 Rev &amp; Exp Detail'!H$7:H$368))/SUM('Fund 01 Rev &amp; Exp Detail'!H$370+'Fund 03 Rev &amp; Exp Detail'!H$370)</f>
        <v>#DIV/0!</v>
      </c>
      <c r="AE61" s="382"/>
      <c r="AF61" s="382"/>
      <c r="AG61" s="382"/>
      <c r="AH61" s="383"/>
    </row>
    <row r="62" spans="2:34" x14ac:dyDescent="0.25">
      <c r="B62" s="116" t="s">
        <v>248</v>
      </c>
      <c r="C62" s="333">
        <v>2</v>
      </c>
      <c r="D62" s="214" t="e">
        <f>SUM(SUMIF('Fund 01 Rev &amp; Exp Detail'!$E$7:$E$233,'CARES Reporting F01 Rollup'!$B62,'Fund 01 Rev &amp; Exp Detail'!F$7:F$233)+SUMIF('Fund 03 Rev &amp; Exp Detail'!$E$7:$E$233,'CARES Reporting F01 Rollup'!$B62,'Fund 03 Rev &amp; Exp Detail'!F$7:F$233))/SUM('Fund 01 Rev &amp; Exp Detail'!F$235+'Fund 03 Rev &amp; Exp Detail'!F$235)</f>
        <v>#DIV/0!</v>
      </c>
      <c r="E62" s="215" t="e">
        <f>SUM(SUMIF('Fund 01 Rev &amp; Exp Detail'!$E$7:$E$233,'CARES Reporting F01 Rollup'!$B62,'Fund 01 Rev &amp; Exp Detail'!G$7:G$233)+SUMIF('Fund 03 Rev &amp; Exp Detail'!$E$7:$E$233,'CARES Reporting F01 Rollup'!$B62,'Fund 03 Rev &amp; Exp Detail'!G$7:G$233))/SUM('Fund 01 Rev &amp; Exp Detail'!G$235+'Fund 03 Rev &amp; Exp Detail'!G$235)</f>
        <v>#DIV/0!</v>
      </c>
      <c r="F62" s="235" t="e">
        <f>SUM(SUMIF('Fund 01 Rev &amp; Exp Detail'!$E$7:$E$233,'CARES Reporting F01 Rollup'!$B62,'Fund 01 Rev &amp; Exp Detail'!H$7:H$233)+SUMIF('Fund 03 Rev &amp; Exp Detail'!$E$7:$E$233,'CARES Reporting F01 Rollup'!$B62,'Fund 03 Rev &amp; Exp Detail'!H$7:H$233))/SUM('Fund 01 Rev &amp; Exp Detail'!H$235+'Fund 03 Rev &amp; Exp Detail'!H$235)</f>
        <v>#DIV/0!</v>
      </c>
      <c r="G62" s="384"/>
      <c r="H62" s="384"/>
      <c r="I62" s="384"/>
      <c r="J62" s="385"/>
      <c r="K62" s="336"/>
      <c r="L62" s="214" t="e">
        <f>SUM(SUMIF('Fund 01 Rev &amp; Exp Detail'!$E$7:$E$278,'CARES Reporting F01 Rollup'!$B62,'Fund 01 Rev &amp; Exp Detail'!F$7:F$278)+SUMIF('Fund 03 Rev &amp; Exp Detail'!$E$7:$E$278,'CARES Reporting F01 Rollup'!$B62,'Fund 03 Rev &amp; Exp Detail'!F$7:F$278))/SUM('Fund 01 Rev &amp; Exp Detail'!F$280+'Fund 03 Rev &amp; Exp Detail'!F$280)</f>
        <v>#DIV/0!</v>
      </c>
      <c r="M62" s="215" t="e">
        <f>SUM(SUMIF('Fund 01 Rev &amp; Exp Detail'!$E$7:$E$278,'CARES Reporting F01 Rollup'!$B62,'Fund 01 Rev &amp; Exp Detail'!G$7:G$278)+SUMIF('Fund 03 Rev &amp; Exp Detail'!$E$7:$E$278,'CARES Reporting F01 Rollup'!$B62,'Fund 03 Rev &amp; Exp Detail'!G$7:G$278))/SUM('Fund 01 Rev &amp; Exp Detail'!G$280+'Fund 03 Rev &amp; Exp Detail'!G$280)</f>
        <v>#DIV/0!</v>
      </c>
      <c r="N62" s="235" t="e">
        <f>SUM(SUMIF('Fund 01 Rev &amp; Exp Detail'!$E$7:$E$278,'CARES Reporting F01 Rollup'!$B62,'Fund 01 Rev &amp; Exp Detail'!H$7:H$278)+SUMIF('Fund 03 Rev &amp; Exp Detail'!$E$7:$E$278,'CARES Reporting F01 Rollup'!$B62,'Fund 03 Rev &amp; Exp Detail'!H$7:H$278))/SUM('Fund 01 Rev &amp; Exp Detail'!H$280+'Fund 03 Rev &amp; Exp Detail'!H$280)</f>
        <v>#DIV/0!</v>
      </c>
      <c r="O62" s="384"/>
      <c r="P62" s="384"/>
      <c r="Q62" s="384"/>
      <c r="R62" s="385"/>
      <c r="S62" s="336"/>
      <c r="T62" s="214" t="e">
        <f>SUM(SUMIF('Fund 01 Rev &amp; Exp Detail'!$E$7:$E$323,'CARES Reporting F01 Rollup'!$B62,'Fund 01 Rev &amp; Exp Detail'!F$7:F$323)+SUMIF('Fund 03 Rev &amp; Exp Detail'!$E$7:$E$323,'CARES Reporting F01 Rollup'!$B62,'Fund 03 Rev &amp; Exp Detail'!F$7:F$323))/SUM('Fund 01 Rev &amp; Exp Detail'!F$325+'Fund 03 Rev &amp; Exp Detail'!F$325)</f>
        <v>#DIV/0!</v>
      </c>
      <c r="U62" s="215" t="e">
        <f>SUM(SUMIF('Fund 01 Rev &amp; Exp Detail'!$E$7:$E$323,'CARES Reporting F01 Rollup'!$B62,'Fund 01 Rev &amp; Exp Detail'!G$7:G$323)+SUMIF('Fund 03 Rev &amp; Exp Detail'!$E$7:$E$323,'CARES Reporting F01 Rollup'!$B62,'Fund 03 Rev &amp; Exp Detail'!G$7:G$323))/SUM('Fund 01 Rev &amp; Exp Detail'!G$325+'Fund 03 Rev &amp; Exp Detail'!G$325)</f>
        <v>#DIV/0!</v>
      </c>
      <c r="V62" s="235" t="e">
        <f>SUM(SUMIF('Fund 01 Rev &amp; Exp Detail'!$E$7:$E$323,'CARES Reporting F01 Rollup'!$B62,'Fund 01 Rev &amp; Exp Detail'!H$7:H$323)+SUMIF('Fund 03 Rev &amp; Exp Detail'!$E$7:$E$323,'CARES Reporting F01 Rollup'!$B62,'Fund 03 Rev &amp; Exp Detail'!H$7:H$323))/SUM('Fund 01 Rev &amp; Exp Detail'!H$325+'Fund 03 Rev &amp; Exp Detail'!H$325)</f>
        <v>#DIV/0!</v>
      </c>
      <c r="W62" s="384"/>
      <c r="X62" s="384"/>
      <c r="Y62" s="384"/>
      <c r="Z62" s="385"/>
      <c r="AA62" s="336"/>
      <c r="AB62" s="214" t="e">
        <f>SUM(SUMIF('Fund 01 Rev &amp; Exp Detail'!$E$7:$E$368,'CARES Reporting F01 Rollup'!$B62,'Fund 01 Rev &amp; Exp Detail'!F$7:F$368)+SUMIF('Fund 03 Rev &amp; Exp Detail'!$E$7:$E$368,'CARES Reporting F01 Rollup'!$B62,'Fund 03 Rev &amp; Exp Detail'!F$7:F$368))/SUM('Fund 01 Rev &amp; Exp Detail'!F$370+'Fund 03 Rev &amp; Exp Detail'!F$370)</f>
        <v>#DIV/0!</v>
      </c>
      <c r="AC62" s="215" t="e">
        <f>SUM(SUMIF('Fund 01 Rev &amp; Exp Detail'!$E$7:$E$368,'CARES Reporting F01 Rollup'!$B62,'Fund 01 Rev &amp; Exp Detail'!G$7:G$368)+SUMIF('Fund 03 Rev &amp; Exp Detail'!$E$7:$E$368,'CARES Reporting F01 Rollup'!$B62,'Fund 03 Rev &amp; Exp Detail'!G$7:G$368))/SUM('Fund 01 Rev &amp; Exp Detail'!G$370+'Fund 03 Rev &amp; Exp Detail'!G$370)</f>
        <v>#DIV/0!</v>
      </c>
      <c r="AD62" s="235" t="e">
        <f>SUM(SUMIF('Fund 01 Rev &amp; Exp Detail'!$E$7:$E$368,'CARES Reporting F01 Rollup'!$B62,'Fund 01 Rev &amp; Exp Detail'!H$7:H$368)+SUMIF('Fund 03 Rev &amp; Exp Detail'!$E$7:$E$368,'CARES Reporting F01 Rollup'!$B62,'Fund 03 Rev &amp; Exp Detail'!H$7:H$368))/SUM('Fund 01 Rev &amp; Exp Detail'!H$370+'Fund 03 Rev &amp; Exp Detail'!H$370)</f>
        <v>#DIV/0!</v>
      </c>
      <c r="AE62" s="384"/>
      <c r="AF62" s="384"/>
      <c r="AG62" s="384"/>
      <c r="AH62" s="385"/>
    </row>
    <row r="63" spans="2:34" x14ac:dyDescent="0.25">
      <c r="B63" s="116" t="s">
        <v>249</v>
      </c>
      <c r="C63" s="333">
        <v>3</v>
      </c>
      <c r="D63" s="214" t="e">
        <f>SUM(SUMIF('Fund 01 Rev &amp; Exp Detail'!$E$7:$E$233,'CARES Reporting F01 Rollup'!$B63,'Fund 01 Rev &amp; Exp Detail'!F$7:F$233)+SUMIF('Fund 03 Rev &amp; Exp Detail'!$E$7:$E$233,'CARES Reporting F01 Rollup'!$B63,'Fund 03 Rev &amp; Exp Detail'!F$7:F$233))/SUM('Fund 01 Rev &amp; Exp Detail'!F$235+'Fund 03 Rev &amp; Exp Detail'!F$235)</f>
        <v>#DIV/0!</v>
      </c>
      <c r="E63" s="215" t="e">
        <f>SUM(SUMIF('Fund 01 Rev &amp; Exp Detail'!$E$7:$E$233,'CARES Reporting F01 Rollup'!$B63,'Fund 01 Rev &amp; Exp Detail'!G$7:G$233)+SUMIF('Fund 03 Rev &amp; Exp Detail'!$E$7:$E$233,'CARES Reporting F01 Rollup'!$B63,'Fund 03 Rev &amp; Exp Detail'!G$7:G$233))/SUM('Fund 01 Rev &amp; Exp Detail'!G$235+'Fund 03 Rev &amp; Exp Detail'!G$235)</f>
        <v>#DIV/0!</v>
      </c>
      <c r="F63" s="235" t="e">
        <f>SUM(SUMIF('Fund 01 Rev &amp; Exp Detail'!$E$7:$E$233,'CARES Reporting F01 Rollup'!$B63,'Fund 01 Rev &amp; Exp Detail'!H$7:H$233)+SUMIF('Fund 03 Rev &amp; Exp Detail'!$E$7:$E$233,'CARES Reporting F01 Rollup'!$B63,'Fund 03 Rev &amp; Exp Detail'!H$7:H$233))/SUM('Fund 01 Rev &amp; Exp Detail'!H$235+'Fund 03 Rev &amp; Exp Detail'!H$235)</f>
        <v>#DIV/0!</v>
      </c>
      <c r="G63" s="384"/>
      <c r="H63" s="384"/>
      <c r="I63" s="384"/>
      <c r="J63" s="385"/>
      <c r="K63" s="336"/>
      <c r="L63" s="214" t="e">
        <f>SUM(SUMIF('Fund 01 Rev &amp; Exp Detail'!$E$7:$E$278,'CARES Reporting F01 Rollup'!$B63,'Fund 01 Rev &amp; Exp Detail'!F$7:F$278)+SUMIF('Fund 03 Rev &amp; Exp Detail'!$E$7:$E$278,'CARES Reporting F01 Rollup'!$B63,'Fund 03 Rev &amp; Exp Detail'!F$7:F$278))/SUM('Fund 01 Rev &amp; Exp Detail'!F$280+'Fund 03 Rev &amp; Exp Detail'!F$280)</f>
        <v>#DIV/0!</v>
      </c>
      <c r="M63" s="215" t="e">
        <f>SUM(SUMIF('Fund 01 Rev &amp; Exp Detail'!$E$7:$E$278,'CARES Reporting F01 Rollup'!$B63,'Fund 01 Rev &amp; Exp Detail'!G$7:G$278)+SUMIF('Fund 03 Rev &amp; Exp Detail'!$E$7:$E$278,'CARES Reporting F01 Rollup'!$B63,'Fund 03 Rev &amp; Exp Detail'!G$7:G$278))/SUM('Fund 01 Rev &amp; Exp Detail'!G$280+'Fund 03 Rev &amp; Exp Detail'!G$280)</f>
        <v>#DIV/0!</v>
      </c>
      <c r="N63" s="235" t="e">
        <f>SUM(SUMIF('Fund 01 Rev &amp; Exp Detail'!$E$7:$E$278,'CARES Reporting F01 Rollup'!$B63,'Fund 01 Rev &amp; Exp Detail'!H$7:H$278)+SUMIF('Fund 03 Rev &amp; Exp Detail'!$E$7:$E$278,'CARES Reporting F01 Rollup'!$B63,'Fund 03 Rev &amp; Exp Detail'!H$7:H$278))/SUM('Fund 01 Rev &amp; Exp Detail'!H$280+'Fund 03 Rev &amp; Exp Detail'!H$280)</f>
        <v>#DIV/0!</v>
      </c>
      <c r="O63" s="384"/>
      <c r="P63" s="384"/>
      <c r="Q63" s="384"/>
      <c r="R63" s="385"/>
      <c r="S63" s="336"/>
      <c r="T63" s="214" t="e">
        <f>SUM(SUMIF('Fund 01 Rev &amp; Exp Detail'!$E$7:$E$323,'CARES Reporting F01 Rollup'!$B63,'Fund 01 Rev &amp; Exp Detail'!F$7:F$323)+SUMIF('Fund 03 Rev &amp; Exp Detail'!$E$7:$E$323,'CARES Reporting F01 Rollup'!$B63,'Fund 03 Rev &amp; Exp Detail'!F$7:F$323))/SUM('Fund 01 Rev &amp; Exp Detail'!F$325+'Fund 03 Rev &amp; Exp Detail'!F$325)</f>
        <v>#DIV/0!</v>
      </c>
      <c r="U63" s="215" t="e">
        <f>SUM(SUMIF('Fund 01 Rev &amp; Exp Detail'!$E$7:$E$323,'CARES Reporting F01 Rollup'!$B63,'Fund 01 Rev &amp; Exp Detail'!G$7:G$323)+SUMIF('Fund 03 Rev &amp; Exp Detail'!$E$7:$E$323,'CARES Reporting F01 Rollup'!$B63,'Fund 03 Rev &amp; Exp Detail'!G$7:G$323))/SUM('Fund 01 Rev &amp; Exp Detail'!G$325+'Fund 03 Rev &amp; Exp Detail'!G$325)</f>
        <v>#DIV/0!</v>
      </c>
      <c r="V63" s="235" t="e">
        <f>SUM(SUMIF('Fund 01 Rev &amp; Exp Detail'!$E$7:$E$323,'CARES Reporting F01 Rollup'!$B63,'Fund 01 Rev &amp; Exp Detail'!H$7:H$323)+SUMIF('Fund 03 Rev &amp; Exp Detail'!$E$7:$E$323,'CARES Reporting F01 Rollup'!$B63,'Fund 03 Rev &amp; Exp Detail'!H$7:H$323))/SUM('Fund 01 Rev &amp; Exp Detail'!H$325+'Fund 03 Rev &amp; Exp Detail'!H$325)</f>
        <v>#DIV/0!</v>
      </c>
      <c r="W63" s="384"/>
      <c r="X63" s="384"/>
      <c r="Y63" s="384"/>
      <c r="Z63" s="385"/>
      <c r="AA63" s="336"/>
      <c r="AB63" s="214" t="e">
        <f>SUM(SUMIF('Fund 01 Rev &amp; Exp Detail'!$E$7:$E$368,'CARES Reporting F01 Rollup'!$B63,'Fund 01 Rev &amp; Exp Detail'!F$7:F$368)+SUMIF('Fund 03 Rev &amp; Exp Detail'!$E$7:$E$368,'CARES Reporting F01 Rollup'!$B63,'Fund 03 Rev &amp; Exp Detail'!F$7:F$368))/SUM('Fund 01 Rev &amp; Exp Detail'!F$370+'Fund 03 Rev &amp; Exp Detail'!F$370)</f>
        <v>#DIV/0!</v>
      </c>
      <c r="AC63" s="215" t="e">
        <f>SUM(SUMIF('Fund 01 Rev &amp; Exp Detail'!$E$7:$E$368,'CARES Reporting F01 Rollup'!$B63,'Fund 01 Rev &amp; Exp Detail'!G$7:G$368)+SUMIF('Fund 03 Rev &amp; Exp Detail'!$E$7:$E$368,'CARES Reporting F01 Rollup'!$B63,'Fund 03 Rev &amp; Exp Detail'!G$7:G$368))/SUM('Fund 01 Rev &amp; Exp Detail'!G$370+'Fund 03 Rev &amp; Exp Detail'!G$370)</f>
        <v>#DIV/0!</v>
      </c>
      <c r="AD63" s="235" t="e">
        <f>SUM(SUMIF('Fund 01 Rev &amp; Exp Detail'!$E$7:$E$368,'CARES Reporting F01 Rollup'!$B63,'Fund 01 Rev &amp; Exp Detail'!H$7:H$368)+SUMIF('Fund 03 Rev &amp; Exp Detail'!$E$7:$E$368,'CARES Reporting F01 Rollup'!$B63,'Fund 03 Rev &amp; Exp Detail'!H$7:H$368))/SUM('Fund 01 Rev &amp; Exp Detail'!H$370+'Fund 03 Rev &amp; Exp Detail'!H$370)</f>
        <v>#DIV/0!</v>
      </c>
      <c r="AE63" s="384"/>
      <c r="AF63" s="384"/>
      <c r="AG63" s="384"/>
      <c r="AH63" s="385"/>
    </row>
    <row r="64" spans="2:34" x14ac:dyDescent="0.25">
      <c r="B64" s="116" t="s">
        <v>250</v>
      </c>
      <c r="C64" s="333">
        <v>4</v>
      </c>
      <c r="D64" s="214" t="e">
        <f>SUM(SUMIF('Fund 01 Rev &amp; Exp Detail'!$E$7:$E$233,'CARES Reporting F01 Rollup'!$B64,'Fund 01 Rev &amp; Exp Detail'!F$7:F$233)+SUMIF('Fund 03 Rev &amp; Exp Detail'!$E$7:$E$233,'CARES Reporting F01 Rollup'!$B64,'Fund 03 Rev &amp; Exp Detail'!F$7:F$233))/SUM('Fund 01 Rev &amp; Exp Detail'!F$235+'Fund 03 Rev &amp; Exp Detail'!F$235)</f>
        <v>#DIV/0!</v>
      </c>
      <c r="E64" s="215" t="e">
        <f>SUM(SUMIF('Fund 01 Rev &amp; Exp Detail'!$E$7:$E$233,'CARES Reporting F01 Rollup'!$B64,'Fund 01 Rev &amp; Exp Detail'!G$7:G$233)+SUMIF('Fund 03 Rev &amp; Exp Detail'!$E$7:$E$233,'CARES Reporting F01 Rollup'!$B64,'Fund 03 Rev &amp; Exp Detail'!G$7:G$233))/SUM('Fund 01 Rev &amp; Exp Detail'!G$235+'Fund 03 Rev &amp; Exp Detail'!G$235)</f>
        <v>#DIV/0!</v>
      </c>
      <c r="F64" s="235" t="e">
        <f>SUM(SUMIF('Fund 01 Rev &amp; Exp Detail'!$E$7:$E$233,'CARES Reporting F01 Rollup'!$B64,'Fund 01 Rev &amp; Exp Detail'!H$7:H$233)+SUMIF('Fund 03 Rev &amp; Exp Detail'!$E$7:$E$233,'CARES Reporting F01 Rollup'!$B64,'Fund 03 Rev &amp; Exp Detail'!H$7:H$233))/SUM('Fund 01 Rev &amp; Exp Detail'!H$235+'Fund 03 Rev &amp; Exp Detail'!H$235)</f>
        <v>#DIV/0!</v>
      </c>
      <c r="G64" s="384"/>
      <c r="H64" s="384"/>
      <c r="I64" s="384"/>
      <c r="J64" s="385"/>
      <c r="K64" s="336"/>
      <c r="L64" s="214" t="e">
        <f>SUM(SUMIF('Fund 01 Rev &amp; Exp Detail'!$E$7:$E$278,'CARES Reporting F01 Rollup'!$B64,'Fund 01 Rev &amp; Exp Detail'!F$7:F$278)+SUMIF('Fund 03 Rev &amp; Exp Detail'!$E$7:$E$278,'CARES Reporting F01 Rollup'!$B64,'Fund 03 Rev &amp; Exp Detail'!F$7:F$278))/SUM('Fund 01 Rev &amp; Exp Detail'!F$280+'Fund 03 Rev &amp; Exp Detail'!F$280)</f>
        <v>#DIV/0!</v>
      </c>
      <c r="M64" s="215" t="e">
        <f>SUM(SUMIF('Fund 01 Rev &amp; Exp Detail'!$E$7:$E$278,'CARES Reporting F01 Rollup'!$B64,'Fund 01 Rev &amp; Exp Detail'!G$7:G$278)+SUMIF('Fund 03 Rev &amp; Exp Detail'!$E$7:$E$278,'CARES Reporting F01 Rollup'!$B64,'Fund 03 Rev &amp; Exp Detail'!G$7:G$278))/SUM('Fund 01 Rev &amp; Exp Detail'!G$280+'Fund 03 Rev &amp; Exp Detail'!G$280)</f>
        <v>#DIV/0!</v>
      </c>
      <c r="N64" s="235" t="e">
        <f>SUM(SUMIF('Fund 01 Rev &amp; Exp Detail'!$E$7:$E$278,'CARES Reporting F01 Rollup'!$B64,'Fund 01 Rev &amp; Exp Detail'!H$7:H$278)+SUMIF('Fund 03 Rev &amp; Exp Detail'!$E$7:$E$278,'CARES Reporting F01 Rollup'!$B64,'Fund 03 Rev &amp; Exp Detail'!H$7:H$278))/SUM('Fund 01 Rev &amp; Exp Detail'!H$280+'Fund 03 Rev &amp; Exp Detail'!H$280)</f>
        <v>#DIV/0!</v>
      </c>
      <c r="O64" s="384"/>
      <c r="P64" s="384"/>
      <c r="Q64" s="384"/>
      <c r="R64" s="385"/>
      <c r="S64" s="336"/>
      <c r="T64" s="214" t="e">
        <f>SUM(SUMIF('Fund 01 Rev &amp; Exp Detail'!$E$7:$E$323,'CARES Reporting F01 Rollup'!$B64,'Fund 01 Rev &amp; Exp Detail'!F$7:F$323)+SUMIF('Fund 03 Rev &amp; Exp Detail'!$E$7:$E$323,'CARES Reporting F01 Rollup'!$B64,'Fund 03 Rev &amp; Exp Detail'!F$7:F$323))/SUM('Fund 01 Rev &amp; Exp Detail'!F$325+'Fund 03 Rev &amp; Exp Detail'!F$325)</f>
        <v>#DIV/0!</v>
      </c>
      <c r="U64" s="215" t="e">
        <f>SUM(SUMIF('Fund 01 Rev &amp; Exp Detail'!$E$7:$E$323,'CARES Reporting F01 Rollup'!$B64,'Fund 01 Rev &amp; Exp Detail'!G$7:G$323)+SUMIF('Fund 03 Rev &amp; Exp Detail'!$E$7:$E$323,'CARES Reporting F01 Rollup'!$B64,'Fund 03 Rev &amp; Exp Detail'!G$7:G$323))/SUM('Fund 01 Rev &amp; Exp Detail'!G$325+'Fund 03 Rev &amp; Exp Detail'!G$325)</f>
        <v>#DIV/0!</v>
      </c>
      <c r="V64" s="235" t="e">
        <f>SUM(SUMIF('Fund 01 Rev &amp; Exp Detail'!$E$7:$E$323,'CARES Reporting F01 Rollup'!$B64,'Fund 01 Rev &amp; Exp Detail'!H$7:H$323)+SUMIF('Fund 03 Rev &amp; Exp Detail'!$E$7:$E$323,'CARES Reporting F01 Rollup'!$B64,'Fund 03 Rev &amp; Exp Detail'!H$7:H$323))/SUM('Fund 01 Rev &amp; Exp Detail'!H$325+'Fund 03 Rev &amp; Exp Detail'!H$325)</f>
        <v>#DIV/0!</v>
      </c>
      <c r="W64" s="384"/>
      <c r="X64" s="384"/>
      <c r="Y64" s="384"/>
      <c r="Z64" s="385"/>
      <c r="AA64" s="336"/>
      <c r="AB64" s="214" t="e">
        <f>SUM(SUMIF('Fund 01 Rev &amp; Exp Detail'!$E$7:$E$368,'CARES Reporting F01 Rollup'!$B64,'Fund 01 Rev &amp; Exp Detail'!F$7:F$368)+SUMIF('Fund 03 Rev &amp; Exp Detail'!$E$7:$E$368,'CARES Reporting F01 Rollup'!$B64,'Fund 03 Rev &amp; Exp Detail'!F$7:F$368))/SUM('Fund 01 Rev &amp; Exp Detail'!F$370+'Fund 03 Rev &amp; Exp Detail'!F$370)</f>
        <v>#DIV/0!</v>
      </c>
      <c r="AC64" s="215" t="e">
        <f>SUM(SUMIF('Fund 01 Rev &amp; Exp Detail'!$E$7:$E$368,'CARES Reporting F01 Rollup'!$B64,'Fund 01 Rev &amp; Exp Detail'!G$7:G$368)+SUMIF('Fund 03 Rev &amp; Exp Detail'!$E$7:$E$368,'CARES Reporting F01 Rollup'!$B64,'Fund 03 Rev &amp; Exp Detail'!G$7:G$368))/SUM('Fund 01 Rev &amp; Exp Detail'!G$370+'Fund 03 Rev &amp; Exp Detail'!G$370)</f>
        <v>#DIV/0!</v>
      </c>
      <c r="AD64" s="235" t="e">
        <f>SUM(SUMIF('Fund 01 Rev &amp; Exp Detail'!$E$7:$E$368,'CARES Reporting F01 Rollup'!$B64,'Fund 01 Rev &amp; Exp Detail'!H$7:H$368)+SUMIF('Fund 03 Rev &amp; Exp Detail'!$E$7:$E$368,'CARES Reporting F01 Rollup'!$B64,'Fund 03 Rev &amp; Exp Detail'!H$7:H$368))/SUM('Fund 01 Rev &amp; Exp Detail'!H$370+'Fund 03 Rev &amp; Exp Detail'!H$370)</f>
        <v>#DIV/0!</v>
      </c>
      <c r="AE64" s="384"/>
      <c r="AF64" s="384"/>
      <c r="AG64" s="384"/>
      <c r="AH64" s="385"/>
    </row>
    <row r="65" spans="2:34" x14ac:dyDescent="0.25">
      <c r="B65" s="116" t="s">
        <v>251</v>
      </c>
      <c r="C65" s="333">
        <v>5</v>
      </c>
      <c r="D65" s="214" t="e">
        <f>SUM(SUMIF('Fund 01 Rev &amp; Exp Detail'!$E$7:$E$233,'CARES Reporting F01 Rollup'!$B65,'Fund 01 Rev &amp; Exp Detail'!F$7:F$233)+SUMIF('Fund 03 Rev &amp; Exp Detail'!$E$7:$E$233,'CARES Reporting F01 Rollup'!$B65,'Fund 03 Rev &amp; Exp Detail'!F$7:F$233))/SUM('Fund 01 Rev &amp; Exp Detail'!F$235+'Fund 03 Rev &amp; Exp Detail'!F$235)</f>
        <v>#DIV/0!</v>
      </c>
      <c r="E65" s="215" t="e">
        <f>SUM(SUMIF('Fund 01 Rev &amp; Exp Detail'!$E$7:$E$233,'CARES Reporting F01 Rollup'!$B65,'Fund 01 Rev &amp; Exp Detail'!G$7:G$233)+SUMIF('Fund 03 Rev &amp; Exp Detail'!$E$7:$E$233,'CARES Reporting F01 Rollup'!$B65,'Fund 03 Rev &amp; Exp Detail'!G$7:G$233))/SUM('Fund 01 Rev &amp; Exp Detail'!G$235+'Fund 03 Rev &amp; Exp Detail'!G$235)</f>
        <v>#DIV/0!</v>
      </c>
      <c r="F65" s="235" t="e">
        <f>SUM(SUMIF('Fund 01 Rev &amp; Exp Detail'!$E$7:$E$233,'CARES Reporting F01 Rollup'!$B65,'Fund 01 Rev &amp; Exp Detail'!H$7:H$233)+SUMIF('Fund 03 Rev &amp; Exp Detail'!$E$7:$E$233,'CARES Reporting F01 Rollup'!$B65,'Fund 03 Rev &amp; Exp Detail'!H$7:H$233))/SUM('Fund 01 Rev &amp; Exp Detail'!H$235+'Fund 03 Rev &amp; Exp Detail'!H$235)</f>
        <v>#DIV/0!</v>
      </c>
      <c r="G65" s="384"/>
      <c r="H65" s="384"/>
      <c r="I65" s="384"/>
      <c r="J65" s="385"/>
      <c r="K65" s="336"/>
      <c r="L65" s="214" t="e">
        <f>SUM(SUMIF('Fund 01 Rev &amp; Exp Detail'!$E$7:$E$278,'CARES Reporting F01 Rollup'!$B65,'Fund 01 Rev &amp; Exp Detail'!F$7:F$278)+SUMIF('Fund 03 Rev &amp; Exp Detail'!$E$7:$E$278,'CARES Reporting F01 Rollup'!$B65,'Fund 03 Rev &amp; Exp Detail'!F$7:F$278))/SUM('Fund 01 Rev &amp; Exp Detail'!F$280+'Fund 03 Rev &amp; Exp Detail'!F$280)</f>
        <v>#DIV/0!</v>
      </c>
      <c r="M65" s="215" t="e">
        <f>SUM(SUMIF('Fund 01 Rev &amp; Exp Detail'!$E$7:$E$278,'CARES Reporting F01 Rollup'!$B65,'Fund 01 Rev &amp; Exp Detail'!G$7:G$278)+SUMIF('Fund 03 Rev &amp; Exp Detail'!$E$7:$E$278,'CARES Reporting F01 Rollup'!$B65,'Fund 03 Rev &amp; Exp Detail'!G$7:G$278))/SUM('Fund 01 Rev &amp; Exp Detail'!G$280+'Fund 03 Rev &amp; Exp Detail'!G$280)</f>
        <v>#DIV/0!</v>
      </c>
      <c r="N65" s="235" t="e">
        <f>SUM(SUMIF('Fund 01 Rev &amp; Exp Detail'!$E$7:$E$278,'CARES Reporting F01 Rollup'!$B65,'Fund 01 Rev &amp; Exp Detail'!H$7:H$278)+SUMIF('Fund 03 Rev &amp; Exp Detail'!$E$7:$E$278,'CARES Reporting F01 Rollup'!$B65,'Fund 03 Rev &amp; Exp Detail'!H$7:H$278))/SUM('Fund 01 Rev &amp; Exp Detail'!H$280+'Fund 03 Rev &amp; Exp Detail'!H$280)</f>
        <v>#DIV/0!</v>
      </c>
      <c r="O65" s="384"/>
      <c r="P65" s="384"/>
      <c r="Q65" s="384"/>
      <c r="R65" s="385"/>
      <c r="S65" s="336"/>
      <c r="T65" s="214" t="e">
        <f>SUM(SUMIF('Fund 01 Rev &amp; Exp Detail'!$E$7:$E$323,'CARES Reporting F01 Rollup'!$B65,'Fund 01 Rev &amp; Exp Detail'!F$7:F$323)+SUMIF('Fund 03 Rev &amp; Exp Detail'!$E$7:$E$323,'CARES Reporting F01 Rollup'!$B65,'Fund 03 Rev &amp; Exp Detail'!F$7:F$323))/SUM('Fund 01 Rev &amp; Exp Detail'!F$325+'Fund 03 Rev &amp; Exp Detail'!F$325)</f>
        <v>#DIV/0!</v>
      </c>
      <c r="U65" s="215" t="e">
        <f>SUM(SUMIF('Fund 01 Rev &amp; Exp Detail'!$E$7:$E$323,'CARES Reporting F01 Rollup'!$B65,'Fund 01 Rev &amp; Exp Detail'!G$7:G$323)+SUMIF('Fund 03 Rev &amp; Exp Detail'!$E$7:$E$323,'CARES Reporting F01 Rollup'!$B65,'Fund 03 Rev &amp; Exp Detail'!G$7:G$323))/SUM('Fund 01 Rev &amp; Exp Detail'!G$325+'Fund 03 Rev &amp; Exp Detail'!G$325)</f>
        <v>#DIV/0!</v>
      </c>
      <c r="V65" s="235" t="e">
        <f>SUM(SUMIF('Fund 01 Rev &amp; Exp Detail'!$E$7:$E$323,'CARES Reporting F01 Rollup'!$B65,'Fund 01 Rev &amp; Exp Detail'!H$7:H$323)+SUMIF('Fund 03 Rev &amp; Exp Detail'!$E$7:$E$323,'CARES Reporting F01 Rollup'!$B65,'Fund 03 Rev &amp; Exp Detail'!H$7:H$323))/SUM('Fund 01 Rev &amp; Exp Detail'!H$325+'Fund 03 Rev &amp; Exp Detail'!H$325)</f>
        <v>#DIV/0!</v>
      </c>
      <c r="W65" s="384"/>
      <c r="X65" s="384"/>
      <c r="Y65" s="384"/>
      <c r="Z65" s="385"/>
      <c r="AA65" s="336"/>
      <c r="AB65" s="214" t="e">
        <f>SUM(SUMIF('Fund 01 Rev &amp; Exp Detail'!$E$7:$E$368,'CARES Reporting F01 Rollup'!$B65,'Fund 01 Rev &amp; Exp Detail'!F$7:F$368)+SUMIF('Fund 03 Rev &amp; Exp Detail'!$E$7:$E$368,'CARES Reporting F01 Rollup'!$B65,'Fund 03 Rev &amp; Exp Detail'!F$7:F$368))/SUM('Fund 01 Rev &amp; Exp Detail'!F$370+'Fund 03 Rev &amp; Exp Detail'!F$370)</f>
        <v>#DIV/0!</v>
      </c>
      <c r="AC65" s="215" t="e">
        <f>SUM(SUMIF('Fund 01 Rev &amp; Exp Detail'!$E$7:$E$368,'CARES Reporting F01 Rollup'!$B65,'Fund 01 Rev &amp; Exp Detail'!G$7:G$368)+SUMIF('Fund 03 Rev &amp; Exp Detail'!$E$7:$E$368,'CARES Reporting F01 Rollup'!$B65,'Fund 03 Rev &amp; Exp Detail'!G$7:G$368))/SUM('Fund 01 Rev &amp; Exp Detail'!G$370+'Fund 03 Rev &amp; Exp Detail'!G$370)</f>
        <v>#DIV/0!</v>
      </c>
      <c r="AD65" s="235" t="e">
        <f>SUM(SUMIF('Fund 01 Rev &amp; Exp Detail'!$E$7:$E$368,'CARES Reporting F01 Rollup'!$B65,'Fund 01 Rev &amp; Exp Detail'!H$7:H$368)+SUMIF('Fund 03 Rev &amp; Exp Detail'!$E$7:$E$368,'CARES Reporting F01 Rollup'!$B65,'Fund 03 Rev &amp; Exp Detail'!H$7:H$368))/SUM('Fund 01 Rev &amp; Exp Detail'!H$370+'Fund 03 Rev &amp; Exp Detail'!H$370)</f>
        <v>#DIV/0!</v>
      </c>
      <c r="AE65" s="384"/>
      <c r="AF65" s="384"/>
      <c r="AG65" s="384"/>
      <c r="AH65" s="385"/>
    </row>
    <row r="66" spans="2:34" x14ac:dyDescent="0.25">
      <c r="B66" s="116" t="s">
        <v>252</v>
      </c>
      <c r="C66" s="333">
        <v>6</v>
      </c>
      <c r="D66" s="214" t="e">
        <f>SUM(SUMIF('Fund 01 Rev &amp; Exp Detail'!$E$7:$E$233,'CARES Reporting F01 Rollup'!$B66,'Fund 01 Rev &amp; Exp Detail'!F$7:F$233)+SUMIF('Fund 03 Rev &amp; Exp Detail'!$E$7:$E$233,'CARES Reporting F01 Rollup'!$B66,'Fund 03 Rev &amp; Exp Detail'!F$7:F$233))/SUM('Fund 01 Rev &amp; Exp Detail'!F$235+'Fund 03 Rev &amp; Exp Detail'!F$235)</f>
        <v>#DIV/0!</v>
      </c>
      <c r="E66" s="215" t="e">
        <f>SUM(SUMIF('Fund 01 Rev &amp; Exp Detail'!$E$7:$E$233,'CARES Reporting F01 Rollup'!$B66,'Fund 01 Rev &amp; Exp Detail'!G$7:G$233)+SUMIF('Fund 03 Rev &amp; Exp Detail'!$E$7:$E$233,'CARES Reporting F01 Rollup'!$B66,'Fund 03 Rev &amp; Exp Detail'!G$7:G$233))/SUM('Fund 01 Rev &amp; Exp Detail'!G$235+'Fund 03 Rev &amp; Exp Detail'!G$235)</f>
        <v>#DIV/0!</v>
      </c>
      <c r="F66" s="235" t="e">
        <f>SUM(SUMIF('Fund 01 Rev &amp; Exp Detail'!$E$7:$E$233,'CARES Reporting F01 Rollup'!$B66,'Fund 01 Rev &amp; Exp Detail'!H$7:H$233)+SUMIF('Fund 03 Rev &amp; Exp Detail'!$E$7:$E$233,'CARES Reporting F01 Rollup'!$B66,'Fund 03 Rev &amp; Exp Detail'!H$7:H$233))/SUM('Fund 01 Rev &amp; Exp Detail'!H$235+'Fund 03 Rev &amp; Exp Detail'!H$235)</f>
        <v>#DIV/0!</v>
      </c>
      <c r="G66" s="384"/>
      <c r="H66" s="384"/>
      <c r="I66" s="384"/>
      <c r="J66" s="385"/>
      <c r="K66" s="336"/>
      <c r="L66" s="214" t="e">
        <f>SUM(SUMIF('Fund 01 Rev &amp; Exp Detail'!$E$7:$E$278,'CARES Reporting F01 Rollup'!$B66,'Fund 01 Rev &amp; Exp Detail'!F$7:F$278)+SUMIF('Fund 03 Rev &amp; Exp Detail'!$E$7:$E$278,'CARES Reporting F01 Rollup'!$B66,'Fund 03 Rev &amp; Exp Detail'!F$7:F$278))/SUM('Fund 01 Rev &amp; Exp Detail'!F$280+'Fund 03 Rev &amp; Exp Detail'!F$280)</f>
        <v>#DIV/0!</v>
      </c>
      <c r="M66" s="215" t="e">
        <f>SUM(SUMIF('Fund 01 Rev &amp; Exp Detail'!$E$7:$E$278,'CARES Reporting F01 Rollup'!$B66,'Fund 01 Rev &amp; Exp Detail'!G$7:G$278)+SUMIF('Fund 03 Rev &amp; Exp Detail'!$E$7:$E$278,'CARES Reporting F01 Rollup'!$B66,'Fund 03 Rev &amp; Exp Detail'!G$7:G$278))/SUM('Fund 01 Rev &amp; Exp Detail'!G$280+'Fund 03 Rev &amp; Exp Detail'!G$280)</f>
        <v>#DIV/0!</v>
      </c>
      <c r="N66" s="235" t="e">
        <f>SUM(SUMIF('Fund 01 Rev &amp; Exp Detail'!$E$7:$E$278,'CARES Reporting F01 Rollup'!$B66,'Fund 01 Rev &amp; Exp Detail'!H$7:H$278)+SUMIF('Fund 03 Rev &amp; Exp Detail'!$E$7:$E$278,'CARES Reporting F01 Rollup'!$B66,'Fund 03 Rev &amp; Exp Detail'!H$7:H$278))/SUM('Fund 01 Rev &amp; Exp Detail'!H$280+'Fund 03 Rev &amp; Exp Detail'!H$280)</f>
        <v>#DIV/0!</v>
      </c>
      <c r="O66" s="384"/>
      <c r="P66" s="384"/>
      <c r="Q66" s="384"/>
      <c r="R66" s="385"/>
      <c r="S66" s="336"/>
      <c r="T66" s="214" t="e">
        <f>SUM(SUMIF('Fund 01 Rev &amp; Exp Detail'!$E$7:$E$323,'CARES Reporting F01 Rollup'!$B66,'Fund 01 Rev &amp; Exp Detail'!F$7:F$323)+SUMIF('Fund 03 Rev &amp; Exp Detail'!$E$7:$E$323,'CARES Reporting F01 Rollup'!$B66,'Fund 03 Rev &amp; Exp Detail'!F$7:F$323))/SUM('Fund 01 Rev &amp; Exp Detail'!F$325+'Fund 03 Rev &amp; Exp Detail'!F$325)</f>
        <v>#DIV/0!</v>
      </c>
      <c r="U66" s="215" t="e">
        <f>SUM(SUMIF('Fund 01 Rev &amp; Exp Detail'!$E$7:$E$323,'CARES Reporting F01 Rollup'!$B66,'Fund 01 Rev &amp; Exp Detail'!G$7:G$323)+SUMIF('Fund 03 Rev &amp; Exp Detail'!$E$7:$E$323,'CARES Reporting F01 Rollup'!$B66,'Fund 03 Rev &amp; Exp Detail'!G$7:G$323))/SUM('Fund 01 Rev &amp; Exp Detail'!G$325+'Fund 03 Rev &amp; Exp Detail'!G$325)</f>
        <v>#DIV/0!</v>
      </c>
      <c r="V66" s="235" t="e">
        <f>SUM(SUMIF('Fund 01 Rev &amp; Exp Detail'!$E$7:$E$323,'CARES Reporting F01 Rollup'!$B66,'Fund 01 Rev &amp; Exp Detail'!H$7:H$323)+SUMIF('Fund 03 Rev &amp; Exp Detail'!$E$7:$E$323,'CARES Reporting F01 Rollup'!$B66,'Fund 03 Rev &amp; Exp Detail'!H$7:H$323))/SUM('Fund 01 Rev &amp; Exp Detail'!H$325+'Fund 03 Rev &amp; Exp Detail'!H$325)</f>
        <v>#DIV/0!</v>
      </c>
      <c r="W66" s="384"/>
      <c r="X66" s="384"/>
      <c r="Y66" s="384"/>
      <c r="Z66" s="385"/>
      <c r="AA66" s="336"/>
      <c r="AB66" s="214" t="e">
        <f>SUM(SUMIF('Fund 01 Rev &amp; Exp Detail'!$E$7:$E$368,'CARES Reporting F01 Rollup'!$B66,'Fund 01 Rev &amp; Exp Detail'!F$7:F$368)+SUMIF('Fund 03 Rev &amp; Exp Detail'!$E$7:$E$368,'CARES Reporting F01 Rollup'!$B66,'Fund 03 Rev &amp; Exp Detail'!F$7:F$368))/SUM('Fund 01 Rev &amp; Exp Detail'!F$370+'Fund 03 Rev &amp; Exp Detail'!F$370)</f>
        <v>#DIV/0!</v>
      </c>
      <c r="AC66" s="215" t="e">
        <f>SUM(SUMIF('Fund 01 Rev &amp; Exp Detail'!$E$7:$E$368,'CARES Reporting F01 Rollup'!$B66,'Fund 01 Rev &amp; Exp Detail'!G$7:G$368)+SUMIF('Fund 03 Rev &amp; Exp Detail'!$E$7:$E$368,'CARES Reporting F01 Rollup'!$B66,'Fund 03 Rev &amp; Exp Detail'!G$7:G$368))/SUM('Fund 01 Rev &amp; Exp Detail'!G$370+'Fund 03 Rev &amp; Exp Detail'!G$370)</f>
        <v>#DIV/0!</v>
      </c>
      <c r="AD66" s="235" t="e">
        <f>SUM(SUMIF('Fund 01 Rev &amp; Exp Detail'!$E$7:$E$368,'CARES Reporting F01 Rollup'!$B66,'Fund 01 Rev &amp; Exp Detail'!H$7:H$368)+SUMIF('Fund 03 Rev &amp; Exp Detail'!$E$7:$E$368,'CARES Reporting F01 Rollup'!$B66,'Fund 03 Rev &amp; Exp Detail'!H$7:H$368))/SUM('Fund 01 Rev &amp; Exp Detail'!H$370+'Fund 03 Rev &amp; Exp Detail'!H$370)</f>
        <v>#DIV/0!</v>
      </c>
      <c r="AE66" s="384"/>
      <c r="AF66" s="384"/>
      <c r="AG66" s="384"/>
      <c r="AH66" s="385"/>
    </row>
    <row r="67" spans="2:34" x14ac:dyDescent="0.25">
      <c r="B67" s="116" t="s">
        <v>253</v>
      </c>
      <c r="C67" s="333">
        <v>7</v>
      </c>
      <c r="D67" s="214" t="e">
        <f>SUM(SUMIF('Fund 01 Rev &amp; Exp Detail'!$E$7:$E$233,'CARES Reporting F01 Rollup'!$B67,'Fund 01 Rev &amp; Exp Detail'!F$7:F$233)+SUMIF('Fund 03 Rev &amp; Exp Detail'!$E$7:$E$233,'CARES Reporting F01 Rollup'!$B67,'Fund 03 Rev &amp; Exp Detail'!F$7:F$233))/SUM('Fund 01 Rev &amp; Exp Detail'!F$235+'Fund 03 Rev &amp; Exp Detail'!F$235)</f>
        <v>#DIV/0!</v>
      </c>
      <c r="E67" s="215" t="e">
        <f>SUM(SUMIF('Fund 01 Rev &amp; Exp Detail'!$E$7:$E$233,'CARES Reporting F01 Rollup'!$B67,'Fund 01 Rev &amp; Exp Detail'!G$7:G$233)+SUMIF('Fund 03 Rev &amp; Exp Detail'!$E$7:$E$233,'CARES Reporting F01 Rollup'!$B67,'Fund 03 Rev &amp; Exp Detail'!G$7:G$233))/SUM('Fund 01 Rev &amp; Exp Detail'!G$235+'Fund 03 Rev &amp; Exp Detail'!G$235)</f>
        <v>#DIV/0!</v>
      </c>
      <c r="F67" s="235" t="e">
        <f>SUM(SUMIF('Fund 01 Rev &amp; Exp Detail'!$E$7:$E$233,'CARES Reporting F01 Rollup'!$B67,'Fund 01 Rev &amp; Exp Detail'!H$7:H$233)+SUMIF('Fund 03 Rev &amp; Exp Detail'!$E$7:$E$233,'CARES Reporting F01 Rollup'!$B67,'Fund 03 Rev &amp; Exp Detail'!H$7:H$233))/SUM('Fund 01 Rev &amp; Exp Detail'!H$235+'Fund 03 Rev &amp; Exp Detail'!H$235)</f>
        <v>#DIV/0!</v>
      </c>
      <c r="G67" s="384"/>
      <c r="H67" s="384"/>
      <c r="I67" s="384"/>
      <c r="J67" s="385"/>
      <c r="K67" s="336"/>
      <c r="L67" s="214" t="e">
        <f>SUM(SUMIF('Fund 01 Rev &amp; Exp Detail'!$E$7:$E$278,'CARES Reporting F01 Rollup'!$B67,'Fund 01 Rev &amp; Exp Detail'!F$7:F$278)+SUMIF('Fund 03 Rev &amp; Exp Detail'!$E$7:$E$278,'CARES Reporting F01 Rollup'!$B67,'Fund 03 Rev &amp; Exp Detail'!F$7:F$278))/SUM('Fund 01 Rev &amp; Exp Detail'!F$280+'Fund 03 Rev &amp; Exp Detail'!F$280)</f>
        <v>#DIV/0!</v>
      </c>
      <c r="M67" s="215" t="e">
        <f>SUM(SUMIF('Fund 01 Rev &amp; Exp Detail'!$E$7:$E$278,'CARES Reporting F01 Rollup'!$B67,'Fund 01 Rev &amp; Exp Detail'!G$7:G$278)+SUMIF('Fund 03 Rev &amp; Exp Detail'!$E$7:$E$278,'CARES Reporting F01 Rollup'!$B67,'Fund 03 Rev &amp; Exp Detail'!G$7:G$278))/SUM('Fund 01 Rev &amp; Exp Detail'!G$280+'Fund 03 Rev &amp; Exp Detail'!G$280)</f>
        <v>#DIV/0!</v>
      </c>
      <c r="N67" s="235" t="e">
        <f>SUM(SUMIF('Fund 01 Rev &amp; Exp Detail'!$E$7:$E$278,'CARES Reporting F01 Rollup'!$B67,'Fund 01 Rev &amp; Exp Detail'!H$7:H$278)+SUMIF('Fund 03 Rev &amp; Exp Detail'!$E$7:$E$278,'CARES Reporting F01 Rollup'!$B67,'Fund 03 Rev &amp; Exp Detail'!H$7:H$278))/SUM('Fund 01 Rev &amp; Exp Detail'!H$280+'Fund 03 Rev &amp; Exp Detail'!H$280)</f>
        <v>#DIV/0!</v>
      </c>
      <c r="O67" s="384"/>
      <c r="P67" s="384"/>
      <c r="Q67" s="384"/>
      <c r="R67" s="385"/>
      <c r="S67" s="336"/>
      <c r="T67" s="214" t="e">
        <f>SUM(SUMIF('Fund 01 Rev &amp; Exp Detail'!$E$7:$E$323,'CARES Reporting F01 Rollup'!$B67,'Fund 01 Rev &amp; Exp Detail'!F$7:F$323)+SUMIF('Fund 03 Rev &amp; Exp Detail'!$E$7:$E$323,'CARES Reporting F01 Rollup'!$B67,'Fund 03 Rev &amp; Exp Detail'!F$7:F$323))/SUM('Fund 01 Rev &amp; Exp Detail'!F$325+'Fund 03 Rev &amp; Exp Detail'!F$325)</f>
        <v>#DIV/0!</v>
      </c>
      <c r="U67" s="215" t="e">
        <f>SUM(SUMIF('Fund 01 Rev &amp; Exp Detail'!$E$7:$E$323,'CARES Reporting F01 Rollup'!$B67,'Fund 01 Rev &amp; Exp Detail'!G$7:G$323)+SUMIF('Fund 03 Rev &amp; Exp Detail'!$E$7:$E$323,'CARES Reporting F01 Rollup'!$B67,'Fund 03 Rev &amp; Exp Detail'!G$7:G$323))/SUM('Fund 01 Rev &amp; Exp Detail'!G$325+'Fund 03 Rev &amp; Exp Detail'!G$325)</f>
        <v>#DIV/0!</v>
      </c>
      <c r="V67" s="235" t="e">
        <f>SUM(SUMIF('Fund 01 Rev &amp; Exp Detail'!$E$7:$E$323,'CARES Reporting F01 Rollup'!$B67,'Fund 01 Rev &amp; Exp Detail'!H$7:H$323)+SUMIF('Fund 03 Rev &amp; Exp Detail'!$E$7:$E$323,'CARES Reporting F01 Rollup'!$B67,'Fund 03 Rev &amp; Exp Detail'!H$7:H$323))/SUM('Fund 01 Rev &amp; Exp Detail'!H$325+'Fund 03 Rev &amp; Exp Detail'!H$325)</f>
        <v>#DIV/0!</v>
      </c>
      <c r="W67" s="384"/>
      <c r="X67" s="384"/>
      <c r="Y67" s="384"/>
      <c r="Z67" s="385"/>
      <c r="AA67" s="336"/>
      <c r="AB67" s="214" t="e">
        <f>SUM(SUMIF('Fund 01 Rev &amp; Exp Detail'!$E$7:$E$368,'CARES Reporting F01 Rollup'!$B67,'Fund 01 Rev &amp; Exp Detail'!F$7:F$368)+SUMIF('Fund 03 Rev &amp; Exp Detail'!$E$7:$E$368,'CARES Reporting F01 Rollup'!$B67,'Fund 03 Rev &amp; Exp Detail'!F$7:F$368))/SUM('Fund 01 Rev &amp; Exp Detail'!F$370+'Fund 03 Rev &amp; Exp Detail'!F$370)</f>
        <v>#DIV/0!</v>
      </c>
      <c r="AC67" s="215" t="e">
        <f>SUM(SUMIF('Fund 01 Rev &amp; Exp Detail'!$E$7:$E$368,'CARES Reporting F01 Rollup'!$B67,'Fund 01 Rev &amp; Exp Detail'!G$7:G$368)+SUMIF('Fund 03 Rev &amp; Exp Detail'!$E$7:$E$368,'CARES Reporting F01 Rollup'!$B67,'Fund 03 Rev &amp; Exp Detail'!G$7:G$368))/SUM('Fund 01 Rev &amp; Exp Detail'!G$370+'Fund 03 Rev &amp; Exp Detail'!G$370)</f>
        <v>#DIV/0!</v>
      </c>
      <c r="AD67" s="235" t="e">
        <f>SUM(SUMIF('Fund 01 Rev &amp; Exp Detail'!$E$7:$E$368,'CARES Reporting F01 Rollup'!$B67,'Fund 01 Rev &amp; Exp Detail'!H$7:H$368)+SUMIF('Fund 03 Rev &amp; Exp Detail'!$E$7:$E$368,'CARES Reporting F01 Rollup'!$B67,'Fund 03 Rev &amp; Exp Detail'!H$7:H$368))/SUM('Fund 01 Rev &amp; Exp Detail'!H$370+'Fund 03 Rev &amp; Exp Detail'!H$370)</f>
        <v>#DIV/0!</v>
      </c>
      <c r="AE67" s="384"/>
      <c r="AF67" s="384"/>
      <c r="AG67" s="384"/>
      <c r="AH67" s="385"/>
    </row>
    <row r="68" spans="2:34" x14ac:dyDescent="0.25">
      <c r="B68" s="116" t="s">
        <v>254</v>
      </c>
      <c r="C68" s="333">
        <v>8</v>
      </c>
      <c r="D68" s="214" t="e">
        <f>SUM(SUMIF('Fund 01 Rev &amp; Exp Detail'!$E$7:$E$233,'CARES Reporting F01 Rollup'!$B68,'Fund 01 Rev &amp; Exp Detail'!F$7:F$233)+SUMIF('Fund 03 Rev &amp; Exp Detail'!$E$7:$E$233,'CARES Reporting F01 Rollup'!$B68,'Fund 03 Rev &amp; Exp Detail'!F$7:F$233))/SUM('Fund 01 Rev &amp; Exp Detail'!F$235+'Fund 03 Rev &amp; Exp Detail'!F$235)</f>
        <v>#DIV/0!</v>
      </c>
      <c r="E68" s="215" t="e">
        <f>SUM(SUMIF('Fund 01 Rev &amp; Exp Detail'!$E$7:$E$233,'CARES Reporting F01 Rollup'!$B68,'Fund 01 Rev &amp; Exp Detail'!G$7:G$233)+SUMIF('Fund 03 Rev &amp; Exp Detail'!$E$7:$E$233,'CARES Reporting F01 Rollup'!$B68,'Fund 03 Rev &amp; Exp Detail'!G$7:G$233))/SUM('Fund 01 Rev &amp; Exp Detail'!G$235+'Fund 03 Rev &amp; Exp Detail'!G$235)</f>
        <v>#DIV/0!</v>
      </c>
      <c r="F68" s="235" t="e">
        <f>SUM(SUMIF('Fund 01 Rev &amp; Exp Detail'!$E$7:$E$233,'CARES Reporting F01 Rollup'!$B68,'Fund 01 Rev &amp; Exp Detail'!H$7:H$233)+SUMIF('Fund 03 Rev &amp; Exp Detail'!$E$7:$E$233,'CARES Reporting F01 Rollup'!$B68,'Fund 03 Rev &amp; Exp Detail'!H$7:H$233))/SUM('Fund 01 Rev &amp; Exp Detail'!H$235+'Fund 03 Rev &amp; Exp Detail'!H$235)</f>
        <v>#DIV/0!</v>
      </c>
      <c r="G68" s="384"/>
      <c r="H68" s="384"/>
      <c r="I68" s="384"/>
      <c r="J68" s="385"/>
      <c r="K68" s="336"/>
      <c r="L68" s="214" t="e">
        <f>SUM(SUMIF('Fund 01 Rev &amp; Exp Detail'!$E$7:$E$278,'CARES Reporting F01 Rollup'!$B68,'Fund 01 Rev &amp; Exp Detail'!F$7:F$278)+SUMIF('Fund 03 Rev &amp; Exp Detail'!$E$7:$E$278,'CARES Reporting F01 Rollup'!$B68,'Fund 03 Rev &amp; Exp Detail'!F$7:F$278))/SUM('Fund 01 Rev &amp; Exp Detail'!F$280+'Fund 03 Rev &amp; Exp Detail'!F$280)</f>
        <v>#DIV/0!</v>
      </c>
      <c r="M68" s="215" t="e">
        <f>SUM(SUMIF('Fund 01 Rev &amp; Exp Detail'!$E$7:$E$278,'CARES Reporting F01 Rollup'!$B68,'Fund 01 Rev &amp; Exp Detail'!G$7:G$278)+SUMIF('Fund 03 Rev &amp; Exp Detail'!$E$7:$E$278,'CARES Reporting F01 Rollup'!$B68,'Fund 03 Rev &amp; Exp Detail'!G$7:G$278))/SUM('Fund 01 Rev &amp; Exp Detail'!G$280+'Fund 03 Rev &amp; Exp Detail'!G$280)</f>
        <v>#DIV/0!</v>
      </c>
      <c r="N68" s="235" t="e">
        <f>SUM(SUMIF('Fund 01 Rev &amp; Exp Detail'!$E$7:$E$278,'CARES Reporting F01 Rollup'!$B68,'Fund 01 Rev &amp; Exp Detail'!H$7:H$278)+SUMIF('Fund 03 Rev &amp; Exp Detail'!$E$7:$E$278,'CARES Reporting F01 Rollup'!$B68,'Fund 03 Rev &amp; Exp Detail'!H$7:H$278))/SUM('Fund 01 Rev &amp; Exp Detail'!H$280+'Fund 03 Rev &amp; Exp Detail'!H$280)</f>
        <v>#DIV/0!</v>
      </c>
      <c r="O68" s="384"/>
      <c r="P68" s="384"/>
      <c r="Q68" s="384"/>
      <c r="R68" s="385"/>
      <c r="S68" s="336"/>
      <c r="T68" s="214" t="e">
        <f>SUM(SUMIF('Fund 01 Rev &amp; Exp Detail'!$E$7:$E$323,'CARES Reporting F01 Rollup'!$B68,'Fund 01 Rev &amp; Exp Detail'!F$7:F$323)+SUMIF('Fund 03 Rev &amp; Exp Detail'!$E$7:$E$323,'CARES Reporting F01 Rollup'!$B68,'Fund 03 Rev &amp; Exp Detail'!F$7:F$323))/SUM('Fund 01 Rev &amp; Exp Detail'!F$325+'Fund 03 Rev &amp; Exp Detail'!F$325)</f>
        <v>#DIV/0!</v>
      </c>
      <c r="U68" s="215" t="e">
        <f>SUM(SUMIF('Fund 01 Rev &amp; Exp Detail'!$E$7:$E$323,'CARES Reporting F01 Rollup'!$B68,'Fund 01 Rev &amp; Exp Detail'!G$7:G$323)+SUMIF('Fund 03 Rev &amp; Exp Detail'!$E$7:$E$323,'CARES Reporting F01 Rollup'!$B68,'Fund 03 Rev &amp; Exp Detail'!G$7:G$323))/SUM('Fund 01 Rev &amp; Exp Detail'!G$325+'Fund 03 Rev &amp; Exp Detail'!G$325)</f>
        <v>#DIV/0!</v>
      </c>
      <c r="V68" s="235" t="e">
        <f>SUM(SUMIF('Fund 01 Rev &amp; Exp Detail'!$E$7:$E$323,'CARES Reporting F01 Rollup'!$B68,'Fund 01 Rev &amp; Exp Detail'!H$7:H$323)+SUMIF('Fund 03 Rev &amp; Exp Detail'!$E$7:$E$323,'CARES Reporting F01 Rollup'!$B68,'Fund 03 Rev &amp; Exp Detail'!H$7:H$323))/SUM('Fund 01 Rev &amp; Exp Detail'!H$325+'Fund 03 Rev &amp; Exp Detail'!H$325)</f>
        <v>#DIV/0!</v>
      </c>
      <c r="W68" s="384"/>
      <c r="X68" s="384"/>
      <c r="Y68" s="384"/>
      <c r="Z68" s="385"/>
      <c r="AA68" s="336"/>
      <c r="AB68" s="214" t="e">
        <f>SUM(SUMIF('Fund 01 Rev &amp; Exp Detail'!$E$7:$E$368,'CARES Reporting F01 Rollup'!$B68,'Fund 01 Rev &amp; Exp Detail'!F$7:F$368)+SUMIF('Fund 03 Rev &amp; Exp Detail'!$E$7:$E$368,'CARES Reporting F01 Rollup'!$B68,'Fund 03 Rev &amp; Exp Detail'!F$7:F$368))/SUM('Fund 01 Rev &amp; Exp Detail'!F$370+'Fund 03 Rev &amp; Exp Detail'!F$370)</f>
        <v>#DIV/0!</v>
      </c>
      <c r="AC68" s="215" t="e">
        <f>SUM(SUMIF('Fund 01 Rev &amp; Exp Detail'!$E$7:$E$368,'CARES Reporting F01 Rollup'!$B68,'Fund 01 Rev &amp; Exp Detail'!G$7:G$368)+SUMIF('Fund 03 Rev &amp; Exp Detail'!$E$7:$E$368,'CARES Reporting F01 Rollup'!$B68,'Fund 03 Rev &amp; Exp Detail'!G$7:G$368))/SUM('Fund 01 Rev &amp; Exp Detail'!G$370+'Fund 03 Rev &amp; Exp Detail'!G$370)</f>
        <v>#DIV/0!</v>
      </c>
      <c r="AD68" s="235" t="e">
        <f>SUM(SUMIF('Fund 01 Rev &amp; Exp Detail'!$E$7:$E$368,'CARES Reporting F01 Rollup'!$B68,'Fund 01 Rev &amp; Exp Detail'!H$7:H$368)+SUMIF('Fund 03 Rev &amp; Exp Detail'!$E$7:$E$368,'CARES Reporting F01 Rollup'!$B68,'Fund 03 Rev &amp; Exp Detail'!H$7:H$368))/SUM('Fund 01 Rev &amp; Exp Detail'!H$370+'Fund 03 Rev &amp; Exp Detail'!H$370)</f>
        <v>#DIV/0!</v>
      </c>
      <c r="AE68" s="384"/>
      <c r="AF68" s="384"/>
      <c r="AG68" s="384"/>
      <c r="AH68" s="385"/>
    </row>
    <row r="69" spans="2:34" x14ac:dyDescent="0.25">
      <c r="B69" s="116" t="s">
        <v>255</v>
      </c>
      <c r="C69" s="333">
        <v>9</v>
      </c>
      <c r="D69" s="214" t="e">
        <f>SUM(SUMIF('Fund 01 Rev &amp; Exp Detail'!$E$7:$E$233,'CARES Reporting F01 Rollup'!$B69,'Fund 01 Rev &amp; Exp Detail'!F$7:F$233)+SUMIF('Fund 03 Rev &amp; Exp Detail'!$E$7:$E$233,'CARES Reporting F01 Rollup'!$B69,'Fund 03 Rev &amp; Exp Detail'!F$7:F$233))/SUM('Fund 01 Rev &amp; Exp Detail'!F$235+'Fund 03 Rev &amp; Exp Detail'!F$235)</f>
        <v>#DIV/0!</v>
      </c>
      <c r="E69" s="215" t="e">
        <f>SUM(SUMIF('Fund 01 Rev &amp; Exp Detail'!$E$7:$E$233,'CARES Reporting F01 Rollup'!$B69,'Fund 01 Rev &amp; Exp Detail'!G$7:G$233)+SUMIF('Fund 03 Rev &amp; Exp Detail'!$E$7:$E$233,'CARES Reporting F01 Rollup'!$B69,'Fund 03 Rev &amp; Exp Detail'!G$7:G$233))/SUM('Fund 01 Rev &amp; Exp Detail'!G$235+'Fund 03 Rev &amp; Exp Detail'!G$235)</f>
        <v>#DIV/0!</v>
      </c>
      <c r="F69" s="235" t="e">
        <f>SUM(SUMIF('Fund 01 Rev &amp; Exp Detail'!$E$7:$E$233,'CARES Reporting F01 Rollup'!$B69,'Fund 01 Rev &amp; Exp Detail'!H$7:H$233)+SUMIF('Fund 03 Rev &amp; Exp Detail'!$E$7:$E$233,'CARES Reporting F01 Rollup'!$B69,'Fund 03 Rev &amp; Exp Detail'!H$7:H$233))/SUM('Fund 01 Rev &amp; Exp Detail'!H$235+'Fund 03 Rev &amp; Exp Detail'!H$235)</f>
        <v>#DIV/0!</v>
      </c>
      <c r="G69" s="384"/>
      <c r="H69" s="384"/>
      <c r="I69" s="384"/>
      <c r="J69" s="385"/>
      <c r="K69" s="336"/>
      <c r="L69" s="214" t="e">
        <f>SUM(SUMIF('Fund 01 Rev &amp; Exp Detail'!$E$7:$E$278,'CARES Reporting F01 Rollup'!$B69,'Fund 01 Rev &amp; Exp Detail'!F$7:F$278)+SUMIF('Fund 03 Rev &amp; Exp Detail'!$E$7:$E$278,'CARES Reporting F01 Rollup'!$B69,'Fund 03 Rev &amp; Exp Detail'!F$7:F$278))/SUM('Fund 01 Rev &amp; Exp Detail'!F$280+'Fund 03 Rev &amp; Exp Detail'!F$280)</f>
        <v>#DIV/0!</v>
      </c>
      <c r="M69" s="215" t="e">
        <f>SUM(SUMIF('Fund 01 Rev &amp; Exp Detail'!$E$7:$E$278,'CARES Reporting F01 Rollup'!$B69,'Fund 01 Rev &amp; Exp Detail'!G$7:G$278)+SUMIF('Fund 03 Rev &amp; Exp Detail'!$E$7:$E$278,'CARES Reporting F01 Rollup'!$B69,'Fund 03 Rev &amp; Exp Detail'!G$7:G$278))/SUM('Fund 01 Rev &amp; Exp Detail'!G$280+'Fund 03 Rev &amp; Exp Detail'!G$280)</f>
        <v>#DIV/0!</v>
      </c>
      <c r="N69" s="235" t="e">
        <f>SUM(SUMIF('Fund 01 Rev &amp; Exp Detail'!$E$7:$E$278,'CARES Reporting F01 Rollup'!$B69,'Fund 01 Rev &amp; Exp Detail'!H$7:H$278)+SUMIF('Fund 03 Rev &amp; Exp Detail'!$E$7:$E$278,'CARES Reporting F01 Rollup'!$B69,'Fund 03 Rev &amp; Exp Detail'!H$7:H$278))/SUM('Fund 01 Rev &amp; Exp Detail'!H$280+'Fund 03 Rev &amp; Exp Detail'!H$280)</f>
        <v>#DIV/0!</v>
      </c>
      <c r="O69" s="384"/>
      <c r="P69" s="384"/>
      <c r="Q69" s="384"/>
      <c r="R69" s="385"/>
      <c r="S69" s="336"/>
      <c r="T69" s="214" t="e">
        <f>SUM(SUMIF('Fund 01 Rev &amp; Exp Detail'!$E$7:$E$323,'CARES Reporting F01 Rollup'!$B69,'Fund 01 Rev &amp; Exp Detail'!F$7:F$323)+SUMIF('Fund 03 Rev &amp; Exp Detail'!$E$7:$E$323,'CARES Reporting F01 Rollup'!$B69,'Fund 03 Rev &amp; Exp Detail'!F$7:F$323))/SUM('Fund 01 Rev &amp; Exp Detail'!F$325+'Fund 03 Rev &amp; Exp Detail'!F$325)</f>
        <v>#DIV/0!</v>
      </c>
      <c r="U69" s="215" t="e">
        <f>SUM(SUMIF('Fund 01 Rev &amp; Exp Detail'!$E$7:$E$323,'CARES Reporting F01 Rollup'!$B69,'Fund 01 Rev &amp; Exp Detail'!G$7:G$323)+SUMIF('Fund 03 Rev &amp; Exp Detail'!$E$7:$E$323,'CARES Reporting F01 Rollup'!$B69,'Fund 03 Rev &amp; Exp Detail'!G$7:G$323))/SUM('Fund 01 Rev &amp; Exp Detail'!G$325+'Fund 03 Rev &amp; Exp Detail'!G$325)</f>
        <v>#DIV/0!</v>
      </c>
      <c r="V69" s="235" t="e">
        <f>SUM(SUMIF('Fund 01 Rev &amp; Exp Detail'!$E$7:$E$323,'CARES Reporting F01 Rollup'!$B69,'Fund 01 Rev &amp; Exp Detail'!H$7:H$323)+SUMIF('Fund 03 Rev &amp; Exp Detail'!$E$7:$E$323,'CARES Reporting F01 Rollup'!$B69,'Fund 03 Rev &amp; Exp Detail'!H$7:H$323))/SUM('Fund 01 Rev &amp; Exp Detail'!H$325+'Fund 03 Rev &amp; Exp Detail'!H$325)</f>
        <v>#DIV/0!</v>
      </c>
      <c r="W69" s="384"/>
      <c r="X69" s="384"/>
      <c r="Y69" s="384"/>
      <c r="Z69" s="385"/>
      <c r="AA69" s="336"/>
      <c r="AB69" s="214" t="e">
        <f>SUM(SUMIF('Fund 01 Rev &amp; Exp Detail'!$E$7:$E$368,'CARES Reporting F01 Rollup'!$B69,'Fund 01 Rev &amp; Exp Detail'!F$7:F$368)+SUMIF('Fund 03 Rev &amp; Exp Detail'!$E$7:$E$368,'CARES Reporting F01 Rollup'!$B69,'Fund 03 Rev &amp; Exp Detail'!F$7:F$368))/SUM('Fund 01 Rev &amp; Exp Detail'!F$370+'Fund 03 Rev &amp; Exp Detail'!F$370)</f>
        <v>#DIV/0!</v>
      </c>
      <c r="AC69" s="215" t="e">
        <f>SUM(SUMIF('Fund 01 Rev &amp; Exp Detail'!$E$7:$E$368,'CARES Reporting F01 Rollup'!$B69,'Fund 01 Rev &amp; Exp Detail'!G$7:G$368)+SUMIF('Fund 03 Rev &amp; Exp Detail'!$E$7:$E$368,'CARES Reporting F01 Rollup'!$B69,'Fund 03 Rev &amp; Exp Detail'!G$7:G$368))/SUM('Fund 01 Rev &amp; Exp Detail'!G$370+'Fund 03 Rev &amp; Exp Detail'!G$370)</f>
        <v>#DIV/0!</v>
      </c>
      <c r="AD69" s="235" t="e">
        <f>SUM(SUMIF('Fund 01 Rev &amp; Exp Detail'!$E$7:$E$368,'CARES Reporting F01 Rollup'!$B69,'Fund 01 Rev &amp; Exp Detail'!H$7:H$368)+SUMIF('Fund 03 Rev &amp; Exp Detail'!$E$7:$E$368,'CARES Reporting F01 Rollup'!$B69,'Fund 03 Rev &amp; Exp Detail'!H$7:H$368))/SUM('Fund 01 Rev &amp; Exp Detail'!H$370+'Fund 03 Rev &amp; Exp Detail'!H$370)</f>
        <v>#DIV/0!</v>
      </c>
      <c r="AE69" s="384"/>
      <c r="AF69" s="384"/>
      <c r="AG69" s="384"/>
      <c r="AH69" s="385"/>
    </row>
    <row r="70" spans="2:34" ht="15.75" thickBot="1" x14ac:dyDescent="0.3">
      <c r="B70" s="116" t="s">
        <v>256</v>
      </c>
      <c r="C70" s="333">
        <v>10</v>
      </c>
      <c r="D70" s="285" t="e">
        <f>SUM(SUMIF('Fund 01 Rev &amp; Exp Detail'!$E$7:$E$233,'CARES Reporting F01 Rollup'!$B70,'Fund 01 Rev &amp; Exp Detail'!F$7:F$233)+SUMIF('Fund 03 Rev &amp; Exp Detail'!$E$7:$E$233,'CARES Reporting F01 Rollup'!$B70,'Fund 03 Rev &amp; Exp Detail'!F$7:F$233))/SUM('Fund 01 Rev &amp; Exp Detail'!F$235+'Fund 03 Rev &amp; Exp Detail'!F$235)</f>
        <v>#DIV/0!</v>
      </c>
      <c r="E70" s="286" t="e">
        <f>SUM(SUMIF('Fund 01 Rev &amp; Exp Detail'!$E$7:$E$233,'CARES Reporting F01 Rollup'!$B70,'Fund 01 Rev &amp; Exp Detail'!G$7:G$233)+SUMIF('Fund 03 Rev &amp; Exp Detail'!$E$7:$E$233,'CARES Reporting F01 Rollup'!$B70,'Fund 03 Rev &amp; Exp Detail'!G$7:G$233))/SUM('Fund 01 Rev &amp; Exp Detail'!G$235+'Fund 03 Rev &amp; Exp Detail'!G$235)</f>
        <v>#DIV/0!</v>
      </c>
      <c r="F70" s="287" t="e">
        <f>SUM(SUMIF('Fund 01 Rev &amp; Exp Detail'!$E$7:$E$233,'CARES Reporting F01 Rollup'!$B70,'Fund 01 Rev &amp; Exp Detail'!H$7:H$233)+SUMIF('Fund 03 Rev &amp; Exp Detail'!$E$7:$E$233,'CARES Reporting F01 Rollup'!$B70,'Fund 03 Rev &amp; Exp Detail'!H$7:H$233))/SUM('Fund 01 Rev &amp; Exp Detail'!H$235+'Fund 03 Rev &amp; Exp Detail'!H$235)</f>
        <v>#DIV/0!</v>
      </c>
      <c r="G70" s="384"/>
      <c r="H70" s="384"/>
      <c r="I70" s="384"/>
      <c r="J70" s="385"/>
      <c r="K70" s="336"/>
      <c r="L70" s="285" t="e">
        <f>SUM(SUMIF('Fund 01 Rev &amp; Exp Detail'!$E$7:$E$278,'CARES Reporting F01 Rollup'!$B70,'Fund 01 Rev &amp; Exp Detail'!F$7:F$278)+SUMIF('Fund 03 Rev &amp; Exp Detail'!$E$7:$E$278,'CARES Reporting F01 Rollup'!$B70,'Fund 03 Rev &amp; Exp Detail'!F$7:F$278))/SUM('Fund 01 Rev &amp; Exp Detail'!F$280+'Fund 03 Rev &amp; Exp Detail'!F$280)</f>
        <v>#DIV/0!</v>
      </c>
      <c r="M70" s="286" t="e">
        <f>SUM(SUMIF('Fund 01 Rev &amp; Exp Detail'!$E$7:$E$278,'CARES Reporting F01 Rollup'!$B70,'Fund 01 Rev &amp; Exp Detail'!G$7:G$278)+SUMIF('Fund 03 Rev &amp; Exp Detail'!$E$7:$E$278,'CARES Reporting F01 Rollup'!$B70,'Fund 03 Rev &amp; Exp Detail'!G$7:G$278))/SUM('Fund 01 Rev &amp; Exp Detail'!G$280+'Fund 03 Rev &amp; Exp Detail'!G$280)</f>
        <v>#DIV/0!</v>
      </c>
      <c r="N70" s="287" t="e">
        <f>SUM(SUMIF('Fund 01 Rev &amp; Exp Detail'!$E$7:$E$278,'CARES Reporting F01 Rollup'!$B70,'Fund 01 Rev &amp; Exp Detail'!H$7:H$278)+SUMIF('Fund 03 Rev &amp; Exp Detail'!$E$7:$E$278,'CARES Reporting F01 Rollup'!$B70,'Fund 03 Rev &amp; Exp Detail'!H$7:H$278))/SUM('Fund 01 Rev &amp; Exp Detail'!H$280+'Fund 03 Rev &amp; Exp Detail'!H$280)</f>
        <v>#DIV/0!</v>
      </c>
      <c r="O70" s="384"/>
      <c r="P70" s="384"/>
      <c r="Q70" s="384"/>
      <c r="R70" s="385"/>
      <c r="S70" s="336"/>
      <c r="T70" s="285" t="e">
        <f>SUM(SUMIF('Fund 01 Rev &amp; Exp Detail'!$E$7:$E$323,'CARES Reporting F01 Rollup'!$B70,'Fund 01 Rev &amp; Exp Detail'!F$7:F$323)+SUMIF('Fund 03 Rev &amp; Exp Detail'!$E$7:$E$323,'CARES Reporting F01 Rollup'!$B70,'Fund 03 Rev &amp; Exp Detail'!F$7:F$323))/SUM('Fund 01 Rev &amp; Exp Detail'!F$325+'Fund 03 Rev &amp; Exp Detail'!F$325)</f>
        <v>#DIV/0!</v>
      </c>
      <c r="U70" s="286" t="e">
        <f>SUM(SUMIF('Fund 01 Rev &amp; Exp Detail'!$E$7:$E$323,'CARES Reporting F01 Rollup'!$B70,'Fund 01 Rev &amp; Exp Detail'!G$7:G$323)+SUMIF('Fund 03 Rev &amp; Exp Detail'!$E$7:$E$323,'CARES Reporting F01 Rollup'!$B70,'Fund 03 Rev &amp; Exp Detail'!G$7:G$323))/SUM('Fund 01 Rev &amp; Exp Detail'!G$325+'Fund 03 Rev &amp; Exp Detail'!G$325)</f>
        <v>#DIV/0!</v>
      </c>
      <c r="V70" s="287" t="e">
        <f>SUM(SUMIF('Fund 01 Rev &amp; Exp Detail'!$E$7:$E$323,'CARES Reporting F01 Rollup'!$B70,'Fund 01 Rev &amp; Exp Detail'!H$7:H$323)+SUMIF('Fund 03 Rev &amp; Exp Detail'!$E$7:$E$323,'CARES Reporting F01 Rollup'!$B70,'Fund 03 Rev &amp; Exp Detail'!H$7:H$323))/SUM('Fund 01 Rev &amp; Exp Detail'!H$325+'Fund 03 Rev &amp; Exp Detail'!H$325)</f>
        <v>#DIV/0!</v>
      </c>
      <c r="W70" s="384"/>
      <c r="X70" s="384"/>
      <c r="Y70" s="384"/>
      <c r="Z70" s="385"/>
      <c r="AA70" s="336"/>
      <c r="AB70" s="285" t="e">
        <f>SUM(SUMIF('Fund 01 Rev &amp; Exp Detail'!$E$7:$E$368,'CARES Reporting F01 Rollup'!$B70,'Fund 01 Rev &amp; Exp Detail'!F$7:F$368)+SUMIF('Fund 03 Rev &amp; Exp Detail'!$E$7:$E$368,'CARES Reporting F01 Rollup'!$B70,'Fund 03 Rev &amp; Exp Detail'!F$7:F$368))/SUM('Fund 01 Rev &amp; Exp Detail'!F$370+'Fund 03 Rev &amp; Exp Detail'!F$370)</f>
        <v>#DIV/0!</v>
      </c>
      <c r="AC70" s="286" t="e">
        <f>SUM(SUMIF('Fund 01 Rev &amp; Exp Detail'!$E$7:$E$368,'CARES Reporting F01 Rollup'!$B70,'Fund 01 Rev &amp; Exp Detail'!G$7:G$368)+SUMIF('Fund 03 Rev &amp; Exp Detail'!$E$7:$E$368,'CARES Reporting F01 Rollup'!$B70,'Fund 03 Rev &amp; Exp Detail'!G$7:G$368))/SUM('Fund 01 Rev &amp; Exp Detail'!G$370+'Fund 03 Rev &amp; Exp Detail'!G$370)</f>
        <v>#DIV/0!</v>
      </c>
      <c r="AD70" s="287" t="e">
        <f>SUM(SUMIF('Fund 01 Rev &amp; Exp Detail'!$E$7:$E$368,'CARES Reporting F01 Rollup'!$B70,'Fund 01 Rev &amp; Exp Detail'!H$7:H$368)+SUMIF('Fund 03 Rev &amp; Exp Detail'!$E$7:$E$368,'CARES Reporting F01 Rollup'!$B70,'Fund 03 Rev &amp; Exp Detail'!H$7:H$368))/SUM('Fund 01 Rev &amp; Exp Detail'!H$370+'Fund 03 Rev &amp; Exp Detail'!H$370)</f>
        <v>#DIV/0!</v>
      </c>
      <c r="AE70" s="384"/>
      <c r="AF70" s="384"/>
      <c r="AG70" s="384"/>
      <c r="AH70" s="385"/>
    </row>
    <row r="71" spans="2:34" x14ac:dyDescent="0.25">
      <c r="B71" s="116" t="s">
        <v>235</v>
      </c>
      <c r="C71" s="334">
        <v>1</v>
      </c>
      <c r="D71" s="389"/>
      <c r="E71" s="384"/>
      <c r="F71" s="384"/>
      <c r="G71" s="213" t="e">
        <f>SUM(SUMIF('Fund 01 Rev &amp; Exp Detail'!$I$7:$I$233,'CARES Reporting F01 Rollup'!$B71,'Fund 01 Rev &amp; Exp Detail'!J$7:J$233)+SUMIF('Fund 03 Rev &amp; Exp Detail'!$I$7:$I$233,'CARES Reporting F01 Rollup'!$B71,'Fund 03 Rev &amp; Exp Detail'!J$7:J$233))/SUM('Fund 01 Rev &amp; Exp Detail'!J$235+'Fund 03 Rev &amp; Exp Detail'!J$235)</f>
        <v>#DIV/0!</v>
      </c>
      <c r="H71" s="228" t="e">
        <f>SUM(SUMIF('Fund 01 Rev &amp; Exp Detail'!$I$7:$I$233,'CARES Reporting F01 Rollup'!$B71,'Fund 01 Rev &amp; Exp Detail'!K$7:K$233)+SUMIF('Fund 03 Rev &amp; Exp Detail'!$I$7:$I$233,'CARES Reporting F01 Rollup'!$B71,'Fund 03 Rev &amp; Exp Detail'!K$7:K$233))/SUM('Fund 01 Rev &amp; Exp Detail'!K$235+'Fund 03 Rev &amp; Exp Detail'!K$235)</f>
        <v>#DIV/0!</v>
      </c>
      <c r="I71" s="228" t="e">
        <f>SUM(SUMIF('Fund 01 Rev &amp; Exp Detail'!$I$7:$I$233,'CARES Reporting F01 Rollup'!$B71,'Fund 01 Rev &amp; Exp Detail'!L$7:L$233)+SUMIF('Fund 03 Rev &amp; Exp Detail'!$I$7:$I$233,'CARES Reporting F01 Rollup'!$B71,'Fund 03 Rev &amp; Exp Detail'!L$7:L$233))/SUM('Fund 01 Rev &amp; Exp Detail'!L$235+'Fund 03 Rev &amp; Exp Detail'!L$235)</f>
        <v>#DIV/0!</v>
      </c>
      <c r="J71" s="278" t="e">
        <f>SUM(SUMIF('Fund 01 Rev &amp; Exp Detail'!$I$7:$I$233,'CARES Reporting F01 Rollup'!$B71,'Fund 01 Rev &amp; Exp Detail'!M$7:M$233)+SUMIF('Fund 03 Rev &amp; Exp Detail'!$I$7:$I$233,'CARES Reporting F01 Rollup'!$B71,'Fund 03 Rev &amp; Exp Detail'!M$7:M$233))/SUM('Fund 01 Rev &amp; Exp Detail'!M$235+'Fund 03 Rev &amp; Exp Detail'!M$235)</f>
        <v>#DIV/0!</v>
      </c>
      <c r="K71" s="336"/>
      <c r="L71" s="389"/>
      <c r="M71" s="384"/>
      <c r="N71" s="384"/>
      <c r="O71" s="213" t="e">
        <f>SUM(SUMIF('Fund 01 Rev &amp; Exp Detail'!$I$7:$I$278,'CARES Reporting F01 Rollup'!$B71,'Fund 01 Rev &amp; Exp Detail'!J$7:J$278)+SUMIF('Fund 03 Rev &amp; Exp Detail'!$I$7:$I$278,'CARES Reporting F01 Rollup'!$B71,'Fund 03 Rev &amp; Exp Detail'!J$7:J$278))/SUM('Fund 01 Rev &amp; Exp Detail'!J$280+'Fund 03 Rev &amp; Exp Detail'!J$280)</f>
        <v>#DIV/0!</v>
      </c>
      <c r="P71" s="228" t="e">
        <f>SUM(SUMIF('Fund 01 Rev &amp; Exp Detail'!$I$7:$I$278,'CARES Reporting F01 Rollup'!$B71,'Fund 01 Rev &amp; Exp Detail'!K$7:K$278)+SUMIF('Fund 03 Rev &amp; Exp Detail'!$I$7:$I$278,'CARES Reporting F01 Rollup'!$B71,'Fund 03 Rev &amp; Exp Detail'!K$7:K$278))/SUM('Fund 01 Rev &amp; Exp Detail'!K$280+'Fund 03 Rev &amp; Exp Detail'!K$280)</f>
        <v>#DIV/0!</v>
      </c>
      <c r="Q71" s="228" t="e">
        <f>SUM(SUMIF('Fund 01 Rev &amp; Exp Detail'!$I$7:$I$278,'CARES Reporting F01 Rollup'!$B71,'Fund 01 Rev &amp; Exp Detail'!L$7:L$278)+SUMIF('Fund 03 Rev &amp; Exp Detail'!$I$7:$I$278,'CARES Reporting F01 Rollup'!$B71,'Fund 03 Rev &amp; Exp Detail'!L$7:L$278))/SUM('Fund 01 Rev &amp; Exp Detail'!L$280+'Fund 03 Rev &amp; Exp Detail'!L$280)</f>
        <v>#DIV/0!</v>
      </c>
      <c r="R71" s="278" t="e">
        <f>SUM(SUMIF('Fund 01 Rev &amp; Exp Detail'!$I$7:$I$278,'CARES Reporting F01 Rollup'!$B71,'Fund 01 Rev &amp; Exp Detail'!M$7:M$278)+SUMIF('Fund 03 Rev &amp; Exp Detail'!$I$7:$I$278,'CARES Reporting F01 Rollup'!$B71,'Fund 03 Rev &amp; Exp Detail'!M$7:M$278))/SUM('Fund 01 Rev &amp; Exp Detail'!M$280+'Fund 03 Rev &amp; Exp Detail'!M$280)</f>
        <v>#DIV/0!</v>
      </c>
      <c r="S71" s="336"/>
      <c r="T71" s="389"/>
      <c r="U71" s="384"/>
      <c r="V71" s="384"/>
      <c r="W71" s="213" t="e">
        <f>SUM(SUMIF('Fund 01 Rev &amp; Exp Detail'!$I$7:$I$323,'CARES Reporting F01 Rollup'!$B71,'Fund 01 Rev &amp; Exp Detail'!J$7:J$323)+SUMIF('Fund 03 Rev &amp; Exp Detail'!$I$7:$I$323,'CARES Reporting F01 Rollup'!$B71,'Fund 03 Rev &amp; Exp Detail'!J$7:J$323))/SUM('Fund 01 Rev &amp; Exp Detail'!J$325+'Fund 03 Rev &amp; Exp Detail'!J$325)</f>
        <v>#DIV/0!</v>
      </c>
      <c r="X71" s="228" t="e">
        <f>SUM(SUMIF('Fund 01 Rev &amp; Exp Detail'!$I$7:$I$323,'CARES Reporting F01 Rollup'!$B71,'Fund 01 Rev &amp; Exp Detail'!K$7:K$323)+SUMIF('Fund 03 Rev &amp; Exp Detail'!$I$7:$I$323,'CARES Reporting F01 Rollup'!$B71,'Fund 03 Rev &amp; Exp Detail'!K$7:K$323))/SUM('Fund 01 Rev &amp; Exp Detail'!K$325+'Fund 03 Rev &amp; Exp Detail'!K$325)</f>
        <v>#DIV/0!</v>
      </c>
      <c r="Y71" s="228" t="e">
        <f>SUM(SUMIF('Fund 01 Rev &amp; Exp Detail'!$I$7:$I$323,'CARES Reporting F01 Rollup'!$B71,'Fund 01 Rev &amp; Exp Detail'!L$7:L$323)+SUMIF('Fund 03 Rev &amp; Exp Detail'!$I$7:$I$323,'CARES Reporting F01 Rollup'!$B71,'Fund 03 Rev &amp; Exp Detail'!L$7:L$323))/SUM('Fund 01 Rev &amp; Exp Detail'!L$325+'Fund 03 Rev &amp; Exp Detail'!L$325)</f>
        <v>#DIV/0!</v>
      </c>
      <c r="Z71" s="278" t="e">
        <f>SUM(SUMIF('Fund 01 Rev &amp; Exp Detail'!$I$7:$I$323,'CARES Reporting F01 Rollup'!$B71,'Fund 01 Rev &amp; Exp Detail'!M$7:M$323)+SUMIF('Fund 03 Rev &amp; Exp Detail'!$I$7:$I$323,'CARES Reporting F01 Rollup'!$B71,'Fund 03 Rev &amp; Exp Detail'!M$7:M$323))/SUM('Fund 01 Rev &amp; Exp Detail'!M$325+'Fund 03 Rev &amp; Exp Detail'!M$325)</f>
        <v>#DIV/0!</v>
      </c>
      <c r="AA71" s="336"/>
      <c r="AB71" s="389"/>
      <c r="AC71" s="384"/>
      <c r="AD71" s="384"/>
      <c r="AE71" s="213" t="e">
        <f>SUM(SUMIF('Fund 01 Rev &amp; Exp Detail'!$I$7:$I$368,'CARES Reporting F01 Rollup'!$B71,'Fund 01 Rev &amp; Exp Detail'!J$7:J$368)+SUMIF('Fund 03 Rev &amp; Exp Detail'!$I$7:$I$368,'CARES Reporting F01 Rollup'!$B71,'Fund 03 Rev &amp; Exp Detail'!J$7:J$368))/SUM('Fund 01 Rev &amp; Exp Detail'!J$370+'Fund 03 Rev &amp; Exp Detail'!J$370)</f>
        <v>#DIV/0!</v>
      </c>
      <c r="AF71" s="228" t="e">
        <f>SUM(SUMIF('Fund 01 Rev &amp; Exp Detail'!$I$7:$I$368,'CARES Reporting F01 Rollup'!$B71,'Fund 01 Rev &amp; Exp Detail'!K$7:K$368)+SUMIF('Fund 03 Rev &amp; Exp Detail'!$I$7:$I$368,'CARES Reporting F01 Rollup'!$B71,'Fund 03 Rev &amp; Exp Detail'!K$7:K$368))/SUM('Fund 01 Rev &amp; Exp Detail'!K$370+'Fund 03 Rev &amp; Exp Detail'!K$370)</f>
        <v>#DIV/0!</v>
      </c>
      <c r="AG71" s="228" t="e">
        <f>SUM(SUMIF('Fund 01 Rev &amp; Exp Detail'!$I$7:$I$368,'CARES Reporting F01 Rollup'!$B71,'Fund 01 Rev &amp; Exp Detail'!L$7:L$368)+SUMIF('Fund 03 Rev &amp; Exp Detail'!$I$7:$I$368,'CARES Reporting F01 Rollup'!$B71,'Fund 03 Rev &amp; Exp Detail'!L$7:L$368))/SUM('Fund 01 Rev &amp; Exp Detail'!L$370+'Fund 03 Rev &amp; Exp Detail'!L$370)</f>
        <v>#DIV/0!</v>
      </c>
      <c r="AH71" s="278" t="e">
        <f>SUM(SUMIF('Fund 01 Rev &amp; Exp Detail'!$I$7:$I$368,'CARES Reporting F01 Rollup'!$B71,'Fund 01 Rev &amp; Exp Detail'!M$7:M$368)+SUMIF('Fund 03 Rev &amp; Exp Detail'!$I$7:$I$368,'CARES Reporting F01 Rollup'!$B71,'Fund 03 Rev &amp; Exp Detail'!M$7:M$368))/SUM('Fund 01 Rev &amp; Exp Detail'!M$370+'Fund 03 Rev &amp; Exp Detail'!M$370)</f>
        <v>#DIV/0!</v>
      </c>
    </row>
    <row r="72" spans="2:34" x14ac:dyDescent="0.25">
      <c r="B72" s="116" t="s">
        <v>236</v>
      </c>
      <c r="C72" s="334">
        <v>2</v>
      </c>
      <c r="D72" s="389"/>
      <c r="E72" s="384"/>
      <c r="F72" s="384"/>
      <c r="G72" s="214" t="e">
        <f>SUM(SUMIF('Fund 01 Rev &amp; Exp Detail'!$I$7:$I$233,'CARES Reporting F01 Rollup'!$B72,'Fund 01 Rev &amp; Exp Detail'!J$7:J$233)+SUMIF('Fund 03 Rev &amp; Exp Detail'!$I$7:$I$233,'CARES Reporting F01 Rollup'!$B72,'Fund 03 Rev &amp; Exp Detail'!J$7:J$233))/SUM('Fund 01 Rev &amp; Exp Detail'!J$235+'Fund 03 Rev &amp; Exp Detail'!J$235)</f>
        <v>#DIV/0!</v>
      </c>
      <c r="H72" s="215" t="e">
        <f>SUM(SUMIF('Fund 01 Rev &amp; Exp Detail'!$I$7:$I$233,'CARES Reporting F01 Rollup'!$B72,'Fund 01 Rev &amp; Exp Detail'!K$7:K$233)+SUMIF('Fund 03 Rev &amp; Exp Detail'!$I$7:$I$233,'CARES Reporting F01 Rollup'!$B72,'Fund 03 Rev &amp; Exp Detail'!K$7:K$233))/SUM('Fund 01 Rev &amp; Exp Detail'!K$235+'Fund 03 Rev &amp; Exp Detail'!K$235)</f>
        <v>#DIV/0!</v>
      </c>
      <c r="I72" s="215" t="e">
        <f>SUM(SUMIF('Fund 01 Rev &amp; Exp Detail'!$I$7:$I$233,'CARES Reporting F01 Rollup'!$B72,'Fund 01 Rev &amp; Exp Detail'!L$7:L$233)+SUMIF('Fund 03 Rev &amp; Exp Detail'!$I$7:$I$233,'CARES Reporting F01 Rollup'!$B72,'Fund 03 Rev &amp; Exp Detail'!L$7:L$233))/SUM('Fund 01 Rev &amp; Exp Detail'!L$235+'Fund 03 Rev &amp; Exp Detail'!L$235)</f>
        <v>#DIV/0!</v>
      </c>
      <c r="J72" s="235" t="e">
        <f>SUM(SUMIF('Fund 01 Rev &amp; Exp Detail'!$I$7:$I$233,'CARES Reporting F01 Rollup'!$B72,'Fund 01 Rev &amp; Exp Detail'!M$7:M$233)+SUMIF('Fund 03 Rev &amp; Exp Detail'!$I$7:$I$233,'CARES Reporting F01 Rollup'!$B72,'Fund 03 Rev &amp; Exp Detail'!M$7:M$233))/SUM('Fund 01 Rev &amp; Exp Detail'!M$235+'Fund 03 Rev &amp; Exp Detail'!M$235)</f>
        <v>#DIV/0!</v>
      </c>
      <c r="K72" s="336"/>
      <c r="L72" s="389"/>
      <c r="M72" s="384"/>
      <c r="N72" s="384"/>
      <c r="O72" s="214" t="e">
        <f>SUM(SUMIF('Fund 01 Rev &amp; Exp Detail'!$I$7:$I$278,'CARES Reporting F01 Rollup'!$B72,'Fund 01 Rev &amp; Exp Detail'!J$7:J$278)+SUMIF('Fund 03 Rev &amp; Exp Detail'!$I$7:$I$278,'CARES Reporting F01 Rollup'!$B72,'Fund 03 Rev &amp; Exp Detail'!J$7:J$278))/SUM('Fund 01 Rev &amp; Exp Detail'!J$280+'Fund 03 Rev &amp; Exp Detail'!J$280)</f>
        <v>#DIV/0!</v>
      </c>
      <c r="P72" s="215" t="e">
        <f>SUM(SUMIF('Fund 01 Rev &amp; Exp Detail'!$I$7:$I$278,'CARES Reporting F01 Rollup'!$B72,'Fund 01 Rev &amp; Exp Detail'!K$7:K$278)+SUMIF('Fund 03 Rev &amp; Exp Detail'!$I$7:$I$278,'CARES Reporting F01 Rollup'!$B72,'Fund 03 Rev &amp; Exp Detail'!K$7:K$278))/SUM('Fund 01 Rev &amp; Exp Detail'!K$280+'Fund 03 Rev &amp; Exp Detail'!K$280)</f>
        <v>#DIV/0!</v>
      </c>
      <c r="Q72" s="215" t="e">
        <f>SUM(SUMIF('Fund 01 Rev &amp; Exp Detail'!$I$7:$I$278,'CARES Reporting F01 Rollup'!$B72,'Fund 01 Rev &amp; Exp Detail'!L$7:L$278)+SUMIF('Fund 03 Rev &amp; Exp Detail'!$I$7:$I$278,'CARES Reporting F01 Rollup'!$B72,'Fund 03 Rev &amp; Exp Detail'!L$7:L$278))/SUM('Fund 01 Rev &amp; Exp Detail'!L$280+'Fund 03 Rev &amp; Exp Detail'!L$280)</f>
        <v>#DIV/0!</v>
      </c>
      <c r="R72" s="235" t="e">
        <f>SUM(SUMIF('Fund 01 Rev &amp; Exp Detail'!$I$7:$I$278,'CARES Reporting F01 Rollup'!$B72,'Fund 01 Rev &amp; Exp Detail'!M$7:M$278)+SUMIF('Fund 03 Rev &amp; Exp Detail'!$I$7:$I$278,'CARES Reporting F01 Rollup'!$B72,'Fund 03 Rev &amp; Exp Detail'!M$7:M$278))/SUM('Fund 01 Rev &amp; Exp Detail'!M$280+'Fund 03 Rev &amp; Exp Detail'!M$280)</f>
        <v>#DIV/0!</v>
      </c>
      <c r="S72" s="336"/>
      <c r="T72" s="389"/>
      <c r="U72" s="384"/>
      <c r="V72" s="384"/>
      <c r="W72" s="214" t="e">
        <f>SUM(SUMIF('Fund 01 Rev &amp; Exp Detail'!$I$7:$I$323,'CARES Reporting F01 Rollup'!$B72,'Fund 01 Rev &amp; Exp Detail'!J$7:J$323)+SUMIF('Fund 03 Rev &amp; Exp Detail'!$I$7:$I$323,'CARES Reporting F01 Rollup'!$B72,'Fund 03 Rev &amp; Exp Detail'!J$7:J$323))/SUM('Fund 01 Rev &amp; Exp Detail'!J$325+'Fund 03 Rev &amp; Exp Detail'!J$325)</f>
        <v>#DIV/0!</v>
      </c>
      <c r="X72" s="215" t="e">
        <f>SUM(SUMIF('Fund 01 Rev &amp; Exp Detail'!$I$7:$I$323,'CARES Reporting F01 Rollup'!$B72,'Fund 01 Rev &amp; Exp Detail'!K$7:K$323)+SUMIF('Fund 03 Rev &amp; Exp Detail'!$I$7:$I$323,'CARES Reporting F01 Rollup'!$B72,'Fund 03 Rev &amp; Exp Detail'!K$7:K$323))/SUM('Fund 01 Rev &amp; Exp Detail'!K$325+'Fund 03 Rev &amp; Exp Detail'!K$325)</f>
        <v>#DIV/0!</v>
      </c>
      <c r="Y72" s="215" t="e">
        <f>SUM(SUMIF('Fund 01 Rev &amp; Exp Detail'!$I$7:$I$323,'CARES Reporting F01 Rollup'!$B72,'Fund 01 Rev &amp; Exp Detail'!L$7:L$323)+SUMIF('Fund 03 Rev &amp; Exp Detail'!$I$7:$I$323,'CARES Reporting F01 Rollup'!$B72,'Fund 03 Rev &amp; Exp Detail'!L$7:L$323))/SUM('Fund 01 Rev &amp; Exp Detail'!L$325+'Fund 03 Rev &amp; Exp Detail'!L$325)</f>
        <v>#DIV/0!</v>
      </c>
      <c r="Z72" s="235" t="e">
        <f>SUM(SUMIF('Fund 01 Rev &amp; Exp Detail'!$I$7:$I$323,'CARES Reporting F01 Rollup'!$B72,'Fund 01 Rev &amp; Exp Detail'!M$7:M$323)+SUMIF('Fund 03 Rev &amp; Exp Detail'!$I$7:$I$323,'CARES Reporting F01 Rollup'!$B72,'Fund 03 Rev &amp; Exp Detail'!M$7:M$323))/SUM('Fund 01 Rev &amp; Exp Detail'!M$325+'Fund 03 Rev &amp; Exp Detail'!M$325)</f>
        <v>#DIV/0!</v>
      </c>
      <c r="AA72" s="336"/>
      <c r="AB72" s="389"/>
      <c r="AC72" s="384"/>
      <c r="AD72" s="384"/>
      <c r="AE72" s="214" t="e">
        <f>SUM(SUMIF('Fund 01 Rev &amp; Exp Detail'!$I$7:$I$368,'CARES Reporting F01 Rollup'!$B72,'Fund 01 Rev &amp; Exp Detail'!J$7:J$368)+SUMIF('Fund 03 Rev &amp; Exp Detail'!$I$7:$I$368,'CARES Reporting F01 Rollup'!$B72,'Fund 03 Rev &amp; Exp Detail'!J$7:J$368))/SUM('Fund 01 Rev &amp; Exp Detail'!J$370+'Fund 03 Rev &amp; Exp Detail'!J$370)</f>
        <v>#DIV/0!</v>
      </c>
      <c r="AF72" s="215" t="e">
        <f>SUM(SUMIF('Fund 01 Rev &amp; Exp Detail'!$I$7:$I$368,'CARES Reporting F01 Rollup'!$B72,'Fund 01 Rev &amp; Exp Detail'!K$7:K$368)+SUMIF('Fund 03 Rev &amp; Exp Detail'!$I$7:$I$368,'CARES Reporting F01 Rollup'!$B72,'Fund 03 Rev &amp; Exp Detail'!K$7:K$368))/SUM('Fund 01 Rev &amp; Exp Detail'!K$370+'Fund 03 Rev &amp; Exp Detail'!K$370)</f>
        <v>#DIV/0!</v>
      </c>
      <c r="AG72" s="215" t="e">
        <f>SUM(SUMIF('Fund 01 Rev &amp; Exp Detail'!$I$7:$I$368,'CARES Reporting F01 Rollup'!$B72,'Fund 01 Rev &amp; Exp Detail'!L$7:L$368)+SUMIF('Fund 03 Rev &amp; Exp Detail'!$I$7:$I$368,'CARES Reporting F01 Rollup'!$B72,'Fund 03 Rev &amp; Exp Detail'!L$7:L$368))/SUM('Fund 01 Rev &amp; Exp Detail'!L$370+'Fund 03 Rev &amp; Exp Detail'!L$370)</f>
        <v>#DIV/0!</v>
      </c>
      <c r="AH72" s="235" t="e">
        <f>SUM(SUMIF('Fund 01 Rev &amp; Exp Detail'!$I$7:$I$368,'CARES Reporting F01 Rollup'!$B72,'Fund 01 Rev &amp; Exp Detail'!M$7:M$368)+SUMIF('Fund 03 Rev &amp; Exp Detail'!$I$7:$I$368,'CARES Reporting F01 Rollup'!$B72,'Fund 03 Rev &amp; Exp Detail'!M$7:M$368))/SUM('Fund 01 Rev &amp; Exp Detail'!M$370+'Fund 03 Rev &amp; Exp Detail'!M$370)</f>
        <v>#DIV/0!</v>
      </c>
    </row>
    <row r="73" spans="2:34" x14ac:dyDescent="0.25">
      <c r="B73" s="116" t="s">
        <v>237</v>
      </c>
      <c r="C73" s="334">
        <v>3</v>
      </c>
      <c r="D73" s="389"/>
      <c r="E73" s="384"/>
      <c r="F73" s="384"/>
      <c r="G73" s="214" t="e">
        <f>SUM(SUMIF('Fund 01 Rev &amp; Exp Detail'!$I$7:$I$233,'CARES Reporting F01 Rollup'!$B73,'Fund 01 Rev &amp; Exp Detail'!J$7:J$233)+SUMIF('Fund 03 Rev &amp; Exp Detail'!$I$7:$I$233,'CARES Reporting F01 Rollup'!$B73,'Fund 03 Rev &amp; Exp Detail'!J$7:J$233))/SUM('Fund 01 Rev &amp; Exp Detail'!J$235+'Fund 03 Rev &amp; Exp Detail'!J$235)</f>
        <v>#DIV/0!</v>
      </c>
      <c r="H73" s="215" t="e">
        <f>SUM(SUMIF('Fund 01 Rev &amp; Exp Detail'!$I$7:$I$233,'CARES Reporting F01 Rollup'!$B73,'Fund 01 Rev &amp; Exp Detail'!K$7:K$233)+SUMIF('Fund 03 Rev &amp; Exp Detail'!$I$7:$I$233,'CARES Reporting F01 Rollup'!$B73,'Fund 03 Rev &amp; Exp Detail'!K$7:K$233))/SUM('Fund 01 Rev &amp; Exp Detail'!K$235+'Fund 03 Rev &amp; Exp Detail'!K$235)</f>
        <v>#DIV/0!</v>
      </c>
      <c r="I73" s="215" t="e">
        <f>SUM(SUMIF('Fund 01 Rev &amp; Exp Detail'!$I$7:$I$233,'CARES Reporting F01 Rollup'!$B73,'Fund 01 Rev &amp; Exp Detail'!L$7:L$233)+SUMIF('Fund 03 Rev &amp; Exp Detail'!$I$7:$I$233,'CARES Reporting F01 Rollup'!$B73,'Fund 03 Rev &amp; Exp Detail'!L$7:L$233))/SUM('Fund 01 Rev &amp; Exp Detail'!L$235+'Fund 03 Rev &amp; Exp Detail'!L$235)</f>
        <v>#DIV/0!</v>
      </c>
      <c r="J73" s="235" t="e">
        <f>SUM(SUMIF('Fund 01 Rev &amp; Exp Detail'!$I$7:$I$233,'CARES Reporting F01 Rollup'!$B73,'Fund 01 Rev &amp; Exp Detail'!M$7:M$233)+SUMIF('Fund 03 Rev &amp; Exp Detail'!$I$7:$I$233,'CARES Reporting F01 Rollup'!$B73,'Fund 03 Rev &amp; Exp Detail'!M$7:M$233))/SUM('Fund 01 Rev &amp; Exp Detail'!M$235+'Fund 03 Rev &amp; Exp Detail'!M$235)</f>
        <v>#DIV/0!</v>
      </c>
      <c r="K73" s="336"/>
      <c r="L73" s="389"/>
      <c r="M73" s="384"/>
      <c r="N73" s="384"/>
      <c r="O73" s="214" t="e">
        <f>SUM(SUMIF('Fund 01 Rev &amp; Exp Detail'!$I$7:$I$278,'CARES Reporting F01 Rollup'!$B73,'Fund 01 Rev &amp; Exp Detail'!J$7:J$278)+SUMIF('Fund 03 Rev &amp; Exp Detail'!$I$7:$I$278,'CARES Reporting F01 Rollup'!$B73,'Fund 03 Rev &amp; Exp Detail'!J$7:J$278))/SUM('Fund 01 Rev &amp; Exp Detail'!J$280+'Fund 03 Rev &amp; Exp Detail'!J$280)</f>
        <v>#DIV/0!</v>
      </c>
      <c r="P73" s="215" t="e">
        <f>SUM(SUMIF('Fund 01 Rev &amp; Exp Detail'!$I$7:$I$278,'CARES Reporting F01 Rollup'!$B73,'Fund 01 Rev &amp; Exp Detail'!K$7:K$278)+SUMIF('Fund 03 Rev &amp; Exp Detail'!$I$7:$I$278,'CARES Reporting F01 Rollup'!$B73,'Fund 03 Rev &amp; Exp Detail'!K$7:K$278))/SUM('Fund 01 Rev &amp; Exp Detail'!K$280+'Fund 03 Rev &amp; Exp Detail'!K$280)</f>
        <v>#DIV/0!</v>
      </c>
      <c r="Q73" s="215" t="e">
        <f>SUM(SUMIF('Fund 01 Rev &amp; Exp Detail'!$I$7:$I$278,'CARES Reporting F01 Rollup'!$B73,'Fund 01 Rev &amp; Exp Detail'!L$7:L$278)+SUMIF('Fund 03 Rev &amp; Exp Detail'!$I$7:$I$278,'CARES Reporting F01 Rollup'!$B73,'Fund 03 Rev &amp; Exp Detail'!L$7:L$278))/SUM('Fund 01 Rev &amp; Exp Detail'!L$280+'Fund 03 Rev &amp; Exp Detail'!L$280)</f>
        <v>#DIV/0!</v>
      </c>
      <c r="R73" s="235" t="e">
        <f>SUM(SUMIF('Fund 01 Rev &amp; Exp Detail'!$I$7:$I$278,'CARES Reporting F01 Rollup'!$B73,'Fund 01 Rev &amp; Exp Detail'!M$7:M$278)+SUMIF('Fund 03 Rev &amp; Exp Detail'!$I$7:$I$278,'CARES Reporting F01 Rollup'!$B73,'Fund 03 Rev &amp; Exp Detail'!M$7:M$278))/SUM('Fund 01 Rev &amp; Exp Detail'!M$280+'Fund 03 Rev &amp; Exp Detail'!M$280)</f>
        <v>#DIV/0!</v>
      </c>
      <c r="S73" s="336"/>
      <c r="T73" s="389"/>
      <c r="U73" s="384"/>
      <c r="V73" s="384"/>
      <c r="W73" s="214" t="e">
        <f>SUM(SUMIF('Fund 01 Rev &amp; Exp Detail'!$I$7:$I$323,'CARES Reporting F01 Rollup'!$B73,'Fund 01 Rev &amp; Exp Detail'!J$7:J$323)+SUMIF('Fund 03 Rev &amp; Exp Detail'!$I$7:$I$323,'CARES Reporting F01 Rollup'!$B73,'Fund 03 Rev &amp; Exp Detail'!J$7:J$323))/SUM('Fund 01 Rev &amp; Exp Detail'!J$325+'Fund 03 Rev &amp; Exp Detail'!J$325)</f>
        <v>#DIV/0!</v>
      </c>
      <c r="X73" s="215" t="e">
        <f>SUM(SUMIF('Fund 01 Rev &amp; Exp Detail'!$I$7:$I$323,'CARES Reporting F01 Rollup'!$B73,'Fund 01 Rev &amp; Exp Detail'!K$7:K$323)+SUMIF('Fund 03 Rev &amp; Exp Detail'!$I$7:$I$323,'CARES Reporting F01 Rollup'!$B73,'Fund 03 Rev &amp; Exp Detail'!K$7:K$323))/SUM('Fund 01 Rev &amp; Exp Detail'!K$325+'Fund 03 Rev &amp; Exp Detail'!K$325)</f>
        <v>#DIV/0!</v>
      </c>
      <c r="Y73" s="215" t="e">
        <f>SUM(SUMIF('Fund 01 Rev &amp; Exp Detail'!$I$7:$I$323,'CARES Reporting F01 Rollup'!$B73,'Fund 01 Rev &amp; Exp Detail'!L$7:L$323)+SUMIF('Fund 03 Rev &amp; Exp Detail'!$I$7:$I$323,'CARES Reporting F01 Rollup'!$B73,'Fund 03 Rev &amp; Exp Detail'!L$7:L$323))/SUM('Fund 01 Rev &amp; Exp Detail'!L$325+'Fund 03 Rev &amp; Exp Detail'!L$325)</f>
        <v>#DIV/0!</v>
      </c>
      <c r="Z73" s="235" t="e">
        <f>SUM(SUMIF('Fund 01 Rev &amp; Exp Detail'!$I$7:$I$323,'CARES Reporting F01 Rollup'!$B73,'Fund 01 Rev &amp; Exp Detail'!M$7:M$323)+SUMIF('Fund 03 Rev &amp; Exp Detail'!$I$7:$I$323,'CARES Reporting F01 Rollup'!$B73,'Fund 03 Rev &amp; Exp Detail'!M$7:M$323))/SUM('Fund 01 Rev &amp; Exp Detail'!M$325+'Fund 03 Rev &amp; Exp Detail'!M$325)</f>
        <v>#DIV/0!</v>
      </c>
      <c r="AA73" s="336"/>
      <c r="AB73" s="389"/>
      <c r="AC73" s="384"/>
      <c r="AD73" s="384"/>
      <c r="AE73" s="214" t="e">
        <f>SUM(SUMIF('Fund 01 Rev &amp; Exp Detail'!$I$7:$I$368,'CARES Reporting F01 Rollup'!$B73,'Fund 01 Rev &amp; Exp Detail'!J$7:J$368)+SUMIF('Fund 03 Rev &amp; Exp Detail'!$I$7:$I$368,'CARES Reporting F01 Rollup'!$B73,'Fund 03 Rev &amp; Exp Detail'!J$7:J$368))/SUM('Fund 01 Rev &amp; Exp Detail'!J$370+'Fund 03 Rev &amp; Exp Detail'!J$370)</f>
        <v>#DIV/0!</v>
      </c>
      <c r="AF73" s="215" t="e">
        <f>SUM(SUMIF('Fund 01 Rev &amp; Exp Detail'!$I$7:$I$368,'CARES Reporting F01 Rollup'!$B73,'Fund 01 Rev &amp; Exp Detail'!K$7:K$368)+SUMIF('Fund 03 Rev &amp; Exp Detail'!$I$7:$I$368,'CARES Reporting F01 Rollup'!$B73,'Fund 03 Rev &amp; Exp Detail'!K$7:K$368))/SUM('Fund 01 Rev &amp; Exp Detail'!K$370+'Fund 03 Rev &amp; Exp Detail'!K$370)</f>
        <v>#DIV/0!</v>
      </c>
      <c r="AG73" s="215" t="e">
        <f>SUM(SUMIF('Fund 01 Rev &amp; Exp Detail'!$I$7:$I$368,'CARES Reporting F01 Rollup'!$B73,'Fund 01 Rev &amp; Exp Detail'!L$7:L$368)+SUMIF('Fund 03 Rev &amp; Exp Detail'!$I$7:$I$368,'CARES Reporting F01 Rollup'!$B73,'Fund 03 Rev &amp; Exp Detail'!L$7:L$368))/SUM('Fund 01 Rev &amp; Exp Detail'!L$370+'Fund 03 Rev &amp; Exp Detail'!L$370)</f>
        <v>#DIV/0!</v>
      </c>
      <c r="AH73" s="235" t="e">
        <f>SUM(SUMIF('Fund 01 Rev &amp; Exp Detail'!$I$7:$I$368,'CARES Reporting F01 Rollup'!$B73,'Fund 01 Rev &amp; Exp Detail'!M$7:M$368)+SUMIF('Fund 03 Rev &amp; Exp Detail'!$I$7:$I$368,'CARES Reporting F01 Rollup'!$B73,'Fund 03 Rev &amp; Exp Detail'!M$7:M$368))/SUM('Fund 01 Rev &amp; Exp Detail'!M$370+'Fund 03 Rev &amp; Exp Detail'!M$370)</f>
        <v>#DIV/0!</v>
      </c>
    </row>
    <row r="74" spans="2:34" x14ac:dyDescent="0.25">
      <c r="B74" s="116" t="s">
        <v>238</v>
      </c>
      <c r="C74" s="334">
        <v>4</v>
      </c>
      <c r="D74" s="389"/>
      <c r="E74" s="384"/>
      <c r="F74" s="384"/>
      <c r="G74" s="214" t="e">
        <f>SUM(SUMIF('Fund 01 Rev &amp; Exp Detail'!$I$7:$I$233,'CARES Reporting F01 Rollup'!$B74,'Fund 01 Rev &amp; Exp Detail'!J$7:J$233)+SUMIF('Fund 03 Rev &amp; Exp Detail'!$I$7:$I$233,'CARES Reporting F01 Rollup'!$B74,'Fund 03 Rev &amp; Exp Detail'!J$7:J$233))/SUM('Fund 01 Rev &amp; Exp Detail'!J$235+'Fund 03 Rev &amp; Exp Detail'!J$235)</f>
        <v>#DIV/0!</v>
      </c>
      <c r="H74" s="215" t="e">
        <f>SUM(SUMIF('Fund 01 Rev &amp; Exp Detail'!$I$7:$I$233,'CARES Reporting F01 Rollup'!$B74,'Fund 01 Rev &amp; Exp Detail'!K$7:K$233)+SUMIF('Fund 03 Rev &amp; Exp Detail'!$I$7:$I$233,'CARES Reporting F01 Rollup'!$B74,'Fund 03 Rev &amp; Exp Detail'!K$7:K$233))/SUM('Fund 01 Rev &amp; Exp Detail'!K$235+'Fund 03 Rev &amp; Exp Detail'!K$235)</f>
        <v>#DIV/0!</v>
      </c>
      <c r="I74" s="215" t="e">
        <f>SUM(SUMIF('Fund 01 Rev &amp; Exp Detail'!$I$7:$I$233,'CARES Reporting F01 Rollup'!$B74,'Fund 01 Rev &amp; Exp Detail'!L$7:L$233)+SUMIF('Fund 03 Rev &amp; Exp Detail'!$I$7:$I$233,'CARES Reporting F01 Rollup'!$B74,'Fund 03 Rev &amp; Exp Detail'!L$7:L$233))/SUM('Fund 01 Rev &amp; Exp Detail'!L$235+'Fund 03 Rev &amp; Exp Detail'!L$235)</f>
        <v>#DIV/0!</v>
      </c>
      <c r="J74" s="235" t="e">
        <f>SUM(SUMIF('Fund 01 Rev &amp; Exp Detail'!$I$7:$I$233,'CARES Reporting F01 Rollup'!$B74,'Fund 01 Rev &amp; Exp Detail'!M$7:M$233)+SUMIF('Fund 03 Rev &amp; Exp Detail'!$I$7:$I$233,'CARES Reporting F01 Rollup'!$B74,'Fund 03 Rev &amp; Exp Detail'!M$7:M$233))/SUM('Fund 01 Rev &amp; Exp Detail'!M$235+'Fund 03 Rev &amp; Exp Detail'!M$235)</f>
        <v>#DIV/0!</v>
      </c>
      <c r="K74" s="336"/>
      <c r="L74" s="389"/>
      <c r="M74" s="384"/>
      <c r="N74" s="384"/>
      <c r="O74" s="214" t="e">
        <f>SUM(SUMIF('Fund 01 Rev &amp; Exp Detail'!$I$7:$I$278,'CARES Reporting F01 Rollup'!$B74,'Fund 01 Rev &amp; Exp Detail'!J$7:J$278)+SUMIF('Fund 03 Rev &amp; Exp Detail'!$I$7:$I$278,'CARES Reporting F01 Rollup'!$B74,'Fund 03 Rev &amp; Exp Detail'!J$7:J$278))/SUM('Fund 01 Rev &amp; Exp Detail'!J$280+'Fund 03 Rev &amp; Exp Detail'!J$280)</f>
        <v>#DIV/0!</v>
      </c>
      <c r="P74" s="215" t="e">
        <f>SUM(SUMIF('Fund 01 Rev &amp; Exp Detail'!$I$7:$I$278,'CARES Reporting F01 Rollup'!$B74,'Fund 01 Rev &amp; Exp Detail'!K$7:K$278)+SUMIF('Fund 03 Rev &amp; Exp Detail'!$I$7:$I$278,'CARES Reporting F01 Rollup'!$B74,'Fund 03 Rev &amp; Exp Detail'!K$7:K$278))/SUM('Fund 01 Rev &amp; Exp Detail'!K$280+'Fund 03 Rev &amp; Exp Detail'!K$280)</f>
        <v>#DIV/0!</v>
      </c>
      <c r="Q74" s="215" t="e">
        <f>SUM(SUMIF('Fund 01 Rev &amp; Exp Detail'!$I$7:$I$278,'CARES Reporting F01 Rollup'!$B74,'Fund 01 Rev &amp; Exp Detail'!L$7:L$278)+SUMIF('Fund 03 Rev &amp; Exp Detail'!$I$7:$I$278,'CARES Reporting F01 Rollup'!$B74,'Fund 03 Rev &amp; Exp Detail'!L$7:L$278))/SUM('Fund 01 Rev &amp; Exp Detail'!L$280+'Fund 03 Rev &amp; Exp Detail'!L$280)</f>
        <v>#DIV/0!</v>
      </c>
      <c r="R74" s="235" t="e">
        <f>SUM(SUMIF('Fund 01 Rev &amp; Exp Detail'!$I$7:$I$278,'CARES Reporting F01 Rollup'!$B74,'Fund 01 Rev &amp; Exp Detail'!M$7:M$278)+SUMIF('Fund 03 Rev &amp; Exp Detail'!$I$7:$I$278,'CARES Reporting F01 Rollup'!$B74,'Fund 03 Rev &amp; Exp Detail'!M$7:M$278))/SUM('Fund 01 Rev &amp; Exp Detail'!M$280+'Fund 03 Rev &amp; Exp Detail'!M$280)</f>
        <v>#DIV/0!</v>
      </c>
      <c r="S74" s="336"/>
      <c r="T74" s="389"/>
      <c r="U74" s="384"/>
      <c r="V74" s="384"/>
      <c r="W74" s="214" t="e">
        <f>SUM(SUMIF('Fund 01 Rev &amp; Exp Detail'!$I$7:$I$323,'CARES Reporting F01 Rollup'!$B74,'Fund 01 Rev &amp; Exp Detail'!J$7:J$323)+SUMIF('Fund 03 Rev &amp; Exp Detail'!$I$7:$I$323,'CARES Reporting F01 Rollup'!$B74,'Fund 03 Rev &amp; Exp Detail'!J$7:J$323))/SUM('Fund 01 Rev &amp; Exp Detail'!J$325+'Fund 03 Rev &amp; Exp Detail'!J$325)</f>
        <v>#DIV/0!</v>
      </c>
      <c r="X74" s="215" t="e">
        <f>SUM(SUMIF('Fund 01 Rev &amp; Exp Detail'!$I$7:$I$323,'CARES Reporting F01 Rollup'!$B74,'Fund 01 Rev &amp; Exp Detail'!K$7:K$323)+SUMIF('Fund 03 Rev &amp; Exp Detail'!$I$7:$I$323,'CARES Reporting F01 Rollup'!$B74,'Fund 03 Rev &amp; Exp Detail'!K$7:K$323))/SUM('Fund 01 Rev &amp; Exp Detail'!K$325+'Fund 03 Rev &amp; Exp Detail'!K$325)</f>
        <v>#DIV/0!</v>
      </c>
      <c r="Y74" s="215" t="e">
        <f>SUM(SUMIF('Fund 01 Rev &amp; Exp Detail'!$I$7:$I$323,'CARES Reporting F01 Rollup'!$B74,'Fund 01 Rev &amp; Exp Detail'!L$7:L$323)+SUMIF('Fund 03 Rev &amp; Exp Detail'!$I$7:$I$323,'CARES Reporting F01 Rollup'!$B74,'Fund 03 Rev &amp; Exp Detail'!L$7:L$323))/SUM('Fund 01 Rev &amp; Exp Detail'!L$325+'Fund 03 Rev &amp; Exp Detail'!L$325)</f>
        <v>#DIV/0!</v>
      </c>
      <c r="Z74" s="235" t="e">
        <f>SUM(SUMIF('Fund 01 Rev &amp; Exp Detail'!$I$7:$I$323,'CARES Reporting F01 Rollup'!$B74,'Fund 01 Rev &amp; Exp Detail'!M$7:M$323)+SUMIF('Fund 03 Rev &amp; Exp Detail'!$I$7:$I$323,'CARES Reporting F01 Rollup'!$B74,'Fund 03 Rev &amp; Exp Detail'!M$7:M$323))/SUM('Fund 01 Rev &amp; Exp Detail'!M$325+'Fund 03 Rev &amp; Exp Detail'!M$325)</f>
        <v>#DIV/0!</v>
      </c>
      <c r="AA74" s="336"/>
      <c r="AB74" s="389"/>
      <c r="AC74" s="384"/>
      <c r="AD74" s="384"/>
      <c r="AE74" s="214" t="e">
        <f>SUM(SUMIF('Fund 01 Rev &amp; Exp Detail'!$I$7:$I$368,'CARES Reporting F01 Rollup'!$B74,'Fund 01 Rev &amp; Exp Detail'!J$7:J$368)+SUMIF('Fund 03 Rev &amp; Exp Detail'!$I$7:$I$368,'CARES Reporting F01 Rollup'!$B74,'Fund 03 Rev &amp; Exp Detail'!J$7:J$368))/SUM('Fund 01 Rev &amp; Exp Detail'!J$370+'Fund 03 Rev &amp; Exp Detail'!J$370)</f>
        <v>#DIV/0!</v>
      </c>
      <c r="AF74" s="215" t="e">
        <f>SUM(SUMIF('Fund 01 Rev &amp; Exp Detail'!$I$7:$I$368,'CARES Reporting F01 Rollup'!$B74,'Fund 01 Rev &amp; Exp Detail'!K$7:K$368)+SUMIF('Fund 03 Rev &amp; Exp Detail'!$I$7:$I$368,'CARES Reporting F01 Rollup'!$B74,'Fund 03 Rev &amp; Exp Detail'!K$7:K$368))/SUM('Fund 01 Rev &amp; Exp Detail'!K$370+'Fund 03 Rev &amp; Exp Detail'!K$370)</f>
        <v>#DIV/0!</v>
      </c>
      <c r="AG74" s="215" t="e">
        <f>SUM(SUMIF('Fund 01 Rev &amp; Exp Detail'!$I$7:$I$368,'CARES Reporting F01 Rollup'!$B74,'Fund 01 Rev &amp; Exp Detail'!L$7:L$368)+SUMIF('Fund 03 Rev &amp; Exp Detail'!$I$7:$I$368,'CARES Reporting F01 Rollup'!$B74,'Fund 03 Rev &amp; Exp Detail'!L$7:L$368))/SUM('Fund 01 Rev &amp; Exp Detail'!L$370+'Fund 03 Rev &amp; Exp Detail'!L$370)</f>
        <v>#DIV/0!</v>
      </c>
      <c r="AH74" s="235" t="e">
        <f>SUM(SUMIF('Fund 01 Rev &amp; Exp Detail'!$I$7:$I$368,'CARES Reporting F01 Rollup'!$B74,'Fund 01 Rev &amp; Exp Detail'!M$7:M$368)+SUMIF('Fund 03 Rev &amp; Exp Detail'!$I$7:$I$368,'CARES Reporting F01 Rollup'!$B74,'Fund 03 Rev &amp; Exp Detail'!M$7:M$368))/SUM('Fund 01 Rev &amp; Exp Detail'!M$370+'Fund 03 Rev &amp; Exp Detail'!M$370)</f>
        <v>#DIV/0!</v>
      </c>
    </row>
    <row r="75" spans="2:34" x14ac:dyDescent="0.25">
      <c r="B75" s="116" t="s">
        <v>239</v>
      </c>
      <c r="C75" s="334">
        <v>5</v>
      </c>
      <c r="D75" s="389"/>
      <c r="E75" s="384"/>
      <c r="F75" s="384"/>
      <c r="G75" s="214" t="e">
        <f>SUM(SUMIF('Fund 01 Rev &amp; Exp Detail'!$I$7:$I$233,'CARES Reporting F01 Rollup'!$B75,'Fund 01 Rev &amp; Exp Detail'!J$7:J$233)+SUMIF('Fund 03 Rev &amp; Exp Detail'!$I$7:$I$233,'CARES Reporting F01 Rollup'!$B75,'Fund 03 Rev &amp; Exp Detail'!J$7:J$233))/SUM('Fund 01 Rev &amp; Exp Detail'!J$235+'Fund 03 Rev &amp; Exp Detail'!J$235)</f>
        <v>#DIV/0!</v>
      </c>
      <c r="H75" s="215" t="e">
        <f>SUM(SUMIF('Fund 01 Rev &amp; Exp Detail'!$I$7:$I$233,'CARES Reporting F01 Rollup'!$B75,'Fund 01 Rev &amp; Exp Detail'!K$7:K$233)+SUMIF('Fund 03 Rev &amp; Exp Detail'!$I$7:$I$233,'CARES Reporting F01 Rollup'!$B75,'Fund 03 Rev &amp; Exp Detail'!K$7:K$233))/SUM('Fund 01 Rev &amp; Exp Detail'!K$235+'Fund 03 Rev &amp; Exp Detail'!K$235)</f>
        <v>#DIV/0!</v>
      </c>
      <c r="I75" s="215" t="e">
        <f>SUM(SUMIF('Fund 01 Rev &amp; Exp Detail'!$I$7:$I$233,'CARES Reporting F01 Rollup'!$B75,'Fund 01 Rev &amp; Exp Detail'!L$7:L$233)+SUMIF('Fund 03 Rev &amp; Exp Detail'!$I$7:$I$233,'CARES Reporting F01 Rollup'!$B75,'Fund 03 Rev &amp; Exp Detail'!L$7:L$233))/SUM('Fund 01 Rev &amp; Exp Detail'!L$235+'Fund 03 Rev &amp; Exp Detail'!L$235)</f>
        <v>#DIV/0!</v>
      </c>
      <c r="J75" s="235" t="e">
        <f>SUM(SUMIF('Fund 01 Rev &amp; Exp Detail'!$I$7:$I$233,'CARES Reporting F01 Rollup'!$B75,'Fund 01 Rev &amp; Exp Detail'!M$7:M$233)+SUMIF('Fund 03 Rev &amp; Exp Detail'!$I$7:$I$233,'CARES Reporting F01 Rollup'!$B75,'Fund 03 Rev &amp; Exp Detail'!M$7:M$233))/SUM('Fund 01 Rev &amp; Exp Detail'!M$235+'Fund 03 Rev &amp; Exp Detail'!M$235)</f>
        <v>#DIV/0!</v>
      </c>
      <c r="K75" s="336"/>
      <c r="L75" s="389"/>
      <c r="M75" s="384"/>
      <c r="N75" s="384"/>
      <c r="O75" s="214" t="e">
        <f>SUM(SUMIF('Fund 01 Rev &amp; Exp Detail'!$I$7:$I$278,'CARES Reporting F01 Rollup'!$B75,'Fund 01 Rev &amp; Exp Detail'!J$7:J$278)+SUMIF('Fund 03 Rev &amp; Exp Detail'!$I$7:$I$278,'CARES Reporting F01 Rollup'!$B75,'Fund 03 Rev &amp; Exp Detail'!J$7:J$278))/SUM('Fund 01 Rev &amp; Exp Detail'!J$280+'Fund 03 Rev &amp; Exp Detail'!J$280)</f>
        <v>#DIV/0!</v>
      </c>
      <c r="P75" s="215" t="e">
        <f>SUM(SUMIF('Fund 01 Rev &amp; Exp Detail'!$I$7:$I$278,'CARES Reporting F01 Rollup'!$B75,'Fund 01 Rev &amp; Exp Detail'!K$7:K$278)+SUMIF('Fund 03 Rev &amp; Exp Detail'!$I$7:$I$278,'CARES Reporting F01 Rollup'!$B75,'Fund 03 Rev &amp; Exp Detail'!K$7:K$278))/SUM('Fund 01 Rev &amp; Exp Detail'!K$280+'Fund 03 Rev &amp; Exp Detail'!K$280)</f>
        <v>#DIV/0!</v>
      </c>
      <c r="Q75" s="215" t="e">
        <f>SUM(SUMIF('Fund 01 Rev &amp; Exp Detail'!$I$7:$I$278,'CARES Reporting F01 Rollup'!$B75,'Fund 01 Rev &amp; Exp Detail'!L$7:L$278)+SUMIF('Fund 03 Rev &amp; Exp Detail'!$I$7:$I$278,'CARES Reporting F01 Rollup'!$B75,'Fund 03 Rev &amp; Exp Detail'!L$7:L$278))/SUM('Fund 01 Rev &amp; Exp Detail'!L$280+'Fund 03 Rev &amp; Exp Detail'!L$280)</f>
        <v>#DIV/0!</v>
      </c>
      <c r="R75" s="235" t="e">
        <f>SUM(SUMIF('Fund 01 Rev &amp; Exp Detail'!$I$7:$I$278,'CARES Reporting F01 Rollup'!$B75,'Fund 01 Rev &amp; Exp Detail'!M$7:M$278)+SUMIF('Fund 03 Rev &amp; Exp Detail'!$I$7:$I$278,'CARES Reporting F01 Rollup'!$B75,'Fund 03 Rev &amp; Exp Detail'!M$7:M$278))/SUM('Fund 01 Rev &amp; Exp Detail'!M$280+'Fund 03 Rev &amp; Exp Detail'!M$280)</f>
        <v>#DIV/0!</v>
      </c>
      <c r="S75" s="336"/>
      <c r="T75" s="389"/>
      <c r="U75" s="384"/>
      <c r="V75" s="384"/>
      <c r="W75" s="214" t="e">
        <f>SUM(SUMIF('Fund 01 Rev &amp; Exp Detail'!$I$7:$I$323,'CARES Reporting F01 Rollup'!$B75,'Fund 01 Rev &amp; Exp Detail'!J$7:J$323)+SUMIF('Fund 03 Rev &amp; Exp Detail'!$I$7:$I$323,'CARES Reporting F01 Rollup'!$B75,'Fund 03 Rev &amp; Exp Detail'!J$7:J$323))/SUM('Fund 01 Rev &amp; Exp Detail'!J$325+'Fund 03 Rev &amp; Exp Detail'!J$325)</f>
        <v>#DIV/0!</v>
      </c>
      <c r="X75" s="215" t="e">
        <f>SUM(SUMIF('Fund 01 Rev &amp; Exp Detail'!$I$7:$I$323,'CARES Reporting F01 Rollup'!$B75,'Fund 01 Rev &amp; Exp Detail'!K$7:K$323)+SUMIF('Fund 03 Rev &amp; Exp Detail'!$I$7:$I$323,'CARES Reporting F01 Rollup'!$B75,'Fund 03 Rev &amp; Exp Detail'!K$7:K$323))/SUM('Fund 01 Rev &amp; Exp Detail'!K$325+'Fund 03 Rev &amp; Exp Detail'!K$325)</f>
        <v>#DIV/0!</v>
      </c>
      <c r="Y75" s="215" t="e">
        <f>SUM(SUMIF('Fund 01 Rev &amp; Exp Detail'!$I$7:$I$323,'CARES Reporting F01 Rollup'!$B75,'Fund 01 Rev &amp; Exp Detail'!L$7:L$323)+SUMIF('Fund 03 Rev &amp; Exp Detail'!$I$7:$I$323,'CARES Reporting F01 Rollup'!$B75,'Fund 03 Rev &amp; Exp Detail'!L$7:L$323))/SUM('Fund 01 Rev &amp; Exp Detail'!L$325+'Fund 03 Rev &amp; Exp Detail'!L$325)</f>
        <v>#DIV/0!</v>
      </c>
      <c r="Z75" s="235" t="e">
        <f>SUM(SUMIF('Fund 01 Rev &amp; Exp Detail'!$I$7:$I$323,'CARES Reporting F01 Rollup'!$B75,'Fund 01 Rev &amp; Exp Detail'!M$7:M$323)+SUMIF('Fund 03 Rev &amp; Exp Detail'!$I$7:$I$323,'CARES Reporting F01 Rollup'!$B75,'Fund 03 Rev &amp; Exp Detail'!M$7:M$323))/SUM('Fund 01 Rev &amp; Exp Detail'!M$325+'Fund 03 Rev &amp; Exp Detail'!M$325)</f>
        <v>#DIV/0!</v>
      </c>
      <c r="AA75" s="336"/>
      <c r="AB75" s="389"/>
      <c r="AC75" s="384"/>
      <c r="AD75" s="384"/>
      <c r="AE75" s="214" t="e">
        <f>SUM(SUMIF('Fund 01 Rev &amp; Exp Detail'!$I$7:$I$368,'CARES Reporting F01 Rollup'!$B75,'Fund 01 Rev &amp; Exp Detail'!J$7:J$368)+SUMIF('Fund 03 Rev &amp; Exp Detail'!$I$7:$I$368,'CARES Reporting F01 Rollup'!$B75,'Fund 03 Rev &amp; Exp Detail'!J$7:J$368))/SUM('Fund 01 Rev &amp; Exp Detail'!J$370+'Fund 03 Rev &amp; Exp Detail'!J$370)</f>
        <v>#DIV/0!</v>
      </c>
      <c r="AF75" s="215" t="e">
        <f>SUM(SUMIF('Fund 01 Rev &amp; Exp Detail'!$I$7:$I$368,'CARES Reporting F01 Rollup'!$B75,'Fund 01 Rev &amp; Exp Detail'!K$7:K$368)+SUMIF('Fund 03 Rev &amp; Exp Detail'!$I$7:$I$368,'CARES Reporting F01 Rollup'!$B75,'Fund 03 Rev &amp; Exp Detail'!K$7:K$368))/SUM('Fund 01 Rev &amp; Exp Detail'!K$370+'Fund 03 Rev &amp; Exp Detail'!K$370)</f>
        <v>#DIV/0!</v>
      </c>
      <c r="AG75" s="215" t="e">
        <f>SUM(SUMIF('Fund 01 Rev &amp; Exp Detail'!$I$7:$I$368,'CARES Reporting F01 Rollup'!$B75,'Fund 01 Rev &amp; Exp Detail'!L$7:L$368)+SUMIF('Fund 03 Rev &amp; Exp Detail'!$I$7:$I$368,'CARES Reporting F01 Rollup'!$B75,'Fund 03 Rev &amp; Exp Detail'!L$7:L$368))/SUM('Fund 01 Rev &amp; Exp Detail'!L$370+'Fund 03 Rev &amp; Exp Detail'!L$370)</f>
        <v>#DIV/0!</v>
      </c>
      <c r="AH75" s="235" t="e">
        <f>SUM(SUMIF('Fund 01 Rev &amp; Exp Detail'!$I$7:$I$368,'CARES Reporting F01 Rollup'!$B75,'Fund 01 Rev &amp; Exp Detail'!M$7:M$368)+SUMIF('Fund 03 Rev &amp; Exp Detail'!$I$7:$I$368,'CARES Reporting F01 Rollup'!$B75,'Fund 03 Rev &amp; Exp Detail'!M$7:M$368))/SUM('Fund 01 Rev &amp; Exp Detail'!M$370+'Fund 03 Rev &amp; Exp Detail'!M$370)</f>
        <v>#DIV/0!</v>
      </c>
    </row>
    <row r="76" spans="2:34" x14ac:dyDescent="0.25">
      <c r="B76" s="116" t="s">
        <v>240</v>
      </c>
      <c r="C76" s="334">
        <v>6</v>
      </c>
      <c r="D76" s="389"/>
      <c r="E76" s="384"/>
      <c r="F76" s="384"/>
      <c r="G76" s="214" t="e">
        <f>SUM(SUMIF('Fund 01 Rev &amp; Exp Detail'!$I$7:$I$233,'CARES Reporting F01 Rollup'!$B76,'Fund 01 Rev &amp; Exp Detail'!J$7:J$233)+SUMIF('Fund 03 Rev &amp; Exp Detail'!$I$7:$I$233,'CARES Reporting F01 Rollup'!$B76,'Fund 03 Rev &amp; Exp Detail'!J$7:J$233))/SUM('Fund 01 Rev &amp; Exp Detail'!J$235+'Fund 03 Rev &amp; Exp Detail'!J$235)</f>
        <v>#DIV/0!</v>
      </c>
      <c r="H76" s="215" t="e">
        <f>SUM(SUMIF('Fund 01 Rev &amp; Exp Detail'!$I$7:$I$233,'CARES Reporting F01 Rollup'!$B76,'Fund 01 Rev &amp; Exp Detail'!K$7:K$233)+SUMIF('Fund 03 Rev &amp; Exp Detail'!$I$7:$I$233,'CARES Reporting F01 Rollup'!$B76,'Fund 03 Rev &amp; Exp Detail'!K$7:K$233))/SUM('Fund 01 Rev &amp; Exp Detail'!K$235+'Fund 03 Rev &amp; Exp Detail'!K$235)</f>
        <v>#DIV/0!</v>
      </c>
      <c r="I76" s="215" t="e">
        <f>SUM(SUMIF('Fund 01 Rev &amp; Exp Detail'!$I$7:$I$233,'CARES Reporting F01 Rollup'!$B76,'Fund 01 Rev &amp; Exp Detail'!L$7:L$233)+SUMIF('Fund 03 Rev &amp; Exp Detail'!$I$7:$I$233,'CARES Reporting F01 Rollup'!$B76,'Fund 03 Rev &amp; Exp Detail'!L$7:L$233))/SUM('Fund 01 Rev &amp; Exp Detail'!L$235+'Fund 03 Rev &amp; Exp Detail'!L$235)</f>
        <v>#DIV/0!</v>
      </c>
      <c r="J76" s="235" t="e">
        <f>SUM(SUMIF('Fund 01 Rev &amp; Exp Detail'!$I$7:$I$233,'CARES Reporting F01 Rollup'!$B76,'Fund 01 Rev &amp; Exp Detail'!M$7:M$233)+SUMIF('Fund 03 Rev &amp; Exp Detail'!$I$7:$I$233,'CARES Reporting F01 Rollup'!$B76,'Fund 03 Rev &amp; Exp Detail'!M$7:M$233))/SUM('Fund 01 Rev &amp; Exp Detail'!M$235+'Fund 03 Rev &amp; Exp Detail'!M$235)</f>
        <v>#DIV/0!</v>
      </c>
      <c r="K76" s="336"/>
      <c r="L76" s="389"/>
      <c r="M76" s="384"/>
      <c r="N76" s="384"/>
      <c r="O76" s="214" t="e">
        <f>SUM(SUMIF('Fund 01 Rev &amp; Exp Detail'!$I$7:$I$278,'CARES Reporting F01 Rollup'!$B76,'Fund 01 Rev &amp; Exp Detail'!J$7:J$278)+SUMIF('Fund 03 Rev &amp; Exp Detail'!$I$7:$I$278,'CARES Reporting F01 Rollup'!$B76,'Fund 03 Rev &amp; Exp Detail'!J$7:J$278))/SUM('Fund 01 Rev &amp; Exp Detail'!J$280+'Fund 03 Rev &amp; Exp Detail'!J$280)</f>
        <v>#DIV/0!</v>
      </c>
      <c r="P76" s="215" t="e">
        <f>SUM(SUMIF('Fund 01 Rev &amp; Exp Detail'!$I$7:$I$278,'CARES Reporting F01 Rollup'!$B76,'Fund 01 Rev &amp; Exp Detail'!K$7:K$278)+SUMIF('Fund 03 Rev &amp; Exp Detail'!$I$7:$I$278,'CARES Reporting F01 Rollup'!$B76,'Fund 03 Rev &amp; Exp Detail'!K$7:K$278))/SUM('Fund 01 Rev &amp; Exp Detail'!K$280+'Fund 03 Rev &amp; Exp Detail'!K$280)</f>
        <v>#DIV/0!</v>
      </c>
      <c r="Q76" s="215" t="e">
        <f>SUM(SUMIF('Fund 01 Rev &amp; Exp Detail'!$I$7:$I$278,'CARES Reporting F01 Rollup'!$B76,'Fund 01 Rev &amp; Exp Detail'!L$7:L$278)+SUMIF('Fund 03 Rev &amp; Exp Detail'!$I$7:$I$278,'CARES Reporting F01 Rollup'!$B76,'Fund 03 Rev &amp; Exp Detail'!L$7:L$278))/SUM('Fund 01 Rev &amp; Exp Detail'!L$280+'Fund 03 Rev &amp; Exp Detail'!L$280)</f>
        <v>#DIV/0!</v>
      </c>
      <c r="R76" s="235" t="e">
        <f>SUM(SUMIF('Fund 01 Rev &amp; Exp Detail'!$I$7:$I$278,'CARES Reporting F01 Rollup'!$B76,'Fund 01 Rev &amp; Exp Detail'!M$7:M$278)+SUMIF('Fund 03 Rev &amp; Exp Detail'!$I$7:$I$278,'CARES Reporting F01 Rollup'!$B76,'Fund 03 Rev &amp; Exp Detail'!M$7:M$278))/SUM('Fund 01 Rev &amp; Exp Detail'!M$280+'Fund 03 Rev &amp; Exp Detail'!M$280)</f>
        <v>#DIV/0!</v>
      </c>
      <c r="S76" s="336"/>
      <c r="T76" s="389"/>
      <c r="U76" s="384"/>
      <c r="V76" s="384"/>
      <c r="W76" s="214" t="e">
        <f>SUM(SUMIF('Fund 01 Rev &amp; Exp Detail'!$I$7:$I$323,'CARES Reporting F01 Rollup'!$B76,'Fund 01 Rev &amp; Exp Detail'!J$7:J$323)+SUMIF('Fund 03 Rev &amp; Exp Detail'!$I$7:$I$323,'CARES Reporting F01 Rollup'!$B76,'Fund 03 Rev &amp; Exp Detail'!J$7:J$323))/SUM('Fund 01 Rev &amp; Exp Detail'!J$325+'Fund 03 Rev &amp; Exp Detail'!J$325)</f>
        <v>#DIV/0!</v>
      </c>
      <c r="X76" s="215" t="e">
        <f>SUM(SUMIF('Fund 01 Rev &amp; Exp Detail'!$I$7:$I$323,'CARES Reporting F01 Rollup'!$B76,'Fund 01 Rev &amp; Exp Detail'!K$7:K$323)+SUMIF('Fund 03 Rev &amp; Exp Detail'!$I$7:$I$323,'CARES Reporting F01 Rollup'!$B76,'Fund 03 Rev &amp; Exp Detail'!K$7:K$323))/SUM('Fund 01 Rev &amp; Exp Detail'!K$325+'Fund 03 Rev &amp; Exp Detail'!K$325)</f>
        <v>#DIV/0!</v>
      </c>
      <c r="Y76" s="215" t="e">
        <f>SUM(SUMIF('Fund 01 Rev &amp; Exp Detail'!$I$7:$I$323,'CARES Reporting F01 Rollup'!$B76,'Fund 01 Rev &amp; Exp Detail'!L$7:L$323)+SUMIF('Fund 03 Rev &amp; Exp Detail'!$I$7:$I$323,'CARES Reporting F01 Rollup'!$B76,'Fund 03 Rev &amp; Exp Detail'!L$7:L$323))/SUM('Fund 01 Rev &amp; Exp Detail'!L$325+'Fund 03 Rev &amp; Exp Detail'!L$325)</f>
        <v>#DIV/0!</v>
      </c>
      <c r="Z76" s="235" t="e">
        <f>SUM(SUMIF('Fund 01 Rev &amp; Exp Detail'!$I$7:$I$323,'CARES Reporting F01 Rollup'!$B76,'Fund 01 Rev &amp; Exp Detail'!M$7:M$323)+SUMIF('Fund 03 Rev &amp; Exp Detail'!$I$7:$I$323,'CARES Reporting F01 Rollup'!$B76,'Fund 03 Rev &amp; Exp Detail'!M$7:M$323))/SUM('Fund 01 Rev &amp; Exp Detail'!M$325+'Fund 03 Rev &amp; Exp Detail'!M$325)</f>
        <v>#DIV/0!</v>
      </c>
      <c r="AA76" s="336"/>
      <c r="AB76" s="389"/>
      <c r="AC76" s="384"/>
      <c r="AD76" s="384"/>
      <c r="AE76" s="214" t="e">
        <f>SUM(SUMIF('Fund 01 Rev &amp; Exp Detail'!$I$7:$I$368,'CARES Reporting F01 Rollup'!$B76,'Fund 01 Rev &amp; Exp Detail'!J$7:J$368)+SUMIF('Fund 03 Rev &amp; Exp Detail'!$I$7:$I$368,'CARES Reporting F01 Rollup'!$B76,'Fund 03 Rev &amp; Exp Detail'!J$7:J$368))/SUM('Fund 01 Rev &amp; Exp Detail'!J$370+'Fund 03 Rev &amp; Exp Detail'!J$370)</f>
        <v>#DIV/0!</v>
      </c>
      <c r="AF76" s="215" t="e">
        <f>SUM(SUMIF('Fund 01 Rev &amp; Exp Detail'!$I$7:$I$368,'CARES Reporting F01 Rollup'!$B76,'Fund 01 Rev &amp; Exp Detail'!K$7:K$368)+SUMIF('Fund 03 Rev &amp; Exp Detail'!$I$7:$I$368,'CARES Reporting F01 Rollup'!$B76,'Fund 03 Rev &amp; Exp Detail'!K$7:K$368))/SUM('Fund 01 Rev &amp; Exp Detail'!K$370+'Fund 03 Rev &amp; Exp Detail'!K$370)</f>
        <v>#DIV/0!</v>
      </c>
      <c r="AG76" s="215" t="e">
        <f>SUM(SUMIF('Fund 01 Rev &amp; Exp Detail'!$I$7:$I$368,'CARES Reporting F01 Rollup'!$B76,'Fund 01 Rev &amp; Exp Detail'!L$7:L$368)+SUMIF('Fund 03 Rev &amp; Exp Detail'!$I$7:$I$368,'CARES Reporting F01 Rollup'!$B76,'Fund 03 Rev &amp; Exp Detail'!L$7:L$368))/SUM('Fund 01 Rev &amp; Exp Detail'!L$370+'Fund 03 Rev &amp; Exp Detail'!L$370)</f>
        <v>#DIV/0!</v>
      </c>
      <c r="AH76" s="235" t="e">
        <f>SUM(SUMIF('Fund 01 Rev &amp; Exp Detail'!$I$7:$I$368,'CARES Reporting F01 Rollup'!$B76,'Fund 01 Rev &amp; Exp Detail'!M$7:M$368)+SUMIF('Fund 03 Rev &amp; Exp Detail'!$I$7:$I$368,'CARES Reporting F01 Rollup'!$B76,'Fund 03 Rev &amp; Exp Detail'!M$7:M$368))/SUM('Fund 01 Rev &amp; Exp Detail'!M$370+'Fund 03 Rev &amp; Exp Detail'!M$370)</f>
        <v>#DIV/0!</v>
      </c>
    </row>
    <row r="77" spans="2:34" x14ac:dyDescent="0.25">
      <c r="B77" s="116" t="s">
        <v>241</v>
      </c>
      <c r="C77" s="334">
        <v>7</v>
      </c>
      <c r="D77" s="389"/>
      <c r="E77" s="384"/>
      <c r="F77" s="384"/>
      <c r="G77" s="214" t="e">
        <f>SUM(SUMIF('Fund 01 Rev &amp; Exp Detail'!$I$7:$I$233,'CARES Reporting F01 Rollup'!$B77,'Fund 01 Rev &amp; Exp Detail'!J$7:J$233)+SUMIF('Fund 03 Rev &amp; Exp Detail'!$I$7:$I$233,'CARES Reporting F01 Rollup'!$B77,'Fund 03 Rev &amp; Exp Detail'!J$7:J$233))/SUM('Fund 01 Rev &amp; Exp Detail'!J$235+'Fund 03 Rev &amp; Exp Detail'!J$235)</f>
        <v>#DIV/0!</v>
      </c>
      <c r="H77" s="215" t="e">
        <f>SUM(SUMIF('Fund 01 Rev &amp; Exp Detail'!$I$7:$I$233,'CARES Reporting F01 Rollup'!$B77,'Fund 01 Rev &amp; Exp Detail'!K$7:K$233)+SUMIF('Fund 03 Rev &amp; Exp Detail'!$I$7:$I$233,'CARES Reporting F01 Rollup'!$B77,'Fund 03 Rev &amp; Exp Detail'!K$7:K$233))/SUM('Fund 01 Rev &amp; Exp Detail'!K$235+'Fund 03 Rev &amp; Exp Detail'!K$235)</f>
        <v>#DIV/0!</v>
      </c>
      <c r="I77" s="215" t="e">
        <f>SUM(SUMIF('Fund 01 Rev &amp; Exp Detail'!$I$7:$I$233,'CARES Reporting F01 Rollup'!$B77,'Fund 01 Rev &amp; Exp Detail'!L$7:L$233)+SUMIF('Fund 03 Rev &amp; Exp Detail'!$I$7:$I$233,'CARES Reporting F01 Rollup'!$B77,'Fund 03 Rev &amp; Exp Detail'!L$7:L$233))/SUM('Fund 01 Rev &amp; Exp Detail'!L$235+'Fund 03 Rev &amp; Exp Detail'!L$235)</f>
        <v>#DIV/0!</v>
      </c>
      <c r="J77" s="235" t="e">
        <f>SUM(SUMIF('Fund 01 Rev &amp; Exp Detail'!$I$7:$I$233,'CARES Reporting F01 Rollup'!$B77,'Fund 01 Rev &amp; Exp Detail'!M$7:M$233)+SUMIF('Fund 03 Rev &amp; Exp Detail'!$I$7:$I$233,'CARES Reporting F01 Rollup'!$B77,'Fund 03 Rev &amp; Exp Detail'!M$7:M$233))/SUM('Fund 01 Rev &amp; Exp Detail'!M$235+'Fund 03 Rev &amp; Exp Detail'!M$235)</f>
        <v>#DIV/0!</v>
      </c>
      <c r="K77" s="336"/>
      <c r="L77" s="389"/>
      <c r="M77" s="384"/>
      <c r="N77" s="384"/>
      <c r="O77" s="214" t="e">
        <f>SUM(SUMIF('Fund 01 Rev &amp; Exp Detail'!$I$7:$I$278,'CARES Reporting F01 Rollup'!$B77,'Fund 01 Rev &amp; Exp Detail'!J$7:J$278)+SUMIF('Fund 03 Rev &amp; Exp Detail'!$I$7:$I$278,'CARES Reporting F01 Rollup'!$B77,'Fund 03 Rev &amp; Exp Detail'!J$7:J$278))/SUM('Fund 01 Rev &amp; Exp Detail'!J$280+'Fund 03 Rev &amp; Exp Detail'!J$280)</f>
        <v>#DIV/0!</v>
      </c>
      <c r="P77" s="215" t="e">
        <f>SUM(SUMIF('Fund 01 Rev &amp; Exp Detail'!$I$7:$I$278,'CARES Reporting F01 Rollup'!$B77,'Fund 01 Rev &amp; Exp Detail'!K$7:K$278)+SUMIF('Fund 03 Rev &amp; Exp Detail'!$I$7:$I$278,'CARES Reporting F01 Rollup'!$B77,'Fund 03 Rev &amp; Exp Detail'!K$7:K$278))/SUM('Fund 01 Rev &amp; Exp Detail'!K$280+'Fund 03 Rev &amp; Exp Detail'!K$280)</f>
        <v>#DIV/0!</v>
      </c>
      <c r="Q77" s="215" t="e">
        <f>SUM(SUMIF('Fund 01 Rev &amp; Exp Detail'!$I$7:$I$278,'CARES Reporting F01 Rollup'!$B77,'Fund 01 Rev &amp; Exp Detail'!L$7:L$278)+SUMIF('Fund 03 Rev &amp; Exp Detail'!$I$7:$I$278,'CARES Reporting F01 Rollup'!$B77,'Fund 03 Rev &amp; Exp Detail'!L$7:L$278))/SUM('Fund 01 Rev &amp; Exp Detail'!L$280+'Fund 03 Rev &amp; Exp Detail'!L$280)</f>
        <v>#DIV/0!</v>
      </c>
      <c r="R77" s="235" t="e">
        <f>SUM(SUMIF('Fund 01 Rev &amp; Exp Detail'!$I$7:$I$278,'CARES Reporting F01 Rollup'!$B77,'Fund 01 Rev &amp; Exp Detail'!M$7:M$278)+SUMIF('Fund 03 Rev &amp; Exp Detail'!$I$7:$I$278,'CARES Reporting F01 Rollup'!$B77,'Fund 03 Rev &amp; Exp Detail'!M$7:M$278))/SUM('Fund 01 Rev &amp; Exp Detail'!M$280+'Fund 03 Rev &amp; Exp Detail'!M$280)</f>
        <v>#DIV/0!</v>
      </c>
      <c r="S77" s="336"/>
      <c r="T77" s="389"/>
      <c r="U77" s="384"/>
      <c r="V77" s="384"/>
      <c r="W77" s="214" t="e">
        <f>SUM(SUMIF('Fund 01 Rev &amp; Exp Detail'!$I$7:$I$323,'CARES Reporting F01 Rollup'!$B77,'Fund 01 Rev &amp; Exp Detail'!J$7:J$323)+SUMIF('Fund 03 Rev &amp; Exp Detail'!$I$7:$I$323,'CARES Reporting F01 Rollup'!$B77,'Fund 03 Rev &amp; Exp Detail'!J$7:J$323))/SUM('Fund 01 Rev &amp; Exp Detail'!J$325+'Fund 03 Rev &amp; Exp Detail'!J$325)</f>
        <v>#DIV/0!</v>
      </c>
      <c r="X77" s="215" t="e">
        <f>SUM(SUMIF('Fund 01 Rev &amp; Exp Detail'!$I$7:$I$323,'CARES Reporting F01 Rollup'!$B77,'Fund 01 Rev &amp; Exp Detail'!K$7:K$323)+SUMIF('Fund 03 Rev &amp; Exp Detail'!$I$7:$I$323,'CARES Reporting F01 Rollup'!$B77,'Fund 03 Rev &amp; Exp Detail'!K$7:K$323))/SUM('Fund 01 Rev &amp; Exp Detail'!K$325+'Fund 03 Rev &amp; Exp Detail'!K$325)</f>
        <v>#DIV/0!</v>
      </c>
      <c r="Y77" s="215" t="e">
        <f>SUM(SUMIF('Fund 01 Rev &amp; Exp Detail'!$I$7:$I$323,'CARES Reporting F01 Rollup'!$B77,'Fund 01 Rev &amp; Exp Detail'!L$7:L$323)+SUMIF('Fund 03 Rev &amp; Exp Detail'!$I$7:$I$323,'CARES Reporting F01 Rollup'!$B77,'Fund 03 Rev &amp; Exp Detail'!L$7:L$323))/SUM('Fund 01 Rev &amp; Exp Detail'!L$325+'Fund 03 Rev &amp; Exp Detail'!L$325)</f>
        <v>#DIV/0!</v>
      </c>
      <c r="Z77" s="235" t="e">
        <f>SUM(SUMIF('Fund 01 Rev &amp; Exp Detail'!$I$7:$I$323,'CARES Reporting F01 Rollup'!$B77,'Fund 01 Rev &amp; Exp Detail'!M$7:M$323)+SUMIF('Fund 03 Rev &amp; Exp Detail'!$I$7:$I$323,'CARES Reporting F01 Rollup'!$B77,'Fund 03 Rev &amp; Exp Detail'!M$7:M$323))/SUM('Fund 01 Rev &amp; Exp Detail'!M$325+'Fund 03 Rev &amp; Exp Detail'!M$325)</f>
        <v>#DIV/0!</v>
      </c>
      <c r="AA77" s="336"/>
      <c r="AB77" s="389"/>
      <c r="AC77" s="384"/>
      <c r="AD77" s="384"/>
      <c r="AE77" s="214" t="e">
        <f>SUM(SUMIF('Fund 01 Rev &amp; Exp Detail'!$I$7:$I$368,'CARES Reporting F01 Rollup'!$B77,'Fund 01 Rev &amp; Exp Detail'!J$7:J$368)+SUMIF('Fund 03 Rev &amp; Exp Detail'!$I$7:$I$368,'CARES Reporting F01 Rollup'!$B77,'Fund 03 Rev &amp; Exp Detail'!J$7:J$368))/SUM('Fund 01 Rev &amp; Exp Detail'!J$370+'Fund 03 Rev &amp; Exp Detail'!J$370)</f>
        <v>#DIV/0!</v>
      </c>
      <c r="AF77" s="215" t="e">
        <f>SUM(SUMIF('Fund 01 Rev &amp; Exp Detail'!$I$7:$I$368,'CARES Reporting F01 Rollup'!$B77,'Fund 01 Rev &amp; Exp Detail'!K$7:K$368)+SUMIF('Fund 03 Rev &amp; Exp Detail'!$I$7:$I$368,'CARES Reporting F01 Rollup'!$B77,'Fund 03 Rev &amp; Exp Detail'!K$7:K$368))/SUM('Fund 01 Rev &amp; Exp Detail'!K$370+'Fund 03 Rev &amp; Exp Detail'!K$370)</f>
        <v>#DIV/0!</v>
      </c>
      <c r="AG77" s="215" t="e">
        <f>SUM(SUMIF('Fund 01 Rev &amp; Exp Detail'!$I$7:$I$368,'CARES Reporting F01 Rollup'!$B77,'Fund 01 Rev &amp; Exp Detail'!L$7:L$368)+SUMIF('Fund 03 Rev &amp; Exp Detail'!$I$7:$I$368,'CARES Reporting F01 Rollup'!$B77,'Fund 03 Rev &amp; Exp Detail'!L$7:L$368))/SUM('Fund 01 Rev &amp; Exp Detail'!L$370+'Fund 03 Rev &amp; Exp Detail'!L$370)</f>
        <v>#DIV/0!</v>
      </c>
      <c r="AH77" s="235" t="e">
        <f>SUM(SUMIF('Fund 01 Rev &amp; Exp Detail'!$I$7:$I$368,'CARES Reporting F01 Rollup'!$B77,'Fund 01 Rev &amp; Exp Detail'!M$7:M$368)+SUMIF('Fund 03 Rev &amp; Exp Detail'!$I$7:$I$368,'CARES Reporting F01 Rollup'!$B77,'Fund 03 Rev &amp; Exp Detail'!M$7:M$368))/SUM('Fund 01 Rev &amp; Exp Detail'!M$370+'Fund 03 Rev &amp; Exp Detail'!M$370)</f>
        <v>#DIV/0!</v>
      </c>
    </row>
    <row r="78" spans="2:34" x14ac:dyDescent="0.25">
      <c r="B78" s="116" t="s">
        <v>242</v>
      </c>
      <c r="C78" s="334">
        <v>8</v>
      </c>
      <c r="D78" s="389"/>
      <c r="E78" s="384"/>
      <c r="F78" s="384"/>
      <c r="G78" s="214" t="e">
        <f>SUM(SUMIF('Fund 01 Rev &amp; Exp Detail'!$I$7:$I$233,'CARES Reporting F01 Rollup'!$B78,'Fund 01 Rev &amp; Exp Detail'!J$7:J$233)+SUMIF('Fund 03 Rev &amp; Exp Detail'!$I$7:$I$233,'CARES Reporting F01 Rollup'!$B78,'Fund 03 Rev &amp; Exp Detail'!J$7:J$233))/SUM('Fund 01 Rev &amp; Exp Detail'!J$235+'Fund 03 Rev &amp; Exp Detail'!J$235)</f>
        <v>#DIV/0!</v>
      </c>
      <c r="H78" s="215" t="e">
        <f>SUM(SUMIF('Fund 01 Rev &amp; Exp Detail'!$I$7:$I$233,'CARES Reporting F01 Rollup'!$B78,'Fund 01 Rev &amp; Exp Detail'!K$7:K$233)+SUMIF('Fund 03 Rev &amp; Exp Detail'!$I$7:$I$233,'CARES Reporting F01 Rollup'!$B78,'Fund 03 Rev &amp; Exp Detail'!K$7:K$233))/SUM('Fund 01 Rev &amp; Exp Detail'!K$235+'Fund 03 Rev &amp; Exp Detail'!K$235)</f>
        <v>#DIV/0!</v>
      </c>
      <c r="I78" s="215" t="e">
        <f>SUM(SUMIF('Fund 01 Rev &amp; Exp Detail'!$I$7:$I$233,'CARES Reporting F01 Rollup'!$B78,'Fund 01 Rev &amp; Exp Detail'!L$7:L$233)+SUMIF('Fund 03 Rev &amp; Exp Detail'!$I$7:$I$233,'CARES Reporting F01 Rollup'!$B78,'Fund 03 Rev &amp; Exp Detail'!L$7:L$233))/SUM('Fund 01 Rev &amp; Exp Detail'!L$235+'Fund 03 Rev &amp; Exp Detail'!L$235)</f>
        <v>#DIV/0!</v>
      </c>
      <c r="J78" s="235" t="e">
        <f>SUM(SUMIF('Fund 01 Rev &amp; Exp Detail'!$I$7:$I$233,'CARES Reporting F01 Rollup'!$B78,'Fund 01 Rev &amp; Exp Detail'!M$7:M$233)+SUMIF('Fund 03 Rev &amp; Exp Detail'!$I$7:$I$233,'CARES Reporting F01 Rollup'!$B78,'Fund 03 Rev &amp; Exp Detail'!M$7:M$233))/SUM('Fund 01 Rev &amp; Exp Detail'!M$235+'Fund 03 Rev &amp; Exp Detail'!M$235)</f>
        <v>#DIV/0!</v>
      </c>
      <c r="K78" s="336"/>
      <c r="L78" s="389"/>
      <c r="M78" s="384"/>
      <c r="N78" s="384"/>
      <c r="O78" s="214" t="e">
        <f>SUM(SUMIF('Fund 01 Rev &amp; Exp Detail'!$I$7:$I$278,'CARES Reporting F01 Rollup'!$B78,'Fund 01 Rev &amp; Exp Detail'!J$7:J$278)+SUMIF('Fund 03 Rev &amp; Exp Detail'!$I$7:$I$278,'CARES Reporting F01 Rollup'!$B78,'Fund 03 Rev &amp; Exp Detail'!J$7:J$278))/SUM('Fund 01 Rev &amp; Exp Detail'!J$280+'Fund 03 Rev &amp; Exp Detail'!J$280)</f>
        <v>#DIV/0!</v>
      </c>
      <c r="P78" s="215" t="e">
        <f>SUM(SUMIF('Fund 01 Rev &amp; Exp Detail'!$I$7:$I$278,'CARES Reporting F01 Rollup'!$B78,'Fund 01 Rev &amp; Exp Detail'!K$7:K$278)+SUMIF('Fund 03 Rev &amp; Exp Detail'!$I$7:$I$278,'CARES Reporting F01 Rollup'!$B78,'Fund 03 Rev &amp; Exp Detail'!K$7:K$278))/SUM('Fund 01 Rev &amp; Exp Detail'!K$280+'Fund 03 Rev &amp; Exp Detail'!K$280)</f>
        <v>#DIV/0!</v>
      </c>
      <c r="Q78" s="215" t="e">
        <f>SUM(SUMIF('Fund 01 Rev &amp; Exp Detail'!$I$7:$I$278,'CARES Reporting F01 Rollup'!$B78,'Fund 01 Rev &amp; Exp Detail'!L$7:L$278)+SUMIF('Fund 03 Rev &amp; Exp Detail'!$I$7:$I$278,'CARES Reporting F01 Rollup'!$B78,'Fund 03 Rev &amp; Exp Detail'!L$7:L$278))/SUM('Fund 01 Rev &amp; Exp Detail'!L$280+'Fund 03 Rev &amp; Exp Detail'!L$280)</f>
        <v>#DIV/0!</v>
      </c>
      <c r="R78" s="235" t="e">
        <f>SUM(SUMIF('Fund 01 Rev &amp; Exp Detail'!$I$7:$I$278,'CARES Reporting F01 Rollup'!$B78,'Fund 01 Rev &amp; Exp Detail'!M$7:M$278)+SUMIF('Fund 03 Rev &amp; Exp Detail'!$I$7:$I$278,'CARES Reporting F01 Rollup'!$B78,'Fund 03 Rev &amp; Exp Detail'!M$7:M$278))/SUM('Fund 01 Rev &amp; Exp Detail'!M$280+'Fund 03 Rev &amp; Exp Detail'!M$280)</f>
        <v>#DIV/0!</v>
      </c>
      <c r="S78" s="336"/>
      <c r="T78" s="389"/>
      <c r="U78" s="384"/>
      <c r="V78" s="384"/>
      <c r="W78" s="214" t="e">
        <f>SUM(SUMIF('Fund 01 Rev &amp; Exp Detail'!$I$7:$I$323,'CARES Reporting F01 Rollup'!$B78,'Fund 01 Rev &amp; Exp Detail'!J$7:J$323)+SUMIF('Fund 03 Rev &amp; Exp Detail'!$I$7:$I$323,'CARES Reporting F01 Rollup'!$B78,'Fund 03 Rev &amp; Exp Detail'!J$7:J$323))/SUM('Fund 01 Rev &amp; Exp Detail'!J$325+'Fund 03 Rev &amp; Exp Detail'!J$325)</f>
        <v>#DIV/0!</v>
      </c>
      <c r="X78" s="215" t="e">
        <f>SUM(SUMIF('Fund 01 Rev &amp; Exp Detail'!$I$7:$I$323,'CARES Reporting F01 Rollup'!$B78,'Fund 01 Rev &amp; Exp Detail'!K$7:K$323)+SUMIF('Fund 03 Rev &amp; Exp Detail'!$I$7:$I$323,'CARES Reporting F01 Rollup'!$B78,'Fund 03 Rev &amp; Exp Detail'!K$7:K$323))/SUM('Fund 01 Rev &amp; Exp Detail'!K$325+'Fund 03 Rev &amp; Exp Detail'!K$325)</f>
        <v>#DIV/0!</v>
      </c>
      <c r="Y78" s="215" t="e">
        <f>SUM(SUMIF('Fund 01 Rev &amp; Exp Detail'!$I$7:$I$323,'CARES Reporting F01 Rollup'!$B78,'Fund 01 Rev &amp; Exp Detail'!L$7:L$323)+SUMIF('Fund 03 Rev &amp; Exp Detail'!$I$7:$I$323,'CARES Reporting F01 Rollup'!$B78,'Fund 03 Rev &amp; Exp Detail'!L$7:L$323))/SUM('Fund 01 Rev &amp; Exp Detail'!L$325+'Fund 03 Rev &amp; Exp Detail'!L$325)</f>
        <v>#DIV/0!</v>
      </c>
      <c r="Z78" s="235" t="e">
        <f>SUM(SUMIF('Fund 01 Rev &amp; Exp Detail'!$I$7:$I$323,'CARES Reporting F01 Rollup'!$B78,'Fund 01 Rev &amp; Exp Detail'!M$7:M$323)+SUMIF('Fund 03 Rev &amp; Exp Detail'!$I$7:$I$323,'CARES Reporting F01 Rollup'!$B78,'Fund 03 Rev &amp; Exp Detail'!M$7:M$323))/SUM('Fund 01 Rev &amp; Exp Detail'!M$325+'Fund 03 Rev &amp; Exp Detail'!M$325)</f>
        <v>#DIV/0!</v>
      </c>
      <c r="AA78" s="336"/>
      <c r="AB78" s="389"/>
      <c r="AC78" s="384"/>
      <c r="AD78" s="384"/>
      <c r="AE78" s="214" t="e">
        <f>SUM(SUMIF('Fund 01 Rev &amp; Exp Detail'!$I$7:$I$368,'CARES Reporting F01 Rollup'!$B78,'Fund 01 Rev &amp; Exp Detail'!J$7:J$368)+SUMIF('Fund 03 Rev &amp; Exp Detail'!$I$7:$I$368,'CARES Reporting F01 Rollup'!$B78,'Fund 03 Rev &amp; Exp Detail'!J$7:J$368))/SUM('Fund 01 Rev &amp; Exp Detail'!J$370+'Fund 03 Rev &amp; Exp Detail'!J$370)</f>
        <v>#DIV/0!</v>
      </c>
      <c r="AF78" s="215" t="e">
        <f>SUM(SUMIF('Fund 01 Rev &amp; Exp Detail'!$I$7:$I$368,'CARES Reporting F01 Rollup'!$B78,'Fund 01 Rev &amp; Exp Detail'!K$7:K$368)+SUMIF('Fund 03 Rev &amp; Exp Detail'!$I$7:$I$368,'CARES Reporting F01 Rollup'!$B78,'Fund 03 Rev &amp; Exp Detail'!K$7:K$368))/SUM('Fund 01 Rev &amp; Exp Detail'!K$370+'Fund 03 Rev &amp; Exp Detail'!K$370)</f>
        <v>#DIV/0!</v>
      </c>
      <c r="AG78" s="215" t="e">
        <f>SUM(SUMIF('Fund 01 Rev &amp; Exp Detail'!$I$7:$I$368,'CARES Reporting F01 Rollup'!$B78,'Fund 01 Rev &amp; Exp Detail'!L$7:L$368)+SUMIF('Fund 03 Rev &amp; Exp Detail'!$I$7:$I$368,'CARES Reporting F01 Rollup'!$B78,'Fund 03 Rev &amp; Exp Detail'!L$7:L$368))/SUM('Fund 01 Rev &amp; Exp Detail'!L$370+'Fund 03 Rev &amp; Exp Detail'!L$370)</f>
        <v>#DIV/0!</v>
      </c>
      <c r="AH78" s="235" t="e">
        <f>SUM(SUMIF('Fund 01 Rev &amp; Exp Detail'!$I$7:$I$368,'CARES Reporting F01 Rollup'!$B78,'Fund 01 Rev &amp; Exp Detail'!M$7:M$368)+SUMIF('Fund 03 Rev &amp; Exp Detail'!$I$7:$I$368,'CARES Reporting F01 Rollup'!$B78,'Fund 03 Rev &amp; Exp Detail'!M$7:M$368))/SUM('Fund 01 Rev &amp; Exp Detail'!M$370+'Fund 03 Rev &amp; Exp Detail'!M$370)</f>
        <v>#DIV/0!</v>
      </c>
    </row>
    <row r="79" spans="2:34" x14ac:dyDescent="0.25">
      <c r="B79" s="116" t="s">
        <v>243</v>
      </c>
      <c r="C79" s="334">
        <v>9</v>
      </c>
      <c r="D79" s="389"/>
      <c r="E79" s="384"/>
      <c r="F79" s="384"/>
      <c r="G79" s="214" t="e">
        <f>SUM(SUMIF('Fund 01 Rev &amp; Exp Detail'!$I$7:$I$233,'CARES Reporting F01 Rollup'!$B79,'Fund 01 Rev &amp; Exp Detail'!J$7:J$233)+SUMIF('Fund 03 Rev &amp; Exp Detail'!$I$7:$I$233,'CARES Reporting F01 Rollup'!$B79,'Fund 03 Rev &amp; Exp Detail'!J$7:J$233))/SUM('Fund 01 Rev &amp; Exp Detail'!J$235+'Fund 03 Rev &amp; Exp Detail'!J$235)</f>
        <v>#DIV/0!</v>
      </c>
      <c r="H79" s="215" t="e">
        <f>SUM(SUMIF('Fund 01 Rev &amp; Exp Detail'!$I$7:$I$233,'CARES Reporting F01 Rollup'!$B79,'Fund 01 Rev &amp; Exp Detail'!K$7:K$233)+SUMIF('Fund 03 Rev &amp; Exp Detail'!$I$7:$I$233,'CARES Reporting F01 Rollup'!$B79,'Fund 03 Rev &amp; Exp Detail'!K$7:K$233))/SUM('Fund 01 Rev &amp; Exp Detail'!K$235+'Fund 03 Rev &amp; Exp Detail'!K$235)</f>
        <v>#DIV/0!</v>
      </c>
      <c r="I79" s="215" t="e">
        <f>SUM(SUMIF('Fund 01 Rev &amp; Exp Detail'!$I$7:$I$233,'CARES Reporting F01 Rollup'!$B79,'Fund 01 Rev &amp; Exp Detail'!L$7:L$233)+SUMIF('Fund 03 Rev &amp; Exp Detail'!$I$7:$I$233,'CARES Reporting F01 Rollup'!$B79,'Fund 03 Rev &amp; Exp Detail'!L$7:L$233))/SUM('Fund 01 Rev &amp; Exp Detail'!L$235+'Fund 03 Rev &amp; Exp Detail'!L$235)</f>
        <v>#DIV/0!</v>
      </c>
      <c r="J79" s="235" t="e">
        <f>SUM(SUMIF('Fund 01 Rev &amp; Exp Detail'!$I$7:$I$233,'CARES Reporting F01 Rollup'!$B79,'Fund 01 Rev &amp; Exp Detail'!M$7:M$233)+SUMIF('Fund 03 Rev &amp; Exp Detail'!$I$7:$I$233,'CARES Reporting F01 Rollup'!$B79,'Fund 03 Rev &amp; Exp Detail'!M$7:M$233))/SUM('Fund 01 Rev &amp; Exp Detail'!M$235+'Fund 03 Rev &amp; Exp Detail'!M$235)</f>
        <v>#DIV/0!</v>
      </c>
      <c r="K79" s="336"/>
      <c r="L79" s="389"/>
      <c r="M79" s="384"/>
      <c r="N79" s="384"/>
      <c r="O79" s="214" t="e">
        <f>SUM(SUMIF('Fund 01 Rev &amp; Exp Detail'!$I$7:$I$278,'CARES Reporting F01 Rollup'!$B79,'Fund 01 Rev &amp; Exp Detail'!J$7:J$278)+SUMIF('Fund 03 Rev &amp; Exp Detail'!$I$7:$I$278,'CARES Reporting F01 Rollup'!$B79,'Fund 03 Rev &amp; Exp Detail'!J$7:J$278))/SUM('Fund 01 Rev &amp; Exp Detail'!J$280+'Fund 03 Rev &amp; Exp Detail'!J$280)</f>
        <v>#DIV/0!</v>
      </c>
      <c r="P79" s="215" t="e">
        <f>SUM(SUMIF('Fund 01 Rev &amp; Exp Detail'!$I$7:$I$278,'CARES Reporting F01 Rollup'!$B79,'Fund 01 Rev &amp; Exp Detail'!K$7:K$278)+SUMIF('Fund 03 Rev &amp; Exp Detail'!$I$7:$I$278,'CARES Reporting F01 Rollup'!$B79,'Fund 03 Rev &amp; Exp Detail'!K$7:K$278))/SUM('Fund 01 Rev &amp; Exp Detail'!K$280+'Fund 03 Rev &amp; Exp Detail'!K$280)</f>
        <v>#DIV/0!</v>
      </c>
      <c r="Q79" s="215" t="e">
        <f>SUM(SUMIF('Fund 01 Rev &amp; Exp Detail'!$I$7:$I$278,'CARES Reporting F01 Rollup'!$B79,'Fund 01 Rev &amp; Exp Detail'!L$7:L$278)+SUMIF('Fund 03 Rev &amp; Exp Detail'!$I$7:$I$278,'CARES Reporting F01 Rollup'!$B79,'Fund 03 Rev &amp; Exp Detail'!L$7:L$278))/SUM('Fund 01 Rev &amp; Exp Detail'!L$280+'Fund 03 Rev &amp; Exp Detail'!L$280)</f>
        <v>#DIV/0!</v>
      </c>
      <c r="R79" s="235" t="e">
        <f>SUM(SUMIF('Fund 01 Rev &amp; Exp Detail'!$I$7:$I$278,'CARES Reporting F01 Rollup'!$B79,'Fund 01 Rev &amp; Exp Detail'!M$7:M$278)+SUMIF('Fund 03 Rev &amp; Exp Detail'!$I$7:$I$278,'CARES Reporting F01 Rollup'!$B79,'Fund 03 Rev &amp; Exp Detail'!M$7:M$278))/SUM('Fund 01 Rev &amp; Exp Detail'!M$280+'Fund 03 Rev &amp; Exp Detail'!M$280)</f>
        <v>#DIV/0!</v>
      </c>
      <c r="S79" s="336"/>
      <c r="T79" s="389"/>
      <c r="U79" s="384"/>
      <c r="V79" s="384"/>
      <c r="W79" s="214" t="e">
        <f>SUM(SUMIF('Fund 01 Rev &amp; Exp Detail'!$I$7:$I$323,'CARES Reporting F01 Rollup'!$B79,'Fund 01 Rev &amp; Exp Detail'!J$7:J$323)+SUMIF('Fund 03 Rev &amp; Exp Detail'!$I$7:$I$323,'CARES Reporting F01 Rollup'!$B79,'Fund 03 Rev &amp; Exp Detail'!J$7:J$323))/SUM('Fund 01 Rev &amp; Exp Detail'!J$325+'Fund 03 Rev &amp; Exp Detail'!J$325)</f>
        <v>#DIV/0!</v>
      </c>
      <c r="X79" s="215" t="e">
        <f>SUM(SUMIF('Fund 01 Rev &amp; Exp Detail'!$I$7:$I$323,'CARES Reporting F01 Rollup'!$B79,'Fund 01 Rev &amp; Exp Detail'!K$7:K$323)+SUMIF('Fund 03 Rev &amp; Exp Detail'!$I$7:$I$323,'CARES Reporting F01 Rollup'!$B79,'Fund 03 Rev &amp; Exp Detail'!K$7:K$323))/SUM('Fund 01 Rev &amp; Exp Detail'!K$325+'Fund 03 Rev &amp; Exp Detail'!K$325)</f>
        <v>#DIV/0!</v>
      </c>
      <c r="Y79" s="215" t="e">
        <f>SUM(SUMIF('Fund 01 Rev &amp; Exp Detail'!$I$7:$I$323,'CARES Reporting F01 Rollup'!$B79,'Fund 01 Rev &amp; Exp Detail'!L$7:L$323)+SUMIF('Fund 03 Rev &amp; Exp Detail'!$I$7:$I$323,'CARES Reporting F01 Rollup'!$B79,'Fund 03 Rev &amp; Exp Detail'!L$7:L$323))/SUM('Fund 01 Rev &amp; Exp Detail'!L$325+'Fund 03 Rev &amp; Exp Detail'!L$325)</f>
        <v>#DIV/0!</v>
      </c>
      <c r="Z79" s="235" t="e">
        <f>SUM(SUMIF('Fund 01 Rev &amp; Exp Detail'!$I$7:$I$323,'CARES Reporting F01 Rollup'!$B79,'Fund 01 Rev &amp; Exp Detail'!M$7:M$323)+SUMIF('Fund 03 Rev &amp; Exp Detail'!$I$7:$I$323,'CARES Reporting F01 Rollup'!$B79,'Fund 03 Rev &amp; Exp Detail'!M$7:M$323))/SUM('Fund 01 Rev &amp; Exp Detail'!M$325+'Fund 03 Rev &amp; Exp Detail'!M$325)</f>
        <v>#DIV/0!</v>
      </c>
      <c r="AA79" s="336"/>
      <c r="AB79" s="389"/>
      <c r="AC79" s="384"/>
      <c r="AD79" s="384"/>
      <c r="AE79" s="214" t="e">
        <f>SUM(SUMIF('Fund 01 Rev &amp; Exp Detail'!$I$7:$I$368,'CARES Reporting F01 Rollup'!$B79,'Fund 01 Rev &amp; Exp Detail'!J$7:J$368)+SUMIF('Fund 03 Rev &amp; Exp Detail'!$I$7:$I$368,'CARES Reporting F01 Rollup'!$B79,'Fund 03 Rev &amp; Exp Detail'!J$7:J$368))/SUM('Fund 01 Rev &amp; Exp Detail'!J$370+'Fund 03 Rev &amp; Exp Detail'!J$370)</f>
        <v>#DIV/0!</v>
      </c>
      <c r="AF79" s="215" t="e">
        <f>SUM(SUMIF('Fund 01 Rev &amp; Exp Detail'!$I$7:$I$368,'CARES Reporting F01 Rollup'!$B79,'Fund 01 Rev &amp; Exp Detail'!K$7:K$368)+SUMIF('Fund 03 Rev &amp; Exp Detail'!$I$7:$I$368,'CARES Reporting F01 Rollup'!$B79,'Fund 03 Rev &amp; Exp Detail'!K$7:K$368))/SUM('Fund 01 Rev &amp; Exp Detail'!K$370+'Fund 03 Rev &amp; Exp Detail'!K$370)</f>
        <v>#DIV/0!</v>
      </c>
      <c r="AG79" s="215" t="e">
        <f>SUM(SUMIF('Fund 01 Rev &amp; Exp Detail'!$I$7:$I$368,'CARES Reporting F01 Rollup'!$B79,'Fund 01 Rev &amp; Exp Detail'!L$7:L$368)+SUMIF('Fund 03 Rev &amp; Exp Detail'!$I$7:$I$368,'CARES Reporting F01 Rollup'!$B79,'Fund 03 Rev &amp; Exp Detail'!L$7:L$368))/SUM('Fund 01 Rev &amp; Exp Detail'!L$370+'Fund 03 Rev &amp; Exp Detail'!L$370)</f>
        <v>#DIV/0!</v>
      </c>
      <c r="AH79" s="235" t="e">
        <f>SUM(SUMIF('Fund 01 Rev &amp; Exp Detail'!$I$7:$I$368,'CARES Reporting F01 Rollup'!$B79,'Fund 01 Rev &amp; Exp Detail'!M$7:M$368)+SUMIF('Fund 03 Rev &amp; Exp Detail'!$I$7:$I$368,'CARES Reporting F01 Rollup'!$B79,'Fund 03 Rev &amp; Exp Detail'!M$7:M$368))/SUM('Fund 01 Rev &amp; Exp Detail'!M$370+'Fund 03 Rev &amp; Exp Detail'!M$370)</f>
        <v>#DIV/0!</v>
      </c>
    </row>
    <row r="80" spans="2:34" x14ac:dyDescent="0.25">
      <c r="B80" s="116" t="s">
        <v>244</v>
      </c>
      <c r="C80" s="334">
        <v>10</v>
      </c>
      <c r="D80" s="389"/>
      <c r="E80" s="384"/>
      <c r="F80" s="384"/>
      <c r="G80" s="214" t="e">
        <f>SUM(SUMIF('Fund 01 Rev &amp; Exp Detail'!$I$7:$I$233,'CARES Reporting F01 Rollup'!$B80,'Fund 01 Rev &amp; Exp Detail'!J$7:J$233)+SUMIF('Fund 03 Rev &amp; Exp Detail'!$I$7:$I$233,'CARES Reporting F01 Rollup'!$B80,'Fund 03 Rev &amp; Exp Detail'!J$7:J$233))/SUM('Fund 01 Rev &amp; Exp Detail'!J$235+'Fund 03 Rev &amp; Exp Detail'!J$235)</f>
        <v>#DIV/0!</v>
      </c>
      <c r="H80" s="215" t="e">
        <f>SUM(SUMIF('Fund 01 Rev &amp; Exp Detail'!$I$7:$I$233,'CARES Reporting F01 Rollup'!$B80,'Fund 01 Rev &amp; Exp Detail'!K$7:K$233)+SUMIF('Fund 03 Rev &amp; Exp Detail'!$I$7:$I$233,'CARES Reporting F01 Rollup'!$B80,'Fund 03 Rev &amp; Exp Detail'!K$7:K$233))/SUM('Fund 01 Rev &amp; Exp Detail'!K$235+'Fund 03 Rev &amp; Exp Detail'!K$235)</f>
        <v>#DIV/0!</v>
      </c>
      <c r="I80" s="215" t="e">
        <f>SUM(SUMIF('Fund 01 Rev &amp; Exp Detail'!$I$7:$I$233,'CARES Reporting F01 Rollup'!$B80,'Fund 01 Rev &amp; Exp Detail'!L$7:L$233)+SUMIF('Fund 03 Rev &amp; Exp Detail'!$I$7:$I$233,'CARES Reporting F01 Rollup'!$B80,'Fund 03 Rev &amp; Exp Detail'!L$7:L$233))/SUM('Fund 01 Rev &amp; Exp Detail'!L$235+'Fund 03 Rev &amp; Exp Detail'!L$235)</f>
        <v>#DIV/0!</v>
      </c>
      <c r="J80" s="235" t="e">
        <f>SUM(SUMIF('Fund 01 Rev &amp; Exp Detail'!$I$7:$I$233,'CARES Reporting F01 Rollup'!$B80,'Fund 01 Rev &amp; Exp Detail'!M$7:M$233)+SUMIF('Fund 03 Rev &amp; Exp Detail'!$I$7:$I$233,'CARES Reporting F01 Rollup'!$B80,'Fund 03 Rev &amp; Exp Detail'!M$7:M$233))/SUM('Fund 01 Rev &amp; Exp Detail'!M$235+'Fund 03 Rev &amp; Exp Detail'!M$235)</f>
        <v>#DIV/0!</v>
      </c>
      <c r="K80" s="336"/>
      <c r="L80" s="389"/>
      <c r="M80" s="384"/>
      <c r="N80" s="384"/>
      <c r="O80" s="214" t="e">
        <f>SUM(SUMIF('Fund 01 Rev &amp; Exp Detail'!$I$7:$I$278,'CARES Reporting F01 Rollup'!$B80,'Fund 01 Rev &amp; Exp Detail'!J$7:J$278)+SUMIF('Fund 03 Rev &amp; Exp Detail'!$I$7:$I$278,'CARES Reporting F01 Rollup'!$B80,'Fund 03 Rev &amp; Exp Detail'!J$7:J$278))/SUM('Fund 01 Rev &amp; Exp Detail'!J$280+'Fund 03 Rev &amp; Exp Detail'!J$280)</f>
        <v>#DIV/0!</v>
      </c>
      <c r="P80" s="215" t="e">
        <f>SUM(SUMIF('Fund 01 Rev &amp; Exp Detail'!$I$7:$I$278,'CARES Reporting F01 Rollup'!$B80,'Fund 01 Rev &amp; Exp Detail'!K$7:K$278)+SUMIF('Fund 03 Rev &amp; Exp Detail'!$I$7:$I$278,'CARES Reporting F01 Rollup'!$B80,'Fund 03 Rev &amp; Exp Detail'!K$7:K$278))/SUM('Fund 01 Rev &amp; Exp Detail'!K$280+'Fund 03 Rev &amp; Exp Detail'!K$280)</f>
        <v>#DIV/0!</v>
      </c>
      <c r="Q80" s="215" t="e">
        <f>SUM(SUMIF('Fund 01 Rev &amp; Exp Detail'!$I$7:$I$278,'CARES Reporting F01 Rollup'!$B80,'Fund 01 Rev &amp; Exp Detail'!L$7:L$278)+SUMIF('Fund 03 Rev &amp; Exp Detail'!$I$7:$I$278,'CARES Reporting F01 Rollup'!$B80,'Fund 03 Rev &amp; Exp Detail'!L$7:L$278))/SUM('Fund 01 Rev &amp; Exp Detail'!L$280+'Fund 03 Rev &amp; Exp Detail'!L$280)</f>
        <v>#DIV/0!</v>
      </c>
      <c r="R80" s="235" t="e">
        <f>SUM(SUMIF('Fund 01 Rev &amp; Exp Detail'!$I$7:$I$278,'CARES Reporting F01 Rollup'!$B80,'Fund 01 Rev &amp; Exp Detail'!M$7:M$278)+SUMIF('Fund 03 Rev &amp; Exp Detail'!$I$7:$I$278,'CARES Reporting F01 Rollup'!$B80,'Fund 03 Rev &amp; Exp Detail'!M$7:M$278))/SUM('Fund 01 Rev &amp; Exp Detail'!M$280+'Fund 03 Rev &amp; Exp Detail'!M$280)</f>
        <v>#DIV/0!</v>
      </c>
      <c r="S80" s="336"/>
      <c r="T80" s="389"/>
      <c r="U80" s="384"/>
      <c r="V80" s="384"/>
      <c r="W80" s="214" t="e">
        <f>SUM(SUMIF('Fund 01 Rev &amp; Exp Detail'!$I$7:$I$323,'CARES Reporting F01 Rollup'!$B80,'Fund 01 Rev &amp; Exp Detail'!J$7:J$323)+SUMIF('Fund 03 Rev &amp; Exp Detail'!$I$7:$I$323,'CARES Reporting F01 Rollup'!$B80,'Fund 03 Rev &amp; Exp Detail'!J$7:J$323))/SUM('Fund 01 Rev &amp; Exp Detail'!J$325+'Fund 03 Rev &amp; Exp Detail'!J$325)</f>
        <v>#DIV/0!</v>
      </c>
      <c r="X80" s="215" t="e">
        <f>SUM(SUMIF('Fund 01 Rev &amp; Exp Detail'!$I$7:$I$323,'CARES Reporting F01 Rollup'!$B80,'Fund 01 Rev &amp; Exp Detail'!K$7:K$323)+SUMIF('Fund 03 Rev &amp; Exp Detail'!$I$7:$I$323,'CARES Reporting F01 Rollup'!$B80,'Fund 03 Rev &amp; Exp Detail'!K$7:K$323))/SUM('Fund 01 Rev &amp; Exp Detail'!K$325+'Fund 03 Rev &amp; Exp Detail'!K$325)</f>
        <v>#DIV/0!</v>
      </c>
      <c r="Y80" s="215" t="e">
        <f>SUM(SUMIF('Fund 01 Rev &amp; Exp Detail'!$I$7:$I$323,'CARES Reporting F01 Rollup'!$B80,'Fund 01 Rev &amp; Exp Detail'!L$7:L$323)+SUMIF('Fund 03 Rev &amp; Exp Detail'!$I$7:$I$323,'CARES Reporting F01 Rollup'!$B80,'Fund 03 Rev &amp; Exp Detail'!L$7:L$323))/SUM('Fund 01 Rev &amp; Exp Detail'!L$325+'Fund 03 Rev &amp; Exp Detail'!L$325)</f>
        <v>#DIV/0!</v>
      </c>
      <c r="Z80" s="235" t="e">
        <f>SUM(SUMIF('Fund 01 Rev &amp; Exp Detail'!$I$7:$I$323,'CARES Reporting F01 Rollup'!$B80,'Fund 01 Rev &amp; Exp Detail'!M$7:M$323)+SUMIF('Fund 03 Rev &amp; Exp Detail'!$I$7:$I$323,'CARES Reporting F01 Rollup'!$B80,'Fund 03 Rev &amp; Exp Detail'!M$7:M$323))/SUM('Fund 01 Rev &amp; Exp Detail'!M$325+'Fund 03 Rev &amp; Exp Detail'!M$325)</f>
        <v>#DIV/0!</v>
      </c>
      <c r="AA80" s="336"/>
      <c r="AB80" s="389"/>
      <c r="AC80" s="384"/>
      <c r="AD80" s="384"/>
      <c r="AE80" s="214" t="e">
        <f>SUM(SUMIF('Fund 01 Rev &amp; Exp Detail'!$I$7:$I$368,'CARES Reporting F01 Rollup'!$B80,'Fund 01 Rev &amp; Exp Detail'!J$7:J$368)+SUMIF('Fund 03 Rev &amp; Exp Detail'!$I$7:$I$368,'CARES Reporting F01 Rollup'!$B80,'Fund 03 Rev &amp; Exp Detail'!J$7:J$368))/SUM('Fund 01 Rev &amp; Exp Detail'!J$370+'Fund 03 Rev &amp; Exp Detail'!J$370)</f>
        <v>#DIV/0!</v>
      </c>
      <c r="AF80" s="215" t="e">
        <f>SUM(SUMIF('Fund 01 Rev &amp; Exp Detail'!$I$7:$I$368,'CARES Reporting F01 Rollup'!$B80,'Fund 01 Rev &amp; Exp Detail'!K$7:K$368)+SUMIF('Fund 03 Rev &amp; Exp Detail'!$I$7:$I$368,'CARES Reporting F01 Rollup'!$B80,'Fund 03 Rev &amp; Exp Detail'!K$7:K$368))/SUM('Fund 01 Rev &amp; Exp Detail'!K$370+'Fund 03 Rev &amp; Exp Detail'!K$370)</f>
        <v>#DIV/0!</v>
      </c>
      <c r="AG80" s="215" t="e">
        <f>SUM(SUMIF('Fund 01 Rev &amp; Exp Detail'!$I$7:$I$368,'CARES Reporting F01 Rollup'!$B80,'Fund 01 Rev &amp; Exp Detail'!L$7:L$368)+SUMIF('Fund 03 Rev &amp; Exp Detail'!$I$7:$I$368,'CARES Reporting F01 Rollup'!$B80,'Fund 03 Rev &amp; Exp Detail'!L$7:L$368))/SUM('Fund 01 Rev &amp; Exp Detail'!L$370+'Fund 03 Rev &amp; Exp Detail'!L$370)</f>
        <v>#DIV/0!</v>
      </c>
      <c r="AH80" s="235" t="e">
        <f>SUM(SUMIF('Fund 01 Rev &amp; Exp Detail'!$I$7:$I$368,'CARES Reporting F01 Rollup'!$B80,'Fund 01 Rev &amp; Exp Detail'!M$7:M$368)+SUMIF('Fund 03 Rev &amp; Exp Detail'!$I$7:$I$368,'CARES Reporting F01 Rollup'!$B80,'Fund 03 Rev &amp; Exp Detail'!M$7:M$368))/SUM('Fund 01 Rev &amp; Exp Detail'!M$370+'Fund 03 Rev &amp; Exp Detail'!M$370)</f>
        <v>#DIV/0!</v>
      </c>
    </row>
    <row r="81" spans="2:34" x14ac:dyDescent="0.25">
      <c r="B81" s="116" t="s">
        <v>245</v>
      </c>
      <c r="C81" s="334">
        <v>11</v>
      </c>
      <c r="D81" s="389"/>
      <c r="E81" s="384"/>
      <c r="F81" s="384"/>
      <c r="G81" s="214" t="e">
        <f>SUM(SUMIF('Fund 01 Rev &amp; Exp Detail'!$I$7:$I$233,'CARES Reporting F01 Rollup'!$B81,'Fund 01 Rev &amp; Exp Detail'!J$7:J$233)+SUMIF('Fund 03 Rev &amp; Exp Detail'!$I$7:$I$233,'CARES Reporting F01 Rollup'!$B81,'Fund 03 Rev &amp; Exp Detail'!J$7:J$233))/SUM('Fund 01 Rev &amp; Exp Detail'!J$235+'Fund 03 Rev &amp; Exp Detail'!J$235)</f>
        <v>#DIV/0!</v>
      </c>
      <c r="H81" s="215" t="e">
        <f>SUM(SUMIF('Fund 01 Rev &amp; Exp Detail'!$I$7:$I$233,'CARES Reporting F01 Rollup'!$B81,'Fund 01 Rev &amp; Exp Detail'!K$7:K$233)+SUMIF('Fund 03 Rev &amp; Exp Detail'!$I$7:$I$233,'CARES Reporting F01 Rollup'!$B81,'Fund 03 Rev &amp; Exp Detail'!K$7:K$233))/SUM('Fund 01 Rev &amp; Exp Detail'!K$235+'Fund 03 Rev &amp; Exp Detail'!K$235)</f>
        <v>#DIV/0!</v>
      </c>
      <c r="I81" s="215" t="e">
        <f>SUM(SUMIF('Fund 01 Rev &amp; Exp Detail'!$I$7:$I$233,'CARES Reporting F01 Rollup'!$B81,'Fund 01 Rev &amp; Exp Detail'!L$7:L$233)+SUMIF('Fund 03 Rev &amp; Exp Detail'!$I$7:$I$233,'CARES Reporting F01 Rollup'!$B81,'Fund 03 Rev &amp; Exp Detail'!L$7:L$233))/SUM('Fund 01 Rev &amp; Exp Detail'!L$235+'Fund 03 Rev &amp; Exp Detail'!L$235)</f>
        <v>#DIV/0!</v>
      </c>
      <c r="J81" s="235" t="e">
        <f>SUM(SUMIF('Fund 01 Rev &amp; Exp Detail'!$I$7:$I$233,'CARES Reporting F01 Rollup'!$B81,'Fund 01 Rev &amp; Exp Detail'!M$7:M$233)+SUMIF('Fund 03 Rev &amp; Exp Detail'!$I$7:$I$233,'CARES Reporting F01 Rollup'!$B81,'Fund 03 Rev &amp; Exp Detail'!M$7:M$233))/SUM('Fund 01 Rev &amp; Exp Detail'!M$235+'Fund 03 Rev &amp; Exp Detail'!M$235)</f>
        <v>#DIV/0!</v>
      </c>
      <c r="K81" s="336"/>
      <c r="L81" s="389"/>
      <c r="M81" s="384"/>
      <c r="N81" s="384"/>
      <c r="O81" s="214" t="e">
        <f>SUM(SUMIF('Fund 01 Rev &amp; Exp Detail'!$I$7:$I$278,'CARES Reporting F01 Rollup'!$B81,'Fund 01 Rev &amp; Exp Detail'!J$7:J$278)+SUMIF('Fund 03 Rev &amp; Exp Detail'!$I$7:$I$278,'CARES Reporting F01 Rollup'!$B81,'Fund 03 Rev &amp; Exp Detail'!J$7:J$278))/SUM('Fund 01 Rev &amp; Exp Detail'!J$280+'Fund 03 Rev &amp; Exp Detail'!J$280)</f>
        <v>#DIV/0!</v>
      </c>
      <c r="P81" s="215" t="e">
        <f>SUM(SUMIF('Fund 01 Rev &amp; Exp Detail'!$I$7:$I$278,'CARES Reporting F01 Rollup'!$B81,'Fund 01 Rev &amp; Exp Detail'!K$7:K$278)+SUMIF('Fund 03 Rev &amp; Exp Detail'!$I$7:$I$278,'CARES Reporting F01 Rollup'!$B81,'Fund 03 Rev &amp; Exp Detail'!K$7:K$278))/SUM('Fund 01 Rev &amp; Exp Detail'!K$280+'Fund 03 Rev &amp; Exp Detail'!K$280)</f>
        <v>#DIV/0!</v>
      </c>
      <c r="Q81" s="215" t="e">
        <f>SUM(SUMIF('Fund 01 Rev &amp; Exp Detail'!$I$7:$I$278,'CARES Reporting F01 Rollup'!$B81,'Fund 01 Rev &amp; Exp Detail'!L$7:L$278)+SUMIF('Fund 03 Rev &amp; Exp Detail'!$I$7:$I$278,'CARES Reporting F01 Rollup'!$B81,'Fund 03 Rev &amp; Exp Detail'!L$7:L$278))/SUM('Fund 01 Rev &amp; Exp Detail'!L$280+'Fund 03 Rev &amp; Exp Detail'!L$280)</f>
        <v>#DIV/0!</v>
      </c>
      <c r="R81" s="235" t="e">
        <f>SUM(SUMIF('Fund 01 Rev &amp; Exp Detail'!$I$7:$I$278,'CARES Reporting F01 Rollup'!$B81,'Fund 01 Rev &amp; Exp Detail'!M$7:M$278)+SUMIF('Fund 03 Rev &amp; Exp Detail'!$I$7:$I$278,'CARES Reporting F01 Rollup'!$B81,'Fund 03 Rev &amp; Exp Detail'!M$7:M$278))/SUM('Fund 01 Rev &amp; Exp Detail'!M$280+'Fund 03 Rev &amp; Exp Detail'!M$280)</f>
        <v>#DIV/0!</v>
      </c>
      <c r="S81" s="336"/>
      <c r="T81" s="389"/>
      <c r="U81" s="384"/>
      <c r="V81" s="384"/>
      <c r="W81" s="214" t="e">
        <f>SUM(SUMIF('Fund 01 Rev &amp; Exp Detail'!$I$7:$I$323,'CARES Reporting F01 Rollup'!$B81,'Fund 01 Rev &amp; Exp Detail'!J$7:J$323)+SUMIF('Fund 03 Rev &amp; Exp Detail'!$I$7:$I$323,'CARES Reporting F01 Rollup'!$B81,'Fund 03 Rev &amp; Exp Detail'!J$7:J$323))/SUM('Fund 01 Rev &amp; Exp Detail'!J$325+'Fund 03 Rev &amp; Exp Detail'!J$325)</f>
        <v>#DIV/0!</v>
      </c>
      <c r="X81" s="215" t="e">
        <f>SUM(SUMIF('Fund 01 Rev &amp; Exp Detail'!$I$7:$I$323,'CARES Reporting F01 Rollup'!$B81,'Fund 01 Rev &amp; Exp Detail'!K$7:K$323)+SUMIF('Fund 03 Rev &amp; Exp Detail'!$I$7:$I$323,'CARES Reporting F01 Rollup'!$B81,'Fund 03 Rev &amp; Exp Detail'!K$7:K$323))/SUM('Fund 01 Rev &amp; Exp Detail'!K$325+'Fund 03 Rev &amp; Exp Detail'!K$325)</f>
        <v>#DIV/0!</v>
      </c>
      <c r="Y81" s="215" t="e">
        <f>SUM(SUMIF('Fund 01 Rev &amp; Exp Detail'!$I$7:$I$323,'CARES Reporting F01 Rollup'!$B81,'Fund 01 Rev &amp; Exp Detail'!L$7:L$323)+SUMIF('Fund 03 Rev &amp; Exp Detail'!$I$7:$I$323,'CARES Reporting F01 Rollup'!$B81,'Fund 03 Rev &amp; Exp Detail'!L$7:L$323))/SUM('Fund 01 Rev &amp; Exp Detail'!L$325+'Fund 03 Rev &amp; Exp Detail'!L$325)</f>
        <v>#DIV/0!</v>
      </c>
      <c r="Z81" s="235" t="e">
        <f>SUM(SUMIF('Fund 01 Rev &amp; Exp Detail'!$I$7:$I$323,'CARES Reporting F01 Rollup'!$B81,'Fund 01 Rev &amp; Exp Detail'!M$7:M$323)+SUMIF('Fund 03 Rev &amp; Exp Detail'!$I$7:$I$323,'CARES Reporting F01 Rollup'!$B81,'Fund 03 Rev &amp; Exp Detail'!M$7:M$323))/SUM('Fund 01 Rev &amp; Exp Detail'!M$325+'Fund 03 Rev &amp; Exp Detail'!M$325)</f>
        <v>#DIV/0!</v>
      </c>
      <c r="AA81" s="336"/>
      <c r="AB81" s="389"/>
      <c r="AC81" s="384"/>
      <c r="AD81" s="384"/>
      <c r="AE81" s="214" t="e">
        <f>SUM(SUMIF('Fund 01 Rev &amp; Exp Detail'!$I$7:$I$368,'CARES Reporting F01 Rollup'!$B81,'Fund 01 Rev &amp; Exp Detail'!J$7:J$368)+SUMIF('Fund 03 Rev &amp; Exp Detail'!$I$7:$I$368,'CARES Reporting F01 Rollup'!$B81,'Fund 03 Rev &amp; Exp Detail'!J$7:J$368))/SUM('Fund 01 Rev &amp; Exp Detail'!J$370+'Fund 03 Rev &amp; Exp Detail'!J$370)</f>
        <v>#DIV/0!</v>
      </c>
      <c r="AF81" s="215" t="e">
        <f>SUM(SUMIF('Fund 01 Rev &amp; Exp Detail'!$I$7:$I$368,'CARES Reporting F01 Rollup'!$B81,'Fund 01 Rev &amp; Exp Detail'!K$7:K$368)+SUMIF('Fund 03 Rev &amp; Exp Detail'!$I$7:$I$368,'CARES Reporting F01 Rollup'!$B81,'Fund 03 Rev &amp; Exp Detail'!K$7:K$368))/SUM('Fund 01 Rev &amp; Exp Detail'!K$370+'Fund 03 Rev &amp; Exp Detail'!K$370)</f>
        <v>#DIV/0!</v>
      </c>
      <c r="AG81" s="215" t="e">
        <f>SUM(SUMIF('Fund 01 Rev &amp; Exp Detail'!$I$7:$I$368,'CARES Reporting F01 Rollup'!$B81,'Fund 01 Rev &amp; Exp Detail'!L$7:L$368)+SUMIF('Fund 03 Rev &amp; Exp Detail'!$I$7:$I$368,'CARES Reporting F01 Rollup'!$B81,'Fund 03 Rev &amp; Exp Detail'!L$7:L$368))/SUM('Fund 01 Rev &amp; Exp Detail'!L$370+'Fund 03 Rev &amp; Exp Detail'!L$370)</f>
        <v>#DIV/0!</v>
      </c>
      <c r="AH81" s="235" t="e">
        <f>SUM(SUMIF('Fund 01 Rev &amp; Exp Detail'!$I$7:$I$368,'CARES Reporting F01 Rollup'!$B81,'Fund 01 Rev &amp; Exp Detail'!M$7:M$368)+SUMIF('Fund 03 Rev &amp; Exp Detail'!$I$7:$I$368,'CARES Reporting F01 Rollup'!$B81,'Fund 03 Rev &amp; Exp Detail'!M$7:M$368))/SUM('Fund 01 Rev &amp; Exp Detail'!M$370+'Fund 03 Rev &amp; Exp Detail'!M$370)</f>
        <v>#DIV/0!</v>
      </c>
    </row>
    <row r="82" spans="2:34" ht="15.75" thickBot="1" x14ac:dyDescent="0.3">
      <c r="B82" s="116" t="s">
        <v>246</v>
      </c>
      <c r="C82" s="334">
        <v>12</v>
      </c>
      <c r="D82" s="390"/>
      <c r="E82" s="386"/>
      <c r="F82" s="386"/>
      <c r="G82" s="288" t="e">
        <f>SUM(SUMIF('Fund 01 Rev &amp; Exp Detail'!$I$7:$I$233,'CARES Reporting F01 Rollup'!$B82,'Fund 01 Rev &amp; Exp Detail'!J$7:J$233)+SUMIF('Fund 03 Rev &amp; Exp Detail'!$I$7:$I$233,'CARES Reporting F01 Rollup'!$B82,'Fund 03 Rev &amp; Exp Detail'!J$7:J$233))/SUM('Fund 01 Rev &amp; Exp Detail'!J$235+'Fund 03 Rev &amp; Exp Detail'!J$235)</f>
        <v>#DIV/0!</v>
      </c>
      <c r="H82" s="227" t="e">
        <f>SUM(SUMIF('Fund 01 Rev &amp; Exp Detail'!$I$7:$I$233,'CARES Reporting F01 Rollup'!$B82,'Fund 01 Rev &amp; Exp Detail'!K$7:K$233)+SUMIF('Fund 03 Rev &amp; Exp Detail'!$I$7:$I$233,'CARES Reporting F01 Rollup'!$B82,'Fund 03 Rev &amp; Exp Detail'!K$7:K$233))/SUM('Fund 01 Rev &amp; Exp Detail'!K$235+'Fund 03 Rev &amp; Exp Detail'!K$235)</f>
        <v>#DIV/0!</v>
      </c>
      <c r="I82" s="227" t="e">
        <f>SUM(SUMIF('Fund 01 Rev &amp; Exp Detail'!$I$7:$I$233,'CARES Reporting F01 Rollup'!$B82,'Fund 01 Rev &amp; Exp Detail'!L$7:L$233)+SUMIF('Fund 03 Rev &amp; Exp Detail'!$I$7:$I$233,'CARES Reporting F01 Rollup'!$B82,'Fund 03 Rev &amp; Exp Detail'!L$7:L$233))/SUM('Fund 01 Rev &amp; Exp Detail'!L$235+'Fund 03 Rev &amp; Exp Detail'!L$235)</f>
        <v>#DIV/0!</v>
      </c>
      <c r="J82" s="247" t="e">
        <f>SUM(SUMIF('Fund 01 Rev &amp; Exp Detail'!$I$7:$I$233,'CARES Reporting F01 Rollup'!$B82,'Fund 01 Rev &amp; Exp Detail'!M$7:M$233)+SUMIF('Fund 03 Rev &amp; Exp Detail'!$I$7:$I$233,'CARES Reporting F01 Rollup'!$B82,'Fund 03 Rev &amp; Exp Detail'!M$7:M$233))/SUM('Fund 01 Rev &amp; Exp Detail'!M$235+'Fund 03 Rev &amp; Exp Detail'!M$235)</f>
        <v>#DIV/0!</v>
      </c>
      <c r="K82" s="336"/>
      <c r="L82" s="390"/>
      <c r="M82" s="386"/>
      <c r="N82" s="386"/>
      <c r="O82" s="288" t="e">
        <f>SUM(SUMIF('Fund 01 Rev &amp; Exp Detail'!$I$7:$I$278,'CARES Reporting F01 Rollup'!$B82,'Fund 01 Rev &amp; Exp Detail'!J$7:J$278)+SUMIF('Fund 03 Rev &amp; Exp Detail'!$I$7:$I$278,'CARES Reporting F01 Rollup'!$B82,'Fund 03 Rev &amp; Exp Detail'!J$7:J$278))/SUM('Fund 01 Rev &amp; Exp Detail'!J$280+'Fund 03 Rev &amp; Exp Detail'!J$280)</f>
        <v>#DIV/0!</v>
      </c>
      <c r="P82" s="227" t="e">
        <f>SUM(SUMIF('Fund 01 Rev &amp; Exp Detail'!$I$7:$I$278,'CARES Reporting F01 Rollup'!$B82,'Fund 01 Rev &amp; Exp Detail'!K$7:K$278)+SUMIF('Fund 03 Rev &amp; Exp Detail'!$I$7:$I$278,'CARES Reporting F01 Rollup'!$B82,'Fund 03 Rev &amp; Exp Detail'!K$7:K$278))/SUM('Fund 01 Rev &amp; Exp Detail'!K$280+'Fund 03 Rev &amp; Exp Detail'!K$280)</f>
        <v>#DIV/0!</v>
      </c>
      <c r="Q82" s="227" t="e">
        <f>SUM(SUMIF('Fund 01 Rev &amp; Exp Detail'!$I$7:$I$278,'CARES Reporting F01 Rollup'!$B82,'Fund 01 Rev &amp; Exp Detail'!L$7:L$278)+SUMIF('Fund 03 Rev &amp; Exp Detail'!$I$7:$I$278,'CARES Reporting F01 Rollup'!$B82,'Fund 03 Rev &amp; Exp Detail'!L$7:L$278))/SUM('Fund 01 Rev &amp; Exp Detail'!L$280+'Fund 03 Rev &amp; Exp Detail'!L$280)</f>
        <v>#DIV/0!</v>
      </c>
      <c r="R82" s="247" t="e">
        <f>SUM(SUMIF('Fund 01 Rev &amp; Exp Detail'!$I$7:$I$278,'CARES Reporting F01 Rollup'!$B82,'Fund 01 Rev &amp; Exp Detail'!M$7:M$278)+SUMIF('Fund 03 Rev &amp; Exp Detail'!$I$7:$I$278,'CARES Reporting F01 Rollup'!$B82,'Fund 03 Rev &amp; Exp Detail'!M$7:M$278))/SUM('Fund 01 Rev &amp; Exp Detail'!M$280+'Fund 03 Rev &amp; Exp Detail'!M$280)</f>
        <v>#DIV/0!</v>
      </c>
      <c r="S82" s="336"/>
      <c r="T82" s="390"/>
      <c r="U82" s="386"/>
      <c r="V82" s="386"/>
      <c r="W82" s="288" t="e">
        <f>SUM(SUMIF('Fund 01 Rev &amp; Exp Detail'!$I$7:$I$323,'CARES Reporting F01 Rollup'!$B82,'Fund 01 Rev &amp; Exp Detail'!J$7:J$323)+SUMIF('Fund 03 Rev &amp; Exp Detail'!$I$7:$I$323,'CARES Reporting F01 Rollup'!$B82,'Fund 03 Rev &amp; Exp Detail'!J$7:J$323))/SUM('Fund 01 Rev &amp; Exp Detail'!J$325+'Fund 03 Rev &amp; Exp Detail'!J$325)</f>
        <v>#DIV/0!</v>
      </c>
      <c r="X82" s="227" t="e">
        <f>SUM(SUMIF('Fund 01 Rev &amp; Exp Detail'!$I$7:$I$323,'CARES Reporting F01 Rollup'!$B82,'Fund 01 Rev &amp; Exp Detail'!K$7:K$323)+SUMIF('Fund 03 Rev &amp; Exp Detail'!$I$7:$I$323,'CARES Reporting F01 Rollup'!$B82,'Fund 03 Rev &amp; Exp Detail'!K$7:K$323))/SUM('Fund 01 Rev &amp; Exp Detail'!K$325+'Fund 03 Rev &amp; Exp Detail'!K$325)</f>
        <v>#DIV/0!</v>
      </c>
      <c r="Y82" s="227" t="e">
        <f>SUM(SUMIF('Fund 01 Rev &amp; Exp Detail'!$I$7:$I$323,'CARES Reporting F01 Rollup'!$B82,'Fund 01 Rev &amp; Exp Detail'!L$7:L$323)+SUMIF('Fund 03 Rev &amp; Exp Detail'!$I$7:$I$323,'CARES Reporting F01 Rollup'!$B82,'Fund 03 Rev &amp; Exp Detail'!L$7:L$323))/SUM('Fund 01 Rev &amp; Exp Detail'!L$325+'Fund 03 Rev &amp; Exp Detail'!L$325)</f>
        <v>#DIV/0!</v>
      </c>
      <c r="Z82" s="247" t="e">
        <f>SUM(SUMIF('Fund 01 Rev &amp; Exp Detail'!$I$7:$I$323,'CARES Reporting F01 Rollup'!$B82,'Fund 01 Rev &amp; Exp Detail'!M$7:M$323)+SUMIF('Fund 03 Rev &amp; Exp Detail'!$I$7:$I$323,'CARES Reporting F01 Rollup'!$B82,'Fund 03 Rev &amp; Exp Detail'!M$7:M$323))/SUM('Fund 01 Rev &amp; Exp Detail'!M$325+'Fund 03 Rev &amp; Exp Detail'!M$325)</f>
        <v>#DIV/0!</v>
      </c>
      <c r="AA82" s="336"/>
      <c r="AB82" s="390"/>
      <c r="AC82" s="386"/>
      <c r="AD82" s="386"/>
      <c r="AE82" s="288" t="e">
        <f>SUM(SUMIF('Fund 01 Rev &amp; Exp Detail'!$I$7:$I$368,'CARES Reporting F01 Rollup'!$B82,'Fund 01 Rev &amp; Exp Detail'!J$7:J$368)+SUMIF('Fund 03 Rev &amp; Exp Detail'!$I$7:$I$368,'CARES Reporting F01 Rollup'!$B82,'Fund 03 Rev &amp; Exp Detail'!J$7:J$368))/SUM('Fund 01 Rev &amp; Exp Detail'!J$370+'Fund 03 Rev &amp; Exp Detail'!J$370)</f>
        <v>#DIV/0!</v>
      </c>
      <c r="AF82" s="227" t="e">
        <f>SUM(SUMIF('Fund 01 Rev &amp; Exp Detail'!$I$7:$I$368,'CARES Reporting F01 Rollup'!$B82,'Fund 01 Rev &amp; Exp Detail'!K$7:K$368)+SUMIF('Fund 03 Rev &amp; Exp Detail'!$I$7:$I$368,'CARES Reporting F01 Rollup'!$B82,'Fund 03 Rev &amp; Exp Detail'!K$7:K$368))/SUM('Fund 01 Rev &amp; Exp Detail'!K$370+'Fund 03 Rev &amp; Exp Detail'!K$370)</f>
        <v>#DIV/0!</v>
      </c>
      <c r="AG82" s="227" t="e">
        <f>SUM(SUMIF('Fund 01 Rev &amp; Exp Detail'!$I$7:$I$368,'CARES Reporting F01 Rollup'!$B82,'Fund 01 Rev &amp; Exp Detail'!L$7:L$368)+SUMIF('Fund 03 Rev &amp; Exp Detail'!$I$7:$I$368,'CARES Reporting F01 Rollup'!$B82,'Fund 03 Rev &amp; Exp Detail'!L$7:L$368))/SUM('Fund 01 Rev &amp; Exp Detail'!L$370+'Fund 03 Rev &amp; Exp Detail'!L$370)</f>
        <v>#DIV/0!</v>
      </c>
      <c r="AH82" s="247" t="e">
        <f>SUM(SUMIF('Fund 01 Rev &amp; Exp Detail'!$I$7:$I$368,'CARES Reporting F01 Rollup'!$B82,'Fund 01 Rev &amp; Exp Detail'!M$7:M$368)+SUMIF('Fund 03 Rev &amp; Exp Detail'!$I$7:$I$368,'CARES Reporting F01 Rollup'!$B82,'Fund 03 Rev &amp; Exp Detail'!M$7:M$368))/SUM('Fund 01 Rev &amp; Exp Detail'!M$370+'Fund 03 Rev &amp; Exp Detail'!M$370)</f>
        <v>#DIV/0!</v>
      </c>
    </row>
    <row r="83" spans="2:34" ht="16.5" thickTop="1" thickBot="1" x14ac:dyDescent="0.3">
      <c r="B83" s="144"/>
      <c r="C83" s="78" t="s">
        <v>233</v>
      </c>
      <c r="D83" s="267" t="e">
        <f>SUM(D61:D70)</f>
        <v>#DIV/0!</v>
      </c>
      <c r="E83" s="266" t="e">
        <f>SUM(E61:E70)</f>
        <v>#DIV/0!</v>
      </c>
      <c r="F83" s="356" t="e">
        <f>SUM(F61:F70)</f>
        <v>#DIV/0!</v>
      </c>
      <c r="G83" s="267" t="e">
        <f>SUM(G71:G82)</f>
        <v>#DIV/0!</v>
      </c>
      <c r="H83" s="266" t="e">
        <f>SUM(H71:H82)</f>
        <v>#DIV/0!</v>
      </c>
      <c r="I83" s="266" t="e">
        <f t="shared" ref="I83:J83" si="1">SUM(I71:I82)</f>
        <v>#DIV/0!</v>
      </c>
      <c r="J83" s="279" t="e">
        <f t="shared" si="1"/>
        <v>#DIV/0!</v>
      </c>
      <c r="K83" s="336"/>
      <c r="L83" s="267" t="e">
        <f>SUM(L61:L70)</f>
        <v>#DIV/0!</v>
      </c>
      <c r="M83" s="266" t="e">
        <f>SUM(M61:M70)</f>
        <v>#DIV/0!</v>
      </c>
      <c r="N83" s="266" t="e">
        <f>SUM(N61:N70)</f>
        <v>#DIV/0!</v>
      </c>
      <c r="O83" s="266" t="e">
        <f>SUM(O71:O82)</f>
        <v>#DIV/0!</v>
      </c>
      <c r="P83" s="266" t="e">
        <f>SUM(P71:P82)</f>
        <v>#DIV/0!</v>
      </c>
      <c r="Q83" s="266" t="e">
        <f t="shared" ref="Q83:R83" si="2">SUM(Q71:Q82)</f>
        <v>#DIV/0!</v>
      </c>
      <c r="R83" s="279" t="e">
        <f t="shared" si="2"/>
        <v>#DIV/0!</v>
      </c>
      <c r="S83" s="336"/>
      <c r="T83" s="267" t="e">
        <f>SUM(T61:T70)</f>
        <v>#DIV/0!</v>
      </c>
      <c r="U83" s="266" t="e">
        <f>SUM(U61:U70)</f>
        <v>#DIV/0!</v>
      </c>
      <c r="V83" s="266" t="e">
        <f>SUM(V61:V70)</f>
        <v>#DIV/0!</v>
      </c>
      <c r="W83" s="266" t="e">
        <f>SUM(W71:W82)</f>
        <v>#DIV/0!</v>
      </c>
      <c r="X83" s="266" t="e">
        <f>SUM(X71:X82)</f>
        <v>#DIV/0!</v>
      </c>
      <c r="Y83" s="266" t="e">
        <f t="shared" ref="Y83:Z83" si="3">SUM(Y71:Y82)</f>
        <v>#DIV/0!</v>
      </c>
      <c r="Z83" s="279" t="e">
        <f t="shared" si="3"/>
        <v>#DIV/0!</v>
      </c>
      <c r="AA83" s="336"/>
      <c r="AB83" s="267" t="e">
        <f>SUM(AB61:AB70)</f>
        <v>#DIV/0!</v>
      </c>
      <c r="AC83" s="266" t="e">
        <f>SUM(AC61:AC70)</f>
        <v>#DIV/0!</v>
      </c>
      <c r="AD83" s="266" t="e">
        <f>SUM(AD61:AD70)</f>
        <v>#DIV/0!</v>
      </c>
      <c r="AE83" s="266" t="e">
        <f>SUM(AE71:AE82)</f>
        <v>#DIV/0!</v>
      </c>
      <c r="AF83" s="266" t="e">
        <f>SUM(AF71:AF82)</f>
        <v>#DIV/0!</v>
      </c>
      <c r="AG83" s="266" t="e">
        <f t="shared" ref="AG83:AH83" si="4">SUM(AG71:AG82)</f>
        <v>#DIV/0!</v>
      </c>
      <c r="AH83" s="279" t="e">
        <f t="shared" si="4"/>
        <v>#DIV/0!</v>
      </c>
    </row>
    <row r="84" spans="2:34" x14ac:dyDescent="0.25">
      <c r="B84" s="144"/>
      <c r="C84" s="78" t="s">
        <v>314</v>
      </c>
      <c r="D84" s="340">
        <f>'Fund 01 Rev &amp; Exp Detail'!$F$234+'Fund 03 Rev &amp; Exp Detail'!$F$234</f>
        <v>0</v>
      </c>
      <c r="E84" s="341">
        <f>'Fund 01 Rev &amp; Exp Detail'!$G$234+'Fund 03 Rev &amp; Exp Detail'!$G$234</f>
        <v>0</v>
      </c>
      <c r="F84" s="348">
        <f>'Fund 01 Rev &amp; Exp Detail'!$H$234+'Fund 03 Rev &amp; Exp Detail'!$H$234</f>
        <v>0</v>
      </c>
      <c r="G84" s="340">
        <f>'Fund 01 Rev &amp; Exp Detail'!$J$234+'Fund 03 Rev &amp; Exp Detail'!$J$234</f>
        <v>0</v>
      </c>
      <c r="H84" s="342">
        <f>'Fund 01 Rev &amp; Exp Detail'!$K$234+'Fund 03 Rev &amp; Exp Detail'!$K$234</f>
        <v>0</v>
      </c>
      <c r="I84" s="342">
        <f>'Fund 01 Rev &amp; Exp Detail'!$L$234+'Fund 03 Rev &amp; Exp Detail'!$L$234</f>
        <v>0</v>
      </c>
      <c r="J84" s="343">
        <f>'Fund 01 Rev &amp; Exp Detail'!M234+'Fund 03 Rev &amp; Exp Detail'!M234</f>
        <v>0</v>
      </c>
      <c r="K84" s="337"/>
      <c r="L84" s="340">
        <f>'Fund 01 Rev &amp; Exp Detail'!F$279+'Fund 03 Rev &amp; Exp Detail'!F$279</f>
        <v>0</v>
      </c>
      <c r="M84" s="341">
        <f>'Fund 01 Rev &amp; Exp Detail'!G$279+'Fund 03 Rev &amp; Exp Detail'!G$279</f>
        <v>0</v>
      </c>
      <c r="N84" s="348">
        <f>'Fund 01 Rev &amp; Exp Detail'!H$279+'Fund 03 Rev &amp; Exp Detail'!H$279</f>
        <v>0</v>
      </c>
      <c r="O84" s="340">
        <f>'Fund 01 Rev &amp; Exp Detail'!J$279+'Fund 03 Rev &amp; Exp Detail'!J$279</f>
        <v>0</v>
      </c>
      <c r="P84" s="342">
        <f>'Fund 01 Rev &amp; Exp Detail'!K$279+'Fund 03 Rev &amp; Exp Detail'!K$279</f>
        <v>0</v>
      </c>
      <c r="Q84" s="342">
        <f>'Fund 01 Rev &amp; Exp Detail'!L$279+'Fund 03 Rev &amp; Exp Detail'!L$279</f>
        <v>0</v>
      </c>
      <c r="R84" s="343">
        <f>'Fund 01 Rev &amp; Exp Detail'!M$279+'Fund 03 Rev &amp; Exp Detail'!M$279</f>
        <v>0</v>
      </c>
      <c r="S84" s="337"/>
      <c r="T84" s="340">
        <f>'Fund 01 Rev &amp; Exp Detail'!F$324+'Fund 03 Rev &amp; Exp Detail'!F$324</f>
        <v>0</v>
      </c>
      <c r="U84" s="341">
        <f>'Fund 01 Rev &amp; Exp Detail'!G$324+'Fund 03 Rev &amp; Exp Detail'!G$324</f>
        <v>0</v>
      </c>
      <c r="V84" s="348">
        <f>'Fund 01 Rev &amp; Exp Detail'!H$324+'Fund 03 Rev &amp; Exp Detail'!H$324</f>
        <v>0</v>
      </c>
      <c r="W84" s="340">
        <f>'Fund 01 Rev &amp; Exp Detail'!J$324+'Fund 03 Rev &amp; Exp Detail'!J$324</f>
        <v>0</v>
      </c>
      <c r="X84" s="342">
        <f>'Fund 01 Rev &amp; Exp Detail'!K$324+'Fund 03 Rev &amp; Exp Detail'!K$324</f>
        <v>0</v>
      </c>
      <c r="Y84" s="342">
        <f>'Fund 01 Rev &amp; Exp Detail'!L$324+'Fund 03 Rev &amp; Exp Detail'!L$324</f>
        <v>0</v>
      </c>
      <c r="Z84" s="343">
        <f>'Fund 01 Rev &amp; Exp Detail'!M$324+'Fund 03 Rev &amp; Exp Detail'!M$324</f>
        <v>0</v>
      </c>
      <c r="AA84" s="337"/>
      <c r="AB84" s="340">
        <f>'Fund 01 Rev &amp; Exp Detail'!F$369+'Fund 03 Rev &amp; Exp Detail'!F$369</f>
        <v>0</v>
      </c>
      <c r="AC84" s="341">
        <f>'Fund 01 Rev &amp; Exp Detail'!G$369+'Fund 03 Rev &amp; Exp Detail'!G$369</f>
        <v>0</v>
      </c>
      <c r="AD84" s="348">
        <f>'Fund 01 Rev &amp; Exp Detail'!H$369+'Fund 03 Rev &amp; Exp Detail'!H$369</f>
        <v>0</v>
      </c>
      <c r="AE84" s="340">
        <f>'Fund 01 Rev &amp; Exp Detail'!J$369+'Fund 03 Rev &amp; Exp Detail'!J$369</f>
        <v>0</v>
      </c>
      <c r="AF84" s="342">
        <f>'Fund 01 Rev &amp; Exp Detail'!K$369+'Fund 03 Rev &amp; Exp Detail'!K$369</f>
        <v>0</v>
      </c>
      <c r="AG84" s="342">
        <f>'Fund 01 Rev &amp; Exp Detail'!L$369+'Fund 03 Rev &amp; Exp Detail'!L$369</f>
        <v>0</v>
      </c>
      <c r="AH84" s="343">
        <f>'Fund 01 Rev &amp; Exp Detail'!M$369+'Fund 03 Rev &amp; Exp Detail'!M$369</f>
        <v>0</v>
      </c>
    </row>
    <row r="85" spans="2:34" ht="15.75" thickBot="1" x14ac:dyDescent="0.3">
      <c r="B85" s="144"/>
      <c r="C85" s="78" t="s">
        <v>392</v>
      </c>
      <c r="D85" s="344">
        <f>'Fund 01 Rev &amp; Exp Detail'!$F$235+'Fund 03 Rev &amp; Exp Detail'!$F$235</f>
        <v>0</v>
      </c>
      <c r="E85" s="345">
        <f>'Fund 01 Rev &amp; Exp Detail'!$G$235+'Fund 03 Rev &amp; Exp Detail'!$G$235</f>
        <v>0</v>
      </c>
      <c r="F85" s="349">
        <f>'Fund 01 Rev &amp; Exp Detail'!$H$235+'Fund 03 Rev &amp; Exp Detail'!$H$235</f>
        <v>0</v>
      </c>
      <c r="G85" s="344">
        <f>'Fund 01 Rev &amp; Exp Detail'!$J$235+'Fund 03 Rev &amp; Exp Detail'!$J$235</f>
        <v>0</v>
      </c>
      <c r="H85" s="346">
        <f>'Fund 01 Rev &amp; Exp Detail'!$K$235+'Fund 03 Rev &amp; Exp Detail'!$K$235</f>
        <v>0</v>
      </c>
      <c r="I85" s="346">
        <f>'Fund 01 Rev &amp; Exp Detail'!$L$235+'Fund 03 Rev &amp; Exp Detail'!$L$235</f>
        <v>0</v>
      </c>
      <c r="J85" s="347">
        <f>'Fund 01 Rev &amp; Exp Detail'!$M$235+'Fund 03 Rev &amp; Exp Detail'!$M$235</f>
        <v>0</v>
      </c>
      <c r="K85" s="337"/>
      <c r="L85" s="344">
        <f>'Fund 01 Rev &amp; Exp Detail'!F$280+'Fund 03 Rev &amp; Exp Detail'!F$280</f>
        <v>0</v>
      </c>
      <c r="M85" s="345">
        <f>'Fund 01 Rev &amp; Exp Detail'!G$280+'Fund 03 Rev &amp; Exp Detail'!G$280</f>
        <v>0</v>
      </c>
      <c r="N85" s="349">
        <f>'Fund 01 Rev &amp; Exp Detail'!H$280+'Fund 03 Rev &amp; Exp Detail'!H$280</f>
        <v>0</v>
      </c>
      <c r="O85" s="344">
        <f>'Fund 01 Rev &amp; Exp Detail'!J$280+'Fund 03 Rev &amp; Exp Detail'!J$280</f>
        <v>0</v>
      </c>
      <c r="P85" s="346">
        <f>'Fund 01 Rev &amp; Exp Detail'!K$280+'Fund 03 Rev &amp; Exp Detail'!K$280</f>
        <v>0</v>
      </c>
      <c r="Q85" s="346">
        <f>'Fund 01 Rev &amp; Exp Detail'!L$280+'Fund 03 Rev &amp; Exp Detail'!L$280</f>
        <v>0</v>
      </c>
      <c r="R85" s="347">
        <f>'Fund 01 Rev &amp; Exp Detail'!M$280+'Fund 03 Rev &amp; Exp Detail'!M$280</f>
        <v>0</v>
      </c>
      <c r="S85" s="337"/>
      <c r="T85" s="344">
        <f>'Fund 01 Rev &amp; Exp Detail'!F$325+'Fund 03 Rev &amp; Exp Detail'!F$325</f>
        <v>0</v>
      </c>
      <c r="U85" s="345">
        <f>'Fund 01 Rev &amp; Exp Detail'!G$325+'Fund 03 Rev &amp; Exp Detail'!G$325</f>
        <v>0</v>
      </c>
      <c r="V85" s="349">
        <f>'Fund 01 Rev &amp; Exp Detail'!H$325+'Fund 03 Rev &amp; Exp Detail'!H$325</f>
        <v>0</v>
      </c>
      <c r="W85" s="344">
        <f>'Fund 01 Rev &amp; Exp Detail'!J$325+'Fund 03 Rev &amp; Exp Detail'!J$325</f>
        <v>0</v>
      </c>
      <c r="X85" s="346">
        <f>'Fund 01 Rev &amp; Exp Detail'!K$325+'Fund 03 Rev &amp; Exp Detail'!K$325</f>
        <v>0</v>
      </c>
      <c r="Y85" s="346">
        <f>'Fund 01 Rev &amp; Exp Detail'!L$325+'Fund 03 Rev &amp; Exp Detail'!L$325</f>
        <v>0</v>
      </c>
      <c r="Z85" s="347">
        <f>'Fund 01 Rev &amp; Exp Detail'!M$325+'Fund 03 Rev &amp; Exp Detail'!M$325</f>
        <v>0</v>
      </c>
      <c r="AA85" s="337"/>
      <c r="AB85" s="344">
        <f>'Fund 01 Rev &amp; Exp Detail'!F$370+'Fund 03 Rev &amp; Exp Detail'!F$370</f>
        <v>0</v>
      </c>
      <c r="AC85" s="345">
        <f>'Fund 01 Rev &amp; Exp Detail'!G$370+'Fund 03 Rev &amp; Exp Detail'!G$370</f>
        <v>0</v>
      </c>
      <c r="AD85" s="349">
        <f>'Fund 01 Rev &amp; Exp Detail'!H$370+'Fund 03 Rev &amp; Exp Detail'!H$370</f>
        <v>0</v>
      </c>
      <c r="AE85" s="344">
        <f>'Fund 01 Rev &amp; Exp Detail'!J$370+'Fund 03 Rev &amp; Exp Detail'!J$370</f>
        <v>0</v>
      </c>
      <c r="AF85" s="346">
        <f>'Fund 01 Rev &amp; Exp Detail'!K$370+'Fund 03 Rev &amp; Exp Detail'!K$370</f>
        <v>0</v>
      </c>
      <c r="AG85" s="346">
        <f>'Fund 01 Rev &amp; Exp Detail'!L$370+'Fund 03 Rev &amp; Exp Detail'!L$370</f>
        <v>0</v>
      </c>
      <c r="AH85" s="347">
        <f>'Fund 01 Rev &amp; Exp Detail'!M$370+'Fund 03 Rev &amp; Exp Detail'!M$370</f>
        <v>0</v>
      </c>
    </row>
    <row r="87" spans="2:34" ht="28.5" x14ac:dyDescent="0.45">
      <c r="B87" s="639" t="s">
        <v>367</v>
      </c>
      <c r="C87" s="639"/>
      <c r="D87" s="639"/>
      <c r="E87" s="639"/>
      <c r="F87" s="639"/>
      <c r="G87" s="639"/>
      <c r="H87" s="639"/>
      <c r="I87" s="639"/>
      <c r="J87" s="639"/>
      <c r="K87" s="639"/>
      <c r="L87" s="639"/>
      <c r="M87" s="639"/>
      <c r="N87" s="639"/>
      <c r="O87" s="639"/>
      <c r="P87" s="639"/>
      <c r="Q87" s="639"/>
      <c r="R87" s="639"/>
      <c r="S87" s="639"/>
      <c r="T87" s="639"/>
      <c r="U87" s="639"/>
      <c r="V87" s="639"/>
      <c r="W87" s="639"/>
      <c r="X87" s="639"/>
      <c r="Y87" s="639"/>
      <c r="Z87" s="639"/>
      <c r="AA87" s="639"/>
      <c r="AB87" s="639"/>
      <c r="AC87" s="639"/>
      <c r="AD87" s="639"/>
      <c r="AE87" s="639"/>
      <c r="AF87" s="639"/>
      <c r="AG87" s="639"/>
      <c r="AH87" s="639"/>
    </row>
    <row r="88" spans="2:34" ht="29.25" thickBot="1" x14ac:dyDescent="0.5">
      <c r="B88" s="291"/>
      <c r="C88" s="13"/>
      <c r="D88" s="638"/>
      <c r="E88" s="638"/>
      <c r="F88" s="638"/>
      <c r="G88" s="638"/>
      <c r="H88" s="638"/>
      <c r="I88" s="638"/>
      <c r="J88" s="638"/>
      <c r="K88" s="13"/>
      <c r="L88" s="13"/>
      <c r="M88" s="13"/>
      <c r="N88" s="13"/>
      <c r="O88" s="13"/>
      <c r="P88" s="13"/>
      <c r="Q88" s="13"/>
      <c r="R88" s="13"/>
      <c r="S88" s="13"/>
      <c r="T88" s="13"/>
      <c r="U88" s="13"/>
      <c r="V88" s="13"/>
      <c r="W88" s="13"/>
      <c r="X88" s="13"/>
      <c r="Y88" s="13"/>
      <c r="Z88" s="13"/>
      <c r="AA88" s="13"/>
      <c r="AB88" s="13"/>
      <c r="AC88" s="13"/>
      <c r="AD88" s="13"/>
      <c r="AE88" s="13"/>
      <c r="AF88" s="13"/>
      <c r="AG88" s="13"/>
      <c r="AH88" s="13"/>
    </row>
    <row r="89" spans="2:34" ht="19.5" thickBot="1" x14ac:dyDescent="0.35">
      <c r="B89" s="634"/>
      <c r="C89" s="634"/>
      <c r="D89" s="635" t="s">
        <v>368</v>
      </c>
      <c r="E89" s="636"/>
      <c r="F89" s="636"/>
      <c r="G89" s="636"/>
      <c r="H89" s="636"/>
      <c r="I89" s="636"/>
      <c r="J89" s="637"/>
      <c r="K89" s="336"/>
      <c r="L89" s="635" t="s">
        <v>369</v>
      </c>
      <c r="M89" s="636"/>
      <c r="N89" s="636"/>
      <c r="O89" s="636"/>
      <c r="P89" s="636"/>
      <c r="Q89" s="636"/>
      <c r="R89" s="637"/>
      <c r="S89" s="336"/>
      <c r="T89" s="635" t="s">
        <v>370</v>
      </c>
      <c r="U89" s="636"/>
      <c r="V89" s="636"/>
      <c r="W89" s="636"/>
      <c r="X89" s="636"/>
      <c r="Y89" s="636"/>
      <c r="Z89" s="637"/>
      <c r="AA89" s="336"/>
      <c r="AB89" s="635" t="s">
        <v>371</v>
      </c>
      <c r="AC89" s="636"/>
      <c r="AD89" s="636"/>
      <c r="AE89" s="636"/>
      <c r="AF89" s="636"/>
      <c r="AG89" s="636"/>
      <c r="AH89" s="637"/>
    </row>
    <row r="90" spans="2:34" x14ac:dyDescent="0.25">
      <c r="B90" s="145"/>
      <c r="C90" s="78" t="s">
        <v>262</v>
      </c>
      <c r="D90" s="257" t="s">
        <v>182</v>
      </c>
      <c r="E90" s="146" t="s">
        <v>69</v>
      </c>
      <c r="F90" s="275" t="s">
        <v>183</v>
      </c>
      <c r="G90" s="273" t="s">
        <v>51</v>
      </c>
      <c r="H90" s="142" t="s">
        <v>52</v>
      </c>
      <c r="I90" s="142" t="s">
        <v>185</v>
      </c>
      <c r="J90" s="143" t="s">
        <v>186</v>
      </c>
      <c r="K90" s="336"/>
      <c r="L90" s="257" t="s">
        <v>182</v>
      </c>
      <c r="M90" s="146" t="s">
        <v>69</v>
      </c>
      <c r="N90" s="275" t="s">
        <v>183</v>
      </c>
      <c r="O90" s="273" t="s">
        <v>51</v>
      </c>
      <c r="P90" s="142" t="s">
        <v>52</v>
      </c>
      <c r="Q90" s="142" t="s">
        <v>185</v>
      </c>
      <c r="R90" s="143" t="s">
        <v>186</v>
      </c>
      <c r="S90" s="336"/>
      <c r="T90" s="257" t="s">
        <v>182</v>
      </c>
      <c r="U90" s="146" t="s">
        <v>69</v>
      </c>
      <c r="V90" s="275" t="s">
        <v>183</v>
      </c>
      <c r="W90" s="273" t="s">
        <v>51</v>
      </c>
      <c r="X90" s="142" t="s">
        <v>52</v>
      </c>
      <c r="Y90" s="142" t="s">
        <v>185</v>
      </c>
      <c r="Z90" s="143" t="s">
        <v>186</v>
      </c>
      <c r="AA90" s="336"/>
      <c r="AB90" s="257" t="s">
        <v>182</v>
      </c>
      <c r="AC90" s="146" t="s">
        <v>69</v>
      </c>
      <c r="AD90" s="275" t="s">
        <v>183</v>
      </c>
      <c r="AE90" s="273" t="s">
        <v>51</v>
      </c>
      <c r="AF90" s="142" t="s">
        <v>52</v>
      </c>
      <c r="AG90" s="142" t="s">
        <v>185</v>
      </c>
      <c r="AH90" s="143" t="s">
        <v>186</v>
      </c>
    </row>
    <row r="91" spans="2:34" x14ac:dyDescent="0.25">
      <c r="B91" s="105"/>
      <c r="C91" s="78" t="s">
        <v>12</v>
      </c>
      <c r="D91" s="258">
        <v>7420</v>
      </c>
      <c r="E91" s="259">
        <v>3220</v>
      </c>
      <c r="F91" s="276">
        <v>3215</v>
      </c>
      <c r="G91" s="274">
        <v>3210</v>
      </c>
      <c r="H91" s="106">
        <v>3212</v>
      </c>
      <c r="I91" s="106" t="s">
        <v>184</v>
      </c>
      <c r="J91" s="268" t="s">
        <v>184</v>
      </c>
      <c r="K91" s="336"/>
      <c r="L91" s="258">
        <v>7420</v>
      </c>
      <c r="M91" s="259">
        <v>3220</v>
      </c>
      <c r="N91" s="276">
        <v>3215</v>
      </c>
      <c r="O91" s="274">
        <v>3210</v>
      </c>
      <c r="P91" s="106">
        <v>3212</v>
      </c>
      <c r="Q91" s="106" t="s">
        <v>184</v>
      </c>
      <c r="R91" s="268" t="s">
        <v>184</v>
      </c>
      <c r="S91" s="336"/>
      <c r="T91" s="258">
        <v>7420</v>
      </c>
      <c r="U91" s="259">
        <v>3220</v>
      </c>
      <c r="V91" s="276">
        <v>3215</v>
      </c>
      <c r="W91" s="274">
        <v>3210</v>
      </c>
      <c r="X91" s="106">
        <v>3212</v>
      </c>
      <c r="Y91" s="106" t="s">
        <v>184</v>
      </c>
      <c r="Z91" s="268" t="s">
        <v>184</v>
      </c>
      <c r="AA91" s="336"/>
      <c r="AB91" s="258">
        <v>7420</v>
      </c>
      <c r="AC91" s="259">
        <v>3220</v>
      </c>
      <c r="AD91" s="276">
        <v>3215</v>
      </c>
      <c r="AE91" s="274">
        <v>3210</v>
      </c>
      <c r="AF91" s="106">
        <v>3212</v>
      </c>
      <c r="AG91" s="106" t="s">
        <v>184</v>
      </c>
      <c r="AH91" s="268" t="s">
        <v>184</v>
      </c>
    </row>
    <row r="92" spans="2:34" ht="15.75" thickBot="1" x14ac:dyDescent="0.3">
      <c r="B92" s="148"/>
      <c r="C92" s="78" t="s">
        <v>261</v>
      </c>
      <c r="D92" s="264" t="s">
        <v>358</v>
      </c>
      <c r="E92" s="265" t="s">
        <v>372</v>
      </c>
      <c r="F92" s="281" t="s">
        <v>358</v>
      </c>
      <c r="G92" s="263" t="s">
        <v>358</v>
      </c>
      <c r="H92" s="262" t="s">
        <v>272</v>
      </c>
      <c r="I92" s="262" t="s">
        <v>272</v>
      </c>
      <c r="J92" s="297" t="s">
        <v>272</v>
      </c>
      <c r="K92" s="336"/>
      <c r="L92" s="264" t="s">
        <v>372</v>
      </c>
      <c r="M92" s="265" t="s">
        <v>373</v>
      </c>
      <c r="N92" s="281" t="s">
        <v>372</v>
      </c>
      <c r="O92" s="263" t="s">
        <v>372</v>
      </c>
      <c r="P92" s="262" t="s">
        <v>356</v>
      </c>
      <c r="Q92" s="262" t="s">
        <v>356</v>
      </c>
      <c r="R92" s="297" t="s">
        <v>374</v>
      </c>
      <c r="S92" s="336"/>
      <c r="T92" s="264" t="s">
        <v>373</v>
      </c>
      <c r="U92" s="265" t="s">
        <v>375</v>
      </c>
      <c r="V92" s="281" t="s">
        <v>373</v>
      </c>
      <c r="W92" s="263" t="s">
        <v>373</v>
      </c>
      <c r="X92" s="262" t="s">
        <v>357</v>
      </c>
      <c r="Y92" s="262" t="s">
        <v>357</v>
      </c>
      <c r="Z92" s="297" t="s">
        <v>357</v>
      </c>
      <c r="AA92" s="336"/>
      <c r="AB92" s="264" t="s">
        <v>375</v>
      </c>
      <c r="AC92" s="265" t="s">
        <v>381</v>
      </c>
      <c r="AD92" s="281" t="s">
        <v>375</v>
      </c>
      <c r="AE92" s="263" t="s">
        <v>372</v>
      </c>
      <c r="AF92" s="262" t="s">
        <v>358</v>
      </c>
      <c r="AG92" s="262" t="s">
        <v>358</v>
      </c>
      <c r="AH92" s="297" t="s">
        <v>358</v>
      </c>
    </row>
    <row r="93" spans="2:34" x14ac:dyDescent="0.25">
      <c r="B93" s="116" t="s">
        <v>247</v>
      </c>
      <c r="C93" s="333">
        <v>1</v>
      </c>
      <c r="D93" s="213" t="e">
        <f>SUM(SUMIF('Fund 01 Rev &amp; Exp Detail'!$E$7:$E$414,'CARES Reporting F01 Rollup'!$B93,'Fund 01 Rev &amp; Exp Detail'!F$7:F$414)+SUMIF('Fund 03 Rev &amp; Exp Detail'!$E$7:$E$414,'CARES Reporting F01 Rollup'!$B93,'Fund 03 Rev &amp; Exp Detail'!F$7:F$414))/SUM('Fund 01 Rev &amp; Exp Detail'!F$416+'Fund 03 Rev &amp; Exp Detail'!F$416)</f>
        <v>#DIV/0!</v>
      </c>
      <c r="E93" s="228" t="e">
        <f>SUM(SUMIF('Fund 01 Rev &amp; Exp Detail'!$E$7:$E$414,'CARES Reporting F01 Rollup'!$B93,'Fund 01 Rev &amp; Exp Detail'!G$7:G$414)+SUMIF('Fund 03 Rev &amp; Exp Detail'!$E$7:$E$414,'CARES Reporting F01 Rollup'!$B93,'Fund 03 Rev &amp; Exp Detail'!G$7:G$414))/SUM('Fund 01 Rev &amp; Exp Detail'!G$416+'Fund 03 Rev &amp; Exp Detail'!G$416)</f>
        <v>#DIV/0!</v>
      </c>
      <c r="F93" s="278" t="e">
        <f>SUM(SUMIF('Fund 01 Rev &amp; Exp Detail'!$E$7:$E$414,'CARES Reporting F01 Rollup'!$B93,'Fund 01 Rev &amp; Exp Detail'!H$7:H$414)+SUMIF('Fund 03 Rev &amp; Exp Detail'!$E$7:$E$414,'CARES Reporting F01 Rollup'!$B93,'Fund 03 Rev &amp; Exp Detail'!H$7:H$414))/SUM('Fund 01 Rev &amp; Exp Detail'!H$416+'Fund 03 Rev &amp; Exp Detail'!H$416)</f>
        <v>#DIV/0!</v>
      </c>
      <c r="G93" s="382"/>
      <c r="H93" s="382"/>
      <c r="I93" s="382"/>
      <c r="J93" s="383"/>
      <c r="K93" s="336"/>
      <c r="L93" s="213" t="e">
        <f>SUM(SUMIF('Fund 01 Rev &amp; Exp Detail'!$E$7:$E$459,'CARES Reporting F01 Rollup'!$B93,'Fund 01 Rev &amp; Exp Detail'!F$7:F$459)+SUMIF('Fund 03 Rev &amp; Exp Detail'!$E$7:$E$459,'CARES Reporting F01 Rollup'!B93,'Fund 03 Rev &amp; Exp Detail'!F$7:F$459))/SUM('Fund 01 Rev &amp; Exp Detail'!F$461+'Fund 03 Rev &amp; Exp Detail'!F$461)</f>
        <v>#DIV/0!</v>
      </c>
      <c r="M93" s="228" t="e">
        <f>SUM(SUMIF('Fund 01 Rev &amp; Exp Detail'!$E$7:$E$459,'CARES Reporting F01 Rollup'!$B93,'Fund 01 Rev &amp; Exp Detail'!G$7:G$459)+SUMIF('Fund 03 Rev &amp; Exp Detail'!$E$7:$E$459,'CARES Reporting F01 Rollup'!B93,'Fund 03 Rev &amp; Exp Detail'!G$7:G$459))/SUM('Fund 01 Rev &amp; Exp Detail'!G$461+'Fund 03 Rev &amp; Exp Detail'!G$461)</f>
        <v>#DIV/0!</v>
      </c>
      <c r="N93" s="278" t="e">
        <f>SUM(SUMIF('Fund 01 Rev &amp; Exp Detail'!$E$7:$E$459,'CARES Reporting F01 Rollup'!$B93,'Fund 01 Rev &amp; Exp Detail'!H$7:H$459)+SUMIF('Fund 03 Rev &amp; Exp Detail'!$E$7:$E$459,'CARES Reporting F01 Rollup'!C93,'Fund 03 Rev &amp; Exp Detail'!H$7:H$459))/SUM('Fund 01 Rev &amp; Exp Detail'!H$461+'Fund 03 Rev &amp; Exp Detail'!H$461)</f>
        <v>#DIV/0!</v>
      </c>
      <c r="O93" s="382"/>
      <c r="P93" s="382"/>
      <c r="Q93" s="382"/>
      <c r="R93" s="383"/>
      <c r="S93" s="336"/>
      <c r="T93" s="213" t="e">
        <f>SUM(SUMIF('Fund 01 Rev &amp; Exp Detail'!$E$7:$E$504,'CARES Reporting F01 Rollup'!$B93,'Fund 01 Rev &amp; Exp Detail'!F$7:F$504)+SUMIF('Fund 03 Rev &amp; Exp Detail'!$E$7:$E$504,'CARES Reporting F01 Rollup'!$B93,'Fund 03 Rev &amp; Exp Detail'!F$7:F$504))/SUM('Fund 01 Rev &amp; Exp Detail'!F$506+'Fund 03 Rev &amp; Exp Detail'!F$506)</f>
        <v>#DIV/0!</v>
      </c>
      <c r="U93" s="228" t="e">
        <f>SUM(SUMIF('Fund 01 Rev &amp; Exp Detail'!$E$7:$E$504,'CARES Reporting F01 Rollup'!$B93,'Fund 01 Rev &amp; Exp Detail'!G$7:G$504)+SUMIF('Fund 03 Rev &amp; Exp Detail'!$E$7:$E$504,'CARES Reporting F01 Rollup'!$B93,'Fund 03 Rev &amp; Exp Detail'!G$7:G$504))/SUM('Fund 01 Rev &amp; Exp Detail'!G$506+'Fund 03 Rev &amp; Exp Detail'!G$506)</f>
        <v>#DIV/0!</v>
      </c>
      <c r="V93" s="278" t="e">
        <f>SUM(SUMIF('Fund 01 Rev &amp; Exp Detail'!$E$7:$E$504,'CARES Reporting F01 Rollup'!$B93,'Fund 01 Rev &amp; Exp Detail'!H$7:H$504)+SUMIF('Fund 03 Rev &amp; Exp Detail'!$E$7:$E$504,'CARES Reporting F01 Rollup'!$B93,'Fund 03 Rev &amp; Exp Detail'!H$7:H$504))/SUM('Fund 01 Rev &amp; Exp Detail'!H$506+'Fund 03 Rev &amp; Exp Detail'!H$506)</f>
        <v>#DIV/0!</v>
      </c>
      <c r="W93" s="382"/>
      <c r="X93" s="382"/>
      <c r="Y93" s="382"/>
      <c r="Z93" s="383"/>
      <c r="AA93" s="336"/>
      <c r="AB93" s="213" t="e">
        <f>SUM(SUMIF('Fund 01 Rev &amp; Exp Detail'!$E$7:$E$549,'CARES Reporting F01 Rollup'!$B93,'Fund 01 Rev &amp; Exp Detail'!F$7:F$549)+SUMIF('Fund 03 Rev &amp; Exp Detail'!$E$7:$E$549,'CARES Reporting F01 Rollup'!$B93,'Fund 03 Rev &amp; Exp Detail'!F$7:F$549))/SUM('Fund 01 Rev &amp; Exp Detail'!F$551+'Fund 03 Rev &amp; Exp Detail'!F$551)</f>
        <v>#DIV/0!</v>
      </c>
      <c r="AC93" s="228" t="e">
        <f>SUM(SUMIF('Fund 01 Rev &amp; Exp Detail'!$E$7:$E$549,'CARES Reporting F01 Rollup'!$B93,'Fund 01 Rev &amp; Exp Detail'!G$7:G$549)+SUMIF('Fund 03 Rev &amp; Exp Detail'!$E$7:$E$549,'CARES Reporting F01 Rollup'!$B93,'Fund 03 Rev &amp; Exp Detail'!G$7:G$549))/SUM('Fund 01 Rev &amp; Exp Detail'!G$551+'Fund 03 Rev &amp; Exp Detail'!G$551)</f>
        <v>#DIV/0!</v>
      </c>
      <c r="AD93" s="278" t="e">
        <f>SUM(SUMIF('Fund 01 Rev &amp; Exp Detail'!$E$7:$E$549,'CARES Reporting F01 Rollup'!$B93,'Fund 01 Rev &amp; Exp Detail'!H$7:H$549)+SUMIF('Fund 03 Rev &amp; Exp Detail'!$E$7:$E$549,'CARES Reporting F01 Rollup'!$B93,'Fund 03 Rev &amp; Exp Detail'!H$7:H$549))/SUM('Fund 01 Rev &amp; Exp Detail'!H$551+'Fund 03 Rev &amp; Exp Detail'!H$551)</f>
        <v>#DIV/0!</v>
      </c>
      <c r="AE93" s="382"/>
      <c r="AF93" s="382"/>
      <c r="AG93" s="382"/>
      <c r="AH93" s="383"/>
    </row>
    <row r="94" spans="2:34" x14ac:dyDescent="0.25">
      <c r="B94" s="116" t="s">
        <v>248</v>
      </c>
      <c r="C94" s="333">
        <v>2</v>
      </c>
      <c r="D94" s="214" t="e">
        <f>SUM(SUMIF('Fund 01 Rev &amp; Exp Detail'!$E$7:$E$414,'CARES Reporting F01 Rollup'!$B94,'Fund 01 Rev &amp; Exp Detail'!F$7:F$414)+SUMIF('Fund 03 Rev &amp; Exp Detail'!$E$7:$E$414,'CARES Reporting F01 Rollup'!$B94,'Fund 03 Rev &amp; Exp Detail'!F$7:F$414))/SUM('Fund 01 Rev &amp; Exp Detail'!F$416+'Fund 03 Rev &amp; Exp Detail'!F$416)</f>
        <v>#DIV/0!</v>
      </c>
      <c r="E94" s="215" t="e">
        <f>SUM(SUMIF('Fund 01 Rev &amp; Exp Detail'!$E$7:$E$414,'CARES Reporting F01 Rollup'!$B94,'Fund 01 Rev &amp; Exp Detail'!G$7:G$414)+SUMIF('Fund 03 Rev &amp; Exp Detail'!$E$7:$E$414,'CARES Reporting F01 Rollup'!$B94,'Fund 03 Rev &amp; Exp Detail'!G$7:G$414))/SUM('Fund 01 Rev &amp; Exp Detail'!G$416+'Fund 03 Rev &amp; Exp Detail'!G$416)</f>
        <v>#DIV/0!</v>
      </c>
      <c r="F94" s="235" t="e">
        <f>SUM(SUMIF('Fund 01 Rev &amp; Exp Detail'!$E$7:$E$414,'CARES Reporting F01 Rollup'!$B94,'Fund 01 Rev &amp; Exp Detail'!H$7:H$414)+SUMIF('Fund 03 Rev &amp; Exp Detail'!$E$7:$E$414,'CARES Reporting F01 Rollup'!$B94,'Fund 03 Rev &amp; Exp Detail'!H$7:H$414))/SUM('Fund 01 Rev &amp; Exp Detail'!H$416+'Fund 03 Rev &amp; Exp Detail'!H$416)</f>
        <v>#DIV/0!</v>
      </c>
      <c r="G94" s="384"/>
      <c r="H94" s="384"/>
      <c r="I94" s="384"/>
      <c r="J94" s="385"/>
      <c r="K94" s="336"/>
      <c r="L94" s="214" t="e">
        <f>SUM(SUMIF('Fund 01 Rev &amp; Exp Detail'!$E$7:$E$459,'CARES Reporting F01 Rollup'!$B94,'Fund 01 Rev &amp; Exp Detail'!F$7:F$459)+SUMIF('Fund 03 Rev &amp; Exp Detail'!$E$7:$E$459,'CARES Reporting F01 Rollup'!B94,'Fund 03 Rev &amp; Exp Detail'!F$7:F$459))/SUM('Fund 01 Rev &amp; Exp Detail'!F$461+'Fund 03 Rev &amp; Exp Detail'!F$461)</f>
        <v>#DIV/0!</v>
      </c>
      <c r="M94" s="215" t="e">
        <f>SUM(SUMIF('Fund 01 Rev &amp; Exp Detail'!$E$7:$E$459,'CARES Reporting F01 Rollup'!$B94,'Fund 01 Rev &amp; Exp Detail'!G$7:G$459)+SUMIF('Fund 03 Rev &amp; Exp Detail'!$E$7:$E$459,'CARES Reporting F01 Rollup'!B94,'Fund 03 Rev &amp; Exp Detail'!G$7:G$459))/SUM('Fund 01 Rev &amp; Exp Detail'!G$461+'Fund 03 Rev &amp; Exp Detail'!G$461)</f>
        <v>#DIV/0!</v>
      </c>
      <c r="N94" s="235" t="e">
        <f>SUM(SUMIF('Fund 01 Rev &amp; Exp Detail'!$E$7:$E$459,'CARES Reporting F01 Rollup'!$B94,'Fund 01 Rev &amp; Exp Detail'!H$7:H$459)+SUMIF('Fund 03 Rev &amp; Exp Detail'!$E$7:$E$459,'CARES Reporting F01 Rollup'!C94,'Fund 03 Rev &amp; Exp Detail'!H$7:H$459))/SUM('Fund 01 Rev &amp; Exp Detail'!H$461+'Fund 03 Rev &amp; Exp Detail'!H$461)</f>
        <v>#DIV/0!</v>
      </c>
      <c r="O94" s="384"/>
      <c r="P94" s="384"/>
      <c r="Q94" s="384"/>
      <c r="R94" s="385"/>
      <c r="S94" s="336"/>
      <c r="T94" s="214" t="e">
        <f>SUM(SUMIF('Fund 01 Rev &amp; Exp Detail'!$E$7:$E$504,'CARES Reporting F01 Rollup'!$B94,'Fund 01 Rev &amp; Exp Detail'!F$7:F$504)+SUMIF('Fund 03 Rev &amp; Exp Detail'!$E$7:$E$504,'CARES Reporting F01 Rollup'!$B94,'Fund 03 Rev &amp; Exp Detail'!F$7:F$504))/SUM('Fund 01 Rev &amp; Exp Detail'!F$506+'Fund 03 Rev &amp; Exp Detail'!F$506)</f>
        <v>#DIV/0!</v>
      </c>
      <c r="U94" s="215" t="e">
        <f>SUM(SUMIF('Fund 01 Rev &amp; Exp Detail'!$E$7:$E$504,'CARES Reporting F01 Rollup'!$B94,'Fund 01 Rev &amp; Exp Detail'!G$7:G$504)+SUMIF('Fund 03 Rev &amp; Exp Detail'!$E$7:$E$504,'CARES Reporting F01 Rollup'!$B94,'Fund 03 Rev &amp; Exp Detail'!G$7:G$504))/SUM('Fund 01 Rev &amp; Exp Detail'!G$506+'Fund 03 Rev &amp; Exp Detail'!G$506)</f>
        <v>#DIV/0!</v>
      </c>
      <c r="V94" s="235" t="e">
        <f>SUM(SUMIF('Fund 01 Rev &amp; Exp Detail'!$E$7:$E$504,'CARES Reporting F01 Rollup'!$B94,'Fund 01 Rev &amp; Exp Detail'!H$7:H$504)+SUMIF('Fund 03 Rev &amp; Exp Detail'!$E$7:$E$504,'CARES Reporting F01 Rollup'!$B94,'Fund 03 Rev &amp; Exp Detail'!H$7:H$504))/SUM('Fund 01 Rev &amp; Exp Detail'!H$506+'Fund 03 Rev &amp; Exp Detail'!H$506)</f>
        <v>#DIV/0!</v>
      </c>
      <c r="W94" s="384"/>
      <c r="X94" s="384"/>
      <c r="Y94" s="384"/>
      <c r="Z94" s="385"/>
      <c r="AA94" s="336"/>
      <c r="AB94" s="214" t="e">
        <f>SUM(SUMIF('Fund 01 Rev &amp; Exp Detail'!$E$7:$E$549,'CARES Reporting F01 Rollup'!$B94,'Fund 01 Rev &amp; Exp Detail'!F$7:F$549)+SUMIF('Fund 03 Rev &amp; Exp Detail'!$E$7:$E$549,'CARES Reporting F01 Rollup'!$B94,'Fund 03 Rev &amp; Exp Detail'!F$7:F$549))/SUM('Fund 01 Rev &amp; Exp Detail'!F$551+'Fund 03 Rev &amp; Exp Detail'!F$551)</f>
        <v>#DIV/0!</v>
      </c>
      <c r="AC94" s="215" t="e">
        <f>SUM(SUMIF('Fund 01 Rev &amp; Exp Detail'!$E$7:$E$549,'CARES Reporting F01 Rollup'!$B94,'Fund 01 Rev &amp; Exp Detail'!G$7:G$549)+SUMIF('Fund 03 Rev &amp; Exp Detail'!$E$7:$E$549,'CARES Reporting F01 Rollup'!$B94,'Fund 03 Rev &amp; Exp Detail'!G$7:G$549))/SUM('Fund 01 Rev &amp; Exp Detail'!G$551+'Fund 03 Rev &amp; Exp Detail'!G$551)</f>
        <v>#DIV/0!</v>
      </c>
      <c r="AD94" s="235" t="e">
        <f>SUM(SUMIF('Fund 01 Rev &amp; Exp Detail'!$E$7:$E$549,'CARES Reporting F01 Rollup'!$B94,'Fund 01 Rev &amp; Exp Detail'!H$7:H$549)+SUMIF('Fund 03 Rev &amp; Exp Detail'!$E$7:$E$549,'CARES Reporting F01 Rollup'!$B94,'Fund 03 Rev &amp; Exp Detail'!H$7:H$549))/SUM('Fund 01 Rev &amp; Exp Detail'!H$551+'Fund 03 Rev &amp; Exp Detail'!H$551)</f>
        <v>#DIV/0!</v>
      </c>
      <c r="AE94" s="384"/>
      <c r="AF94" s="384"/>
      <c r="AG94" s="384"/>
      <c r="AH94" s="385"/>
    </row>
    <row r="95" spans="2:34" x14ac:dyDescent="0.25">
      <c r="B95" s="116" t="s">
        <v>249</v>
      </c>
      <c r="C95" s="333">
        <v>3</v>
      </c>
      <c r="D95" s="214" t="e">
        <f>SUM(SUMIF('Fund 01 Rev &amp; Exp Detail'!$E$7:$E$414,'CARES Reporting F01 Rollup'!$B95,'Fund 01 Rev &amp; Exp Detail'!F$7:F$414)+SUMIF('Fund 03 Rev &amp; Exp Detail'!$E$7:$E$414,'CARES Reporting F01 Rollup'!$B95,'Fund 03 Rev &amp; Exp Detail'!F$7:F$414))/SUM('Fund 01 Rev &amp; Exp Detail'!F$416+'Fund 03 Rev &amp; Exp Detail'!F$416)</f>
        <v>#DIV/0!</v>
      </c>
      <c r="E95" s="215" t="e">
        <f>SUM(SUMIF('Fund 01 Rev &amp; Exp Detail'!$E$7:$E$414,'CARES Reporting F01 Rollup'!$B95,'Fund 01 Rev &amp; Exp Detail'!G$7:G$414)+SUMIF('Fund 03 Rev &amp; Exp Detail'!$E$7:$E$414,'CARES Reporting F01 Rollup'!$B95,'Fund 03 Rev &amp; Exp Detail'!G$7:G$414))/SUM('Fund 01 Rev &amp; Exp Detail'!G$416+'Fund 03 Rev &amp; Exp Detail'!G$416)</f>
        <v>#DIV/0!</v>
      </c>
      <c r="F95" s="235" t="e">
        <f>SUM(SUMIF('Fund 01 Rev &amp; Exp Detail'!$E$7:$E$414,'CARES Reporting F01 Rollup'!$B95,'Fund 01 Rev &amp; Exp Detail'!H$7:H$414)+SUMIF('Fund 03 Rev &amp; Exp Detail'!$E$7:$E$414,'CARES Reporting F01 Rollup'!$B95,'Fund 03 Rev &amp; Exp Detail'!H$7:H$414))/SUM('Fund 01 Rev &amp; Exp Detail'!H$416+'Fund 03 Rev &amp; Exp Detail'!H$416)</f>
        <v>#DIV/0!</v>
      </c>
      <c r="G95" s="384"/>
      <c r="H95" s="384"/>
      <c r="I95" s="384"/>
      <c r="J95" s="385"/>
      <c r="K95" s="336"/>
      <c r="L95" s="214" t="e">
        <f>SUM(SUMIF('Fund 01 Rev &amp; Exp Detail'!$E$7:$E$459,'CARES Reporting F01 Rollup'!$B95,'Fund 01 Rev &amp; Exp Detail'!F$7:F$459)+SUMIF('Fund 03 Rev &amp; Exp Detail'!$E$7:$E$459,'CARES Reporting F01 Rollup'!B95,'Fund 03 Rev &amp; Exp Detail'!F$7:F$459))/SUM('Fund 01 Rev &amp; Exp Detail'!F$461+'Fund 03 Rev &amp; Exp Detail'!F$461)</f>
        <v>#DIV/0!</v>
      </c>
      <c r="M95" s="215" t="e">
        <f>SUM(SUMIF('Fund 01 Rev &amp; Exp Detail'!$E$7:$E$459,'CARES Reporting F01 Rollup'!$B95,'Fund 01 Rev &amp; Exp Detail'!G$7:G$459)+SUMIF('Fund 03 Rev &amp; Exp Detail'!$E$7:$E$459,'CARES Reporting F01 Rollup'!B95,'Fund 03 Rev &amp; Exp Detail'!G$7:G$459))/SUM('Fund 01 Rev &amp; Exp Detail'!G$461+'Fund 03 Rev &amp; Exp Detail'!G$461)</f>
        <v>#DIV/0!</v>
      </c>
      <c r="N95" s="235" t="e">
        <f>SUM(SUMIF('Fund 01 Rev &amp; Exp Detail'!$E$7:$E$459,'CARES Reporting F01 Rollup'!$B95,'Fund 01 Rev &amp; Exp Detail'!H$7:H$459)+SUMIF('Fund 03 Rev &amp; Exp Detail'!$E$7:$E$459,'CARES Reporting F01 Rollup'!C95,'Fund 03 Rev &amp; Exp Detail'!H$7:H$459))/SUM('Fund 01 Rev &amp; Exp Detail'!H$461+'Fund 03 Rev &amp; Exp Detail'!H$461)</f>
        <v>#DIV/0!</v>
      </c>
      <c r="O95" s="384"/>
      <c r="P95" s="384"/>
      <c r="Q95" s="384"/>
      <c r="R95" s="385"/>
      <c r="S95" s="336"/>
      <c r="T95" s="214" t="e">
        <f>SUM(SUMIF('Fund 01 Rev &amp; Exp Detail'!$E$7:$E$504,'CARES Reporting F01 Rollup'!$B95,'Fund 01 Rev &amp; Exp Detail'!F$7:F$504)+SUMIF('Fund 03 Rev &amp; Exp Detail'!$E$7:$E$504,'CARES Reporting F01 Rollup'!$B95,'Fund 03 Rev &amp; Exp Detail'!F$7:F$504))/SUM('Fund 01 Rev &amp; Exp Detail'!F$506+'Fund 03 Rev &amp; Exp Detail'!F$506)</f>
        <v>#DIV/0!</v>
      </c>
      <c r="U95" s="215" t="e">
        <f>SUM(SUMIF('Fund 01 Rev &amp; Exp Detail'!$E$7:$E$504,'CARES Reporting F01 Rollup'!$B95,'Fund 01 Rev &amp; Exp Detail'!G$7:G$504)+SUMIF('Fund 03 Rev &amp; Exp Detail'!$E$7:$E$504,'CARES Reporting F01 Rollup'!$B95,'Fund 03 Rev &amp; Exp Detail'!G$7:G$504))/SUM('Fund 01 Rev &amp; Exp Detail'!G$506+'Fund 03 Rev &amp; Exp Detail'!G$506)</f>
        <v>#DIV/0!</v>
      </c>
      <c r="V95" s="235" t="e">
        <f>SUM(SUMIF('Fund 01 Rev &amp; Exp Detail'!$E$7:$E$504,'CARES Reporting F01 Rollup'!$B95,'Fund 01 Rev &amp; Exp Detail'!H$7:H$504)+SUMIF('Fund 03 Rev &amp; Exp Detail'!$E$7:$E$504,'CARES Reporting F01 Rollup'!$B95,'Fund 03 Rev &amp; Exp Detail'!H$7:H$504))/SUM('Fund 01 Rev &amp; Exp Detail'!H$506+'Fund 03 Rev &amp; Exp Detail'!H$506)</f>
        <v>#DIV/0!</v>
      </c>
      <c r="W95" s="384"/>
      <c r="X95" s="384"/>
      <c r="Y95" s="384"/>
      <c r="Z95" s="385"/>
      <c r="AA95" s="336"/>
      <c r="AB95" s="214" t="e">
        <f>SUM(SUMIF('Fund 01 Rev &amp; Exp Detail'!$E$7:$E$549,'CARES Reporting F01 Rollup'!$B95,'Fund 01 Rev &amp; Exp Detail'!F$7:F$549)+SUMIF('Fund 03 Rev &amp; Exp Detail'!$E$7:$E$549,'CARES Reporting F01 Rollup'!$B95,'Fund 03 Rev &amp; Exp Detail'!F$7:F$549))/SUM('Fund 01 Rev &amp; Exp Detail'!F$551+'Fund 03 Rev &amp; Exp Detail'!F$551)</f>
        <v>#DIV/0!</v>
      </c>
      <c r="AC95" s="215" t="e">
        <f>SUM(SUMIF('Fund 01 Rev &amp; Exp Detail'!$E$7:$E$549,'CARES Reporting F01 Rollup'!$B95,'Fund 01 Rev &amp; Exp Detail'!G$7:G$549)+SUMIF('Fund 03 Rev &amp; Exp Detail'!$E$7:$E$549,'CARES Reporting F01 Rollup'!$B95,'Fund 03 Rev &amp; Exp Detail'!G$7:G$549))/SUM('Fund 01 Rev &amp; Exp Detail'!G$551+'Fund 03 Rev &amp; Exp Detail'!G$551)</f>
        <v>#DIV/0!</v>
      </c>
      <c r="AD95" s="235" t="e">
        <f>SUM(SUMIF('Fund 01 Rev &amp; Exp Detail'!$E$7:$E$549,'CARES Reporting F01 Rollup'!$B95,'Fund 01 Rev &amp; Exp Detail'!H$7:H$549)+SUMIF('Fund 03 Rev &amp; Exp Detail'!$E$7:$E$549,'CARES Reporting F01 Rollup'!$B95,'Fund 03 Rev &amp; Exp Detail'!H$7:H$549))/SUM('Fund 01 Rev &amp; Exp Detail'!H$551+'Fund 03 Rev &amp; Exp Detail'!H$551)</f>
        <v>#DIV/0!</v>
      </c>
      <c r="AE95" s="384"/>
      <c r="AF95" s="384"/>
      <c r="AG95" s="384"/>
      <c r="AH95" s="385"/>
    </row>
    <row r="96" spans="2:34" x14ac:dyDescent="0.25">
      <c r="B96" s="116" t="s">
        <v>250</v>
      </c>
      <c r="C96" s="333">
        <v>4</v>
      </c>
      <c r="D96" s="214" t="e">
        <f>SUM(SUMIF('Fund 01 Rev &amp; Exp Detail'!$E$7:$E$414,'CARES Reporting F01 Rollup'!$B96,'Fund 01 Rev &amp; Exp Detail'!F$7:F$414)+SUMIF('Fund 03 Rev &amp; Exp Detail'!$E$7:$E$414,'CARES Reporting F01 Rollup'!$B96,'Fund 03 Rev &amp; Exp Detail'!F$7:F$414))/SUM('Fund 01 Rev &amp; Exp Detail'!F$416+'Fund 03 Rev &amp; Exp Detail'!F$416)</f>
        <v>#DIV/0!</v>
      </c>
      <c r="E96" s="215" t="e">
        <f>SUM(SUMIF('Fund 01 Rev &amp; Exp Detail'!$E$7:$E$414,'CARES Reporting F01 Rollup'!$B96,'Fund 01 Rev &amp; Exp Detail'!G$7:G$414)+SUMIF('Fund 03 Rev &amp; Exp Detail'!$E$7:$E$414,'CARES Reporting F01 Rollup'!$B96,'Fund 03 Rev &amp; Exp Detail'!G$7:G$414))/SUM('Fund 01 Rev &amp; Exp Detail'!G$416+'Fund 03 Rev &amp; Exp Detail'!G$416)</f>
        <v>#DIV/0!</v>
      </c>
      <c r="F96" s="235" t="e">
        <f>SUM(SUMIF('Fund 01 Rev &amp; Exp Detail'!$E$7:$E$414,'CARES Reporting F01 Rollup'!$B96,'Fund 01 Rev &amp; Exp Detail'!H$7:H$414)+SUMIF('Fund 03 Rev &amp; Exp Detail'!$E$7:$E$414,'CARES Reporting F01 Rollup'!$B96,'Fund 03 Rev &amp; Exp Detail'!H$7:H$414))/SUM('Fund 01 Rev &amp; Exp Detail'!H$416+'Fund 03 Rev &amp; Exp Detail'!H$416)</f>
        <v>#DIV/0!</v>
      </c>
      <c r="G96" s="384"/>
      <c r="H96" s="384"/>
      <c r="I96" s="384"/>
      <c r="J96" s="385"/>
      <c r="K96" s="336"/>
      <c r="L96" s="214" t="e">
        <f>SUM(SUMIF('Fund 01 Rev &amp; Exp Detail'!$E$7:$E$459,'CARES Reporting F01 Rollup'!$B96,'Fund 01 Rev &amp; Exp Detail'!F$7:F$459)+SUMIF('Fund 03 Rev &amp; Exp Detail'!$E$7:$E$459,'CARES Reporting F01 Rollup'!B96,'Fund 03 Rev &amp; Exp Detail'!F$7:F$459))/SUM('Fund 01 Rev &amp; Exp Detail'!F$461+'Fund 03 Rev &amp; Exp Detail'!F$461)</f>
        <v>#DIV/0!</v>
      </c>
      <c r="M96" s="215" t="e">
        <f>SUM(SUMIF('Fund 01 Rev &amp; Exp Detail'!$E$7:$E$459,'CARES Reporting F01 Rollup'!$B96,'Fund 01 Rev &amp; Exp Detail'!G$7:G$459)+SUMIF('Fund 03 Rev &amp; Exp Detail'!$E$7:$E$459,'CARES Reporting F01 Rollup'!B96,'Fund 03 Rev &amp; Exp Detail'!G$7:G$459))/SUM('Fund 01 Rev &amp; Exp Detail'!G$461+'Fund 03 Rev &amp; Exp Detail'!G$461)</f>
        <v>#DIV/0!</v>
      </c>
      <c r="N96" s="235" t="e">
        <f>SUM(SUMIF('Fund 01 Rev &amp; Exp Detail'!$E$7:$E$459,'CARES Reporting F01 Rollup'!$B96,'Fund 01 Rev &amp; Exp Detail'!H$7:H$459)+SUMIF('Fund 03 Rev &amp; Exp Detail'!$E$7:$E$459,'CARES Reporting F01 Rollup'!C96,'Fund 03 Rev &amp; Exp Detail'!H$7:H$459))/SUM('Fund 01 Rev &amp; Exp Detail'!H$461+'Fund 03 Rev &amp; Exp Detail'!H$461)</f>
        <v>#DIV/0!</v>
      </c>
      <c r="O96" s="384"/>
      <c r="P96" s="384"/>
      <c r="Q96" s="384"/>
      <c r="R96" s="385"/>
      <c r="S96" s="336"/>
      <c r="T96" s="214" t="e">
        <f>SUM(SUMIF('Fund 01 Rev &amp; Exp Detail'!$E$7:$E$504,'CARES Reporting F01 Rollup'!$B96,'Fund 01 Rev &amp; Exp Detail'!F$7:F$504)+SUMIF('Fund 03 Rev &amp; Exp Detail'!$E$7:$E$504,'CARES Reporting F01 Rollup'!$B96,'Fund 03 Rev &amp; Exp Detail'!F$7:F$504))/SUM('Fund 01 Rev &amp; Exp Detail'!F$506+'Fund 03 Rev &amp; Exp Detail'!F$506)</f>
        <v>#DIV/0!</v>
      </c>
      <c r="U96" s="215" t="e">
        <f>SUM(SUMIF('Fund 01 Rev &amp; Exp Detail'!$E$7:$E$504,'CARES Reporting F01 Rollup'!$B96,'Fund 01 Rev &amp; Exp Detail'!G$7:G$504)+SUMIF('Fund 03 Rev &amp; Exp Detail'!$E$7:$E$504,'CARES Reporting F01 Rollup'!$B96,'Fund 03 Rev &amp; Exp Detail'!G$7:G$504))/SUM('Fund 01 Rev &amp; Exp Detail'!G$506+'Fund 03 Rev &amp; Exp Detail'!G$506)</f>
        <v>#DIV/0!</v>
      </c>
      <c r="V96" s="235" t="e">
        <f>SUM(SUMIF('Fund 01 Rev &amp; Exp Detail'!$E$7:$E$504,'CARES Reporting F01 Rollup'!$B96,'Fund 01 Rev &amp; Exp Detail'!H$7:H$504)+SUMIF('Fund 03 Rev &amp; Exp Detail'!$E$7:$E$504,'CARES Reporting F01 Rollup'!$B96,'Fund 03 Rev &amp; Exp Detail'!H$7:H$504))/SUM('Fund 01 Rev &amp; Exp Detail'!H$506+'Fund 03 Rev &amp; Exp Detail'!H$506)</f>
        <v>#DIV/0!</v>
      </c>
      <c r="W96" s="384"/>
      <c r="X96" s="384"/>
      <c r="Y96" s="384"/>
      <c r="Z96" s="385"/>
      <c r="AA96" s="336"/>
      <c r="AB96" s="214" t="e">
        <f>SUM(SUMIF('Fund 01 Rev &amp; Exp Detail'!$E$7:$E$549,'CARES Reporting F01 Rollup'!$B96,'Fund 01 Rev &amp; Exp Detail'!F$7:F$549)+SUMIF('Fund 03 Rev &amp; Exp Detail'!$E$7:$E$549,'CARES Reporting F01 Rollup'!$B96,'Fund 03 Rev &amp; Exp Detail'!F$7:F$549))/SUM('Fund 01 Rev &amp; Exp Detail'!F$551+'Fund 03 Rev &amp; Exp Detail'!F$551)</f>
        <v>#DIV/0!</v>
      </c>
      <c r="AC96" s="215" t="e">
        <f>SUM(SUMIF('Fund 01 Rev &amp; Exp Detail'!$E$7:$E$549,'CARES Reporting F01 Rollup'!$B96,'Fund 01 Rev &amp; Exp Detail'!G$7:G$549)+SUMIF('Fund 03 Rev &amp; Exp Detail'!$E$7:$E$549,'CARES Reporting F01 Rollup'!$B96,'Fund 03 Rev &amp; Exp Detail'!G$7:G$549))/SUM('Fund 01 Rev &amp; Exp Detail'!G$551+'Fund 03 Rev &amp; Exp Detail'!G$551)</f>
        <v>#DIV/0!</v>
      </c>
      <c r="AD96" s="235" t="e">
        <f>SUM(SUMIF('Fund 01 Rev &amp; Exp Detail'!$E$7:$E$549,'CARES Reporting F01 Rollup'!$B96,'Fund 01 Rev &amp; Exp Detail'!H$7:H$549)+SUMIF('Fund 03 Rev &amp; Exp Detail'!$E$7:$E$549,'CARES Reporting F01 Rollup'!$B96,'Fund 03 Rev &amp; Exp Detail'!H$7:H$549))/SUM('Fund 01 Rev &amp; Exp Detail'!H$551+'Fund 03 Rev &amp; Exp Detail'!H$551)</f>
        <v>#DIV/0!</v>
      </c>
      <c r="AE96" s="384"/>
      <c r="AF96" s="384"/>
      <c r="AG96" s="384"/>
      <c r="AH96" s="385"/>
    </row>
    <row r="97" spans="2:34" x14ac:dyDescent="0.25">
      <c r="B97" s="116" t="s">
        <v>251</v>
      </c>
      <c r="C97" s="333">
        <v>5</v>
      </c>
      <c r="D97" s="214" t="e">
        <f>SUM(SUMIF('Fund 01 Rev &amp; Exp Detail'!$E$7:$E$414,'CARES Reporting F01 Rollup'!$B97,'Fund 01 Rev &amp; Exp Detail'!F$7:F$414)+SUMIF('Fund 03 Rev &amp; Exp Detail'!$E$7:$E$414,'CARES Reporting F01 Rollup'!$B97,'Fund 03 Rev &amp; Exp Detail'!F$7:F$414))/SUM('Fund 01 Rev &amp; Exp Detail'!F$416+'Fund 03 Rev &amp; Exp Detail'!F$416)</f>
        <v>#DIV/0!</v>
      </c>
      <c r="E97" s="215" t="e">
        <f>SUM(SUMIF('Fund 01 Rev &amp; Exp Detail'!$E$7:$E$414,'CARES Reporting F01 Rollup'!$B97,'Fund 01 Rev &amp; Exp Detail'!G$7:G$414)+SUMIF('Fund 03 Rev &amp; Exp Detail'!$E$7:$E$414,'CARES Reporting F01 Rollup'!$B97,'Fund 03 Rev &amp; Exp Detail'!G$7:G$414))/SUM('Fund 01 Rev &amp; Exp Detail'!G$416+'Fund 03 Rev &amp; Exp Detail'!G$416)</f>
        <v>#DIV/0!</v>
      </c>
      <c r="F97" s="235" t="e">
        <f>SUM(SUMIF('Fund 01 Rev &amp; Exp Detail'!$E$7:$E$414,'CARES Reporting F01 Rollup'!$B97,'Fund 01 Rev &amp; Exp Detail'!H$7:H$414)+SUMIF('Fund 03 Rev &amp; Exp Detail'!$E$7:$E$414,'CARES Reporting F01 Rollup'!$B97,'Fund 03 Rev &amp; Exp Detail'!H$7:H$414))/SUM('Fund 01 Rev &amp; Exp Detail'!H$416+'Fund 03 Rev &amp; Exp Detail'!H$416)</f>
        <v>#DIV/0!</v>
      </c>
      <c r="G97" s="384"/>
      <c r="H97" s="384"/>
      <c r="I97" s="384"/>
      <c r="J97" s="385"/>
      <c r="K97" s="336"/>
      <c r="L97" s="214" t="e">
        <f>SUM(SUMIF('Fund 01 Rev &amp; Exp Detail'!$E$7:$E$459,'CARES Reporting F01 Rollup'!$B97,'Fund 01 Rev &amp; Exp Detail'!F$7:F$459)+SUMIF('Fund 03 Rev &amp; Exp Detail'!$E$7:$E$459,'CARES Reporting F01 Rollup'!B97,'Fund 03 Rev &amp; Exp Detail'!F$7:F$459))/SUM('Fund 01 Rev &amp; Exp Detail'!F$461+'Fund 03 Rev &amp; Exp Detail'!F$461)</f>
        <v>#DIV/0!</v>
      </c>
      <c r="M97" s="215" t="e">
        <f>SUM(SUMIF('Fund 01 Rev &amp; Exp Detail'!$E$7:$E$459,'CARES Reporting F01 Rollup'!$B97,'Fund 01 Rev &amp; Exp Detail'!G$7:G$459)+SUMIF('Fund 03 Rev &amp; Exp Detail'!$E$7:$E$459,'CARES Reporting F01 Rollup'!B97,'Fund 03 Rev &amp; Exp Detail'!G$7:G$459))/SUM('Fund 01 Rev &amp; Exp Detail'!G$461+'Fund 03 Rev &amp; Exp Detail'!G$461)</f>
        <v>#DIV/0!</v>
      </c>
      <c r="N97" s="235" t="e">
        <f>SUM(SUMIF('Fund 01 Rev &amp; Exp Detail'!$E$7:$E$459,'CARES Reporting F01 Rollup'!$B97,'Fund 01 Rev &amp; Exp Detail'!H$7:H$459)+SUMIF('Fund 03 Rev &amp; Exp Detail'!$E$7:$E$459,'CARES Reporting F01 Rollup'!C97,'Fund 03 Rev &amp; Exp Detail'!H$7:H$459))/SUM('Fund 01 Rev &amp; Exp Detail'!H$461+'Fund 03 Rev &amp; Exp Detail'!H$461)</f>
        <v>#DIV/0!</v>
      </c>
      <c r="O97" s="384"/>
      <c r="P97" s="384"/>
      <c r="Q97" s="384"/>
      <c r="R97" s="385"/>
      <c r="S97" s="336"/>
      <c r="T97" s="214" t="e">
        <f>SUM(SUMIF('Fund 01 Rev &amp; Exp Detail'!$E$7:$E$504,'CARES Reporting F01 Rollup'!$B97,'Fund 01 Rev &amp; Exp Detail'!F$7:F$504)+SUMIF('Fund 03 Rev &amp; Exp Detail'!$E$7:$E$504,'CARES Reporting F01 Rollup'!$B97,'Fund 03 Rev &amp; Exp Detail'!F$7:F$504))/SUM('Fund 01 Rev &amp; Exp Detail'!F$506+'Fund 03 Rev &amp; Exp Detail'!F$506)</f>
        <v>#DIV/0!</v>
      </c>
      <c r="U97" s="215" t="e">
        <f>SUM(SUMIF('Fund 01 Rev &amp; Exp Detail'!$E$7:$E$504,'CARES Reporting F01 Rollup'!$B97,'Fund 01 Rev &amp; Exp Detail'!G$7:G$504)+SUMIF('Fund 03 Rev &amp; Exp Detail'!$E$7:$E$504,'CARES Reporting F01 Rollup'!$B97,'Fund 03 Rev &amp; Exp Detail'!G$7:G$504))/SUM('Fund 01 Rev &amp; Exp Detail'!G$506+'Fund 03 Rev &amp; Exp Detail'!G$506)</f>
        <v>#DIV/0!</v>
      </c>
      <c r="V97" s="235" t="e">
        <f>SUM(SUMIF('Fund 01 Rev &amp; Exp Detail'!$E$7:$E$504,'CARES Reporting F01 Rollup'!$B97,'Fund 01 Rev &amp; Exp Detail'!H$7:H$504)+SUMIF('Fund 03 Rev &amp; Exp Detail'!$E$7:$E$504,'CARES Reporting F01 Rollup'!$B97,'Fund 03 Rev &amp; Exp Detail'!H$7:H$504))/SUM('Fund 01 Rev &amp; Exp Detail'!H$506+'Fund 03 Rev &amp; Exp Detail'!H$506)</f>
        <v>#DIV/0!</v>
      </c>
      <c r="W97" s="384"/>
      <c r="X97" s="384"/>
      <c r="Y97" s="384"/>
      <c r="Z97" s="385"/>
      <c r="AA97" s="336"/>
      <c r="AB97" s="214" t="e">
        <f>SUM(SUMIF('Fund 01 Rev &amp; Exp Detail'!$E$7:$E$549,'CARES Reporting F01 Rollup'!$B97,'Fund 01 Rev &amp; Exp Detail'!F$7:F$549)+SUMIF('Fund 03 Rev &amp; Exp Detail'!$E$7:$E$549,'CARES Reporting F01 Rollup'!$B97,'Fund 03 Rev &amp; Exp Detail'!F$7:F$549))/SUM('Fund 01 Rev &amp; Exp Detail'!F$551+'Fund 03 Rev &amp; Exp Detail'!F$551)</f>
        <v>#DIV/0!</v>
      </c>
      <c r="AC97" s="215" t="e">
        <f>SUM(SUMIF('Fund 01 Rev &amp; Exp Detail'!$E$7:$E$549,'CARES Reporting F01 Rollup'!$B97,'Fund 01 Rev &amp; Exp Detail'!G$7:G$549)+SUMIF('Fund 03 Rev &amp; Exp Detail'!$E$7:$E$549,'CARES Reporting F01 Rollup'!$B97,'Fund 03 Rev &amp; Exp Detail'!G$7:G$549))/SUM('Fund 01 Rev &amp; Exp Detail'!G$551+'Fund 03 Rev &amp; Exp Detail'!G$551)</f>
        <v>#DIV/0!</v>
      </c>
      <c r="AD97" s="235" t="e">
        <f>SUM(SUMIF('Fund 01 Rev &amp; Exp Detail'!$E$7:$E$549,'CARES Reporting F01 Rollup'!$B97,'Fund 01 Rev &amp; Exp Detail'!H$7:H$549)+SUMIF('Fund 03 Rev &amp; Exp Detail'!$E$7:$E$549,'CARES Reporting F01 Rollup'!$B97,'Fund 03 Rev &amp; Exp Detail'!H$7:H$549))/SUM('Fund 01 Rev &amp; Exp Detail'!H$551+'Fund 03 Rev &amp; Exp Detail'!H$551)</f>
        <v>#DIV/0!</v>
      </c>
      <c r="AE97" s="384"/>
      <c r="AF97" s="384"/>
      <c r="AG97" s="384"/>
      <c r="AH97" s="385"/>
    </row>
    <row r="98" spans="2:34" x14ac:dyDescent="0.25">
      <c r="B98" s="116" t="s">
        <v>252</v>
      </c>
      <c r="C98" s="333">
        <v>6</v>
      </c>
      <c r="D98" s="214" t="e">
        <f>SUM(SUMIF('Fund 01 Rev &amp; Exp Detail'!$E$7:$E$414,'CARES Reporting F01 Rollup'!$B98,'Fund 01 Rev &amp; Exp Detail'!F$7:F$414)+SUMIF('Fund 03 Rev &amp; Exp Detail'!$E$7:$E$414,'CARES Reporting F01 Rollup'!$B98,'Fund 03 Rev &amp; Exp Detail'!F$7:F$414))/SUM('Fund 01 Rev &amp; Exp Detail'!F$416+'Fund 03 Rev &amp; Exp Detail'!F$416)</f>
        <v>#DIV/0!</v>
      </c>
      <c r="E98" s="215" t="e">
        <f>SUM(SUMIF('Fund 01 Rev &amp; Exp Detail'!$E$7:$E$414,'CARES Reporting F01 Rollup'!$B98,'Fund 01 Rev &amp; Exp Detail'!G$7:G$414)+SUMIF('Fund 03 Rev &amp; Exp Detail'!$E$7:$E$414,'CARES Reporting F01 Rollup'!$B98,'Fund 03 Rev &amp; Exp Detail'!G$7:G$414))/SUM('Fund 01 Rev &amp; Exp Detail'!G$416+'Fund 03 Rev &amp; Exp Detail'!G$416)</f>
        <v>#DIV/0!</v>
      </c>
      <c r="F98" s="235" t="e">
        <f>SUM(SUMIF('Fund 01 Rev &amp; Exp Detail'!$E$7:$E$414,'CARES Reporting F01 Rollup'!$B98,'Fund 01 Rev &amp; Exp Detail'!H$7:H$414)+SUMIF('Fund 03 Rev &amp; Exp Detail'!$E$7:$E$414,'CARES Reporting F01 Rollup'!$B98,'Fund 03 Rev &amp; Exp Detail'!H$7:H$414))/SUM('Fund 01 Rev &amp; Exp Detail'!H$416+'Fund 03 Rev &amp; Exp Detail'!H$416)</f>
        <v>#DIV/0!</v>
      </c>
      <c r="G98" s="384"/>
      <c r="H98" s="384"/>
      <c r="I98" s="384"/>
      <c r="J98" s="385"/>
      <c r="K98" s="336"/>
      <c r="L98" s="214" t="e">
        <f>SUM(SUMIF('Fund 01 Rev &amp; Exp Detail'!$E$7:$E$459,'CARES Reporting F01 Rollup'!$B98,'Fund 01 Rev &amp; Exp Detail'!F$7:F$459)+SUMIF('Fund 03 Rev &amp; Exp Detail'!$E$7:$E$459,'CARES Reporting F01 Rollup'!B98,'Fund 03 Rev &amp; Exp Detail'!F$7:F$459))/SUM('Fund 01 Rev &amp; Exp Detail'!F$461+'Fund 03 Rev &amp; Exp Detail'!F$461)</f>
        <v>#DIV/0!</v>
      </c>
      <c r="M98" s="215" t="e">
        <f>SUM(SUMIF('Fund 01 Rev &amp; Exp Detail'!$E$7:$E$459,'CARES Reporting F01 Rollup'!$B98,'Fund 01 Rev &amp; Exp Detail'!G$7:G$459)+SUMIF('Fund 03 Rev &amp; Exp Detail'!$E$7:$E$459,'CARES Reporting F01 Rollup'!B98,'Fund 03 Rev &amp; Exp Detail'!G$7:G$459))/SUM('Fund 01 Rev &amp; Exp Detail'!G$461+'Fund 03 Rev &amp; Exp Detail'!G$461)</f>
        <v>#DIV/0!</v>
      </c>
      <c r="N98" s="235" t="e">
        <f>SUM(SUMIF('Fund 01 Rev &amp; Exp Detail'!$E$7:$E$459,'CARES Reporting F01 Rollup'!$B98,'Fund 01 Rev &amp; Exp Detail'!H$7:H$459)+SUMIF('Fund 03 Rev &amp; Exp Detail'!$E$7:$E$459,'CARES Reporting F01 Rollup'!C98,'Fund 03 Rev &amp; Exp Detail'!H$7:H$459))/SUM('Fund 01 Rev &amp; Exp Detail'!H$461+'Fund 03 Rev &amp; Exp Detail'!H$461)</f>
        <v>#DIV/0!</v>
      </c>
      <c r="O98" s="384"/>
      <c r="P98" s="384"/>
      <c r="Q98" s="384"/>
      <c r="R98" s="385"/>
      <c r="S98" s="336"/>
      <c r="T98" s="214" t="e">
        <f>SUM(SUMIF('Fund 01 Rev &amp; Exp Detail'!$E$7:$E$504,'CARES Reporting F01 Rollup'!$B98,'Fund 01 Rev &amp; Exp Detail'!F$7:F$504)+SUMIF('Fund 03 Rev &amp; Exp Detail'!$E$7:$E$504,'CARES Reporting F01 Rollup'!$B98,'Fund 03 Rev &amp; Exp Detail'!F$7:F$504))/SUM('Fund 01 Rev &amp; Exp Detail'!F$506+'Fund 03 Rev &amp; Exp Detail'!F$506)</f>
        <v>#DIV/0!</v>
      </c>
      <c r="U98" s="215" t="e">
        <f>SUM(SUMIF('Fund 01 Rev &amp; Exp Detail'!$E$7:$E$504,'CARES Reporting F01 Rollup'!$B98,'Fund 01 Rev &amp; Exp Detail'!G$7:G$504)+SUMIF('Fund 03 Rev &amp; Exp Detail'!$E$7:$E$504,'CARES Reporting F01 Rollup'!$B98,'Fund 03 Rev &amp; Exp Detail'!G$7:G$504))/SUM('Fund 01 Rev &amp; Exp Detail'!G$506+'Fund 03 Rev &amp; Exp Detail'!G$506)</f>
        <v>#DIV/0!</v>
      </c>
      <c r="V98" s="235" t="e">
        <f>SUM(SUMIF('Fund 01 Rev &amp; Exp Detail'!$E$7:$E$504,'CARES Reporting F01 Rollup'!$B98,'Fund 01 Rev &amp; Exp Detail'!H$7:H$504)+SUMIF('Fund 03 Rev &amp; Exp Detail'!$E$7:$E$504,'CARES Reporting F01 Rollup'!$B98,'Fund 03 Rev &amp; Exp Detail'!H$7:H$504))/SUM('Fund 01 Rev &amp; Exp Detail'!H$506+'Fund 03 Rev &amp; Exp Detail'!H$506)</f>
        <v>#DIV/0!</v>
      </c>
      <c r="W98" s="384"/>
      <c r="X98" s="384"/>
      <c r="Y98" s="384"/>
      <c r="Z98" s="385"/>
      <c r="AA98" s="336"/>
      <c r="AB98" s="214" t="e">
        <f>SUM(SUMIF('Fund 01 Rev &amp; Exp Detail'!$E$7:$E$549,'CARES Reporting F01 Rollup'!$B98,'Fund 01 Rev &amp; Exp Detail'!F$7:F$549)+SUMIF('Fund 03 Rev &amp; Exp Detail'!$E$7:$E$549,'CARES Reporting F01 Rollup'!$B98,'Fund 03 Rev &amp; Exp Detail'!F$7:F$549))/SUM('Fund 01 Rev &amp; Exp Detail'!F$551+'Fund 03 Rev &amp; Exp Detail'!F$551)</f>
        <v>#DIV/0!</v>
      </c>
      <c r="AC98" s="215" t="e">
        <f>SUM(SUMIF('Fund 01 Rev &amp; Exp Detail'!$E$7:$E$549,'CARES Reporting F01 Rollup'!$B98,'Fund 01 Rev &amp; Exp Detail'!G$7:G$549)+SUMIF('Fund 03 Rev &amp; Exp Detail'!$E$7:$E$549,'CARES Reporting F01 Rollup'!$B98,'Fund 03 Rev &amp; Exp Detail'!G$7:G$549))/SUM('Fund 01 Rev &amp; Exp Detail'!G$551+'Fund 03 Rev &amp; Exp Detail'!G$551)</f>
        <v>#DIV/0!</v>
      </c>
      <c r="AD98" s="235" t="e">
        <f>SUM(SUMIF('Fund 01 Rev &amp; Exp Detail'!$E$7:$E$549,'CARES Reporting F01 Rollup'!$B98,'Fund 01 Rev &amp; Exp Detail'!H$7:H$549)+SUMIF('Fund 03 Rev &amp; Exp Detail'!$E$7:$E$549,'CARES Reporting F01 Rollup'!$B98,'Fund 03 Rev &amp; Exp Detail'!H$7:H$549))/SUM('Fund 01 Rev &amp; Exp Detail'!H$551+'Fund 03 Rev &amp; Exp Detail'!H$551)</f>
        <v>#DIV/0!</v>
      </c>
      <c r="AE98" s="384"/>
      <c r="AF98" s="384"/>
      <c r="AG98" s="384"/>
      <c r="AH98" s="385"/>
    </row>
    <row r="99" spans="2:34" x14ac:dyDescent="0.25">
      <c r="B99" s="116" t="s">
        <v>253</v>
      </c>
      <c r="C99" s="333">
        <v>7</v>
      </c>
      <c r="D99" s="214" t="e">
        <f>SUM(SUMIF('Fund 01 Rev &amp; Exp Detail'!$E$7:$E$414,'CARES Reporting F01 Rollup'!$B99,'Fund 01 Rev &amp; Exp Detail'!F$7:F$414)+SUMIF('Fund 03 Rev &amp; Exp Detail'!$E$7:$E$414,'CARES Reporting F01 Rollup'!$B99,'Fund 03 Rev &amp; Exp Detail'!F$7:F$414))/SUM('Fund 01 Rev &amp; Exp Detail'!F$416+'Fund 03 Rev &amp; Exp Detail'!F$416)</f>
        <v>#DIV/0!</v>
      </c>
      <c r="E99" s="215" t="e">
        <f>SUM(SUMIF('Fund 01 Rev &amp; Exp Detail'!$E$7:$E$414,'CARES Reporting F01 Rollup'!$B99,'Fund 01 Rev &amp; Exp Detail'!G$7:G$414)+SUMIF('Fund 03 Rev &amp; Exp Detail'!$E$7:$E$414,'CARES Reporting F01 Rollup'!$B99,'Fund 03 Rev &amp; Exp Detail'!G$7:G$414))/SUM('Fund 01 Rev &amp; Exp Detail'!G$416+'Fund 03 Rev &amp; Exp Detail'!G$416)</f>
        <v>#DIV/0!</v>
      </c>
      <c r="F99" s="235" t="e">
        <f>SUM(SUMIF('Fund 01 Rev &amp; Exp Detail'!$E$7:$E$414,'CARES Reporting F01 Rollup'!$B99,'Fund 01 Rev &amp; Exp Detail'!H$7:H$414)+SUMIF('Fund 03 Rev &amp; Exp Detail'!$E$7:$E$414,'CARES Reporting F01 Rollup'!$B99,'Fund 03 Rev &amp; Exp Detail'!H$7:H$414))/SUM('Fund 01 Rev &amp; Exp Detail'!H$416+'Fund 03 Rev &amp; Exp Detail'!H$416)</f>
        <v>#DIV/0!</v>
      </c>
      <c r="G99" s="384"/>
      <c r="H99" s="384"/>
      <c r="I99" s="384"/>
      <c r="J99" s="385"/>
      <c r="K99" s="336"/>
      <c r="L99" s="214" t="e">
        <f>SUM(SUMIF('Fund 01 Rev &amp; Exp Detail'!$E$7:$E$459,'CARES Reporting F01 Rollup'!$B99,'Fund 01 Rev &amp; Exp Detail'!F$7:F$459)+SUMIF('Fund 03 Rev &amp; Exp Detail'!$E$7:$E$459,'CARES Reporting F01 Rollup'!B99,'Fund 03 Rev &amp; Exp Detail'!F$7:F$459))/SUM('Fund 01 Rev &amp; Exp Detail'!F$461+'Fund 03 Rev &amp; Exp Detail'!F$461)</f>
        <v>#DIV/0!</v>
      </c>
      <c r="M99" s="215" t="e">
        <f>SUM(SUMIF('Fund 01 Rev &amp; Exp Detail'!$E$7:$E$459,'CARES Reporting F01 Rollup'!$B99,'Fund 01 Rev &amp; Exp Detail'!G$7:G$459)+SUMIF('Fund 03 Rev &amp; Exp Detail'!$E$7:$E$459,'CARES Reporting F01 Rollup'!B99,'Fund 03 Rev &amp; Exp Detail'!G$7:G$459))/SUM('Fund 01 Rev &amp; Exp Detail'!G$461+'Fund 03 Rev &amp; Exp Detail'!G$461)</f>
        <v>#DIV/0!</v>
      </c>
      <c r="N99" s="235" t="e">
        <f>SUM(SUMIF('Fund 01 Rev &amp; Exp Detail'!$E$7:$E$459,'CARES Reporting F01 Rollup'!$B99,'Fund 01 Rev &amp; Exp Detail'!H$7:H$459)+SUMIF('Fund 03 Rev &amp; Exp Detail'!$E$7:$E$459,'CARES Reporting F01 Rollup'!C99,'Fund 03 Rev &amp; Exp Detail'!H$7:H$459))/SUM('Fund 01 Rev &amp; Exp Detail'!H$461+'Fund 03 Rev &amp; Exp Detail'!H$461)</f>
        <v>#DIV/0!</v>
      </c>
      <c r="O99" s="384"/>
      <c r="P99" s="384"/>
      <c r="Q99" s="384"/>
      <c r="R99" s="385"/>
      <c r="S99" s="336"/>
      <c r="T99" s="214" t="e">
        <f>SUM(SUMIF('Fund 01 Rev &amp; Exp Detail'!$E$7:$E$504,'CARES Reporting F01 Rollup'!$B99,'Fund 01 Rev &amp; Exp Detail'!F$7:F$504)+SUMIF('Fund 03 Rev &amp; Exp Detail'!$E$7:$E$504,'CARES Reporting F01 Rollup'!$B99,'Fund 03 Rev &amp; Exp Detail'!F$7:F$504))/SUM('Fund 01 Rev &amp; Exp Detail'!F$506+'Fund 03 Rev &amp; Exp Detail'!F$506)</f>
        <v>#DIV/0!</v>
      </c>
      <c r="U99" s="215" t="e">
        <f>SUM(SUMIF('Fund 01 Rev &amp; Exp Detail'!$E$7:$E$504,'CARES Reporting F01 Rollup'!$B99,'Fund 01 Rev &amp; Exp Detail'!G$7:G$504)+SUMIF('Fund 03 Rev &amp; Exp Detail'!$E$7:$E$504,'CARES Reporting F01 Rollup'!$B99,'Fund 03 Rev &amp; Exp Detail'!G$7:G$504))/SUM('Fund 01 Rev &amp; Exp Detail'!G$506+'Fund 03 Rev &amp; Exp Detail'!G$506)</f>
        <v>#DIV/0!</v>
      </c>
      <c r="V99" s="235" t="e">
        <f>SUM(SUMIF('Fund 01 Rev &amp; Exp Detail'!$E$7:$E$504,'CARES Reporting F01 Rollup'!$B99,'Fund 01 Rev &amp; Exp Detail'!H$7:H$504)+SUMIF('Fund 03 Rev &amp; Exp Detail'!$E$7:$E$504,'CARES Reporting F01 Rollup'!$B99,'Fund 03 Rev &amp; Exp Detail'!H$7:H$504))/SUM('Fund 01 Rev &amp; Exp Detail'!H$506+'Fund 03 Rev &amp; Exp Detail'!H$506)</f>
        <v>#DIV/0!</v>
      </c>
      <c r="W99" s="384"/>
      <c r="X99" s="384"/>
      <c r="Y99" s="384"/>
      <c r="Z99" s="385"/>
      <c r="AA99" s="336"/>
      <c r="AB99" s="214" t="e">
        <f>SUM(SUMIF('Fund 01 Rev &amp; Exp Detail'!$E$7:$E$549,'CARES Reporting F01 Rollup'!$B99,'Fund 01 Rev &amp; Exp Detail'!F$7:F$549)+SUMIF('Fund 03 Rev &amp; Exp Detail'!$E$7:$E$549,'CARES Reporting F01 Rollup'!$B99,'Fund 03 Rev &amp; Exp Detail'!F$7:F$549))/SUM('Fund 01 Rev &amp; Exp Detail'!F$551+'Fund 03 Rev &amp; Exp Detail'!F$551)</f>
        <v>#DIV/0!</v>
      </c>
      <c r="AC99" s="215" t="e">
        <f>SUM(SUMIF('Fund 01 Rev &amp; Exp Detail'!$E$7:$E$549,'CARES Reporting F01 Rollup'!$B99,'Fund 01 Rev &amp; Exp Detail'!G$7:G$549)+SUMIF('Fund 03 Rev &amp; Exp Detail'!$E$7:$E$549,'CARES Reporting F01 Rollup'!$B99,'Fund 03 Rev &amp; Exp Detail'!G$7:G$549))/SUM('Fund 01 Rev &amp; Exp Detail'!G$551+'Fund 03 Rev &amp; Exp Detail'!G$551)</f>
        <v>#DIV/0!</v>
      </c>
      <c r="AD99" s="235" t="e">
        <f>SUM(SUMIF('Fund 01 Rev &amp; Exp Detail'!$E$7:$E$549,'CARES Reporting F01 Rollup'!$B99,'Fund 01 Rev &amp; Exp Detail'!H$7:H$549)+SUMIF('Fund 03 Rev &amp; Exp Detail'!$E$7:$E$549,'CARES Reporting F01 Rollup'!$B99,'Fund 03 Rev &amp; Exp Detail'!H$7:H$549))/SUM('Fund 01 Rev &amp; Exp Detail'!H$551+'Fund 03 Rev &amp; Exp Detail'!H$551)</f>
        <v>#DIV/0!</v>
      </c>
      <c r="AE99" s="384"/>
      <c r="AF99" s="384"/>
      <c r="AG99" s="384"/>
      <c r="AH99" s="385"/>
    </row>
    <row r="100" spans="2:34" x14ac:dyDescent="0.25">
      <c r="B100" s="116" t="s">
        <v>254</v>
      </c>
      <c r="C100" s="333">
        <v>8</v>
      </c>
      <c r="D100" s="214" t="e">
        <f>SUM(SUMIF('Fund 01 Rev &amp; Exp Detail'!$E$7:$E$414,'CARES Reporting F01 Rollup'!$B100,'Fund 01 Rev &amp; Exp Detail'!F$7:F$414)+SUMIF('Fund 03 Rev &amp; Exp Detail'!$E$7:$E$414,'CARES Reporting F01 Rollup'!$B100,'Fund 03 Rev &amp; Exp Detail'!F$7:F$414))/SUM('Fund 01 Rev &amp; Exp Detail'!F$416+'Fund 03 Rev &amp; Exp Detail'!F$416)</f>
        <v>#DIV/0!</v>
      </c>
      <c r="E100" s="215" t="e">
        <f>SUM(SUMIF('Fund 01 Rev &amp; Exp Detail'!$E$7:$E$414,'CARES Reporting F01 Rollup'!$B100,'Fund 01 Rev &amp; Exp Detail'!G$7:G$414)+SUMIF('Fund 03 Rev &amp; Exp Detail'!$E$7:$E$414,'CARES Reporting F01 Rollup'!$B100,'Fund 03 Rev &amp; Exp Detail'!G$7:G$414))/SUM('Fund 01 Rev &amp; Exp Detail'!G$416+'Fund 03 Rev &amp; Exp Detail'!G$416)</f>
        <v>#DIV/0!</v>
      </c>
      <c r="F100" s="235" t="e">
        <f>SUM(SUMIF('Fund 01 Rev &amp; Exp Detail'!$E$7:$E$414,'CARES Reporting F01 Rollup'!$B100,'Fund 01 Rev &amp; Exp Detail'!H$7:H$414)+SUMIF('Fund 03 Rev &amp; Exp Detail'!$E$7:$E$414,'CARES Reporting F01 Rollup'!$B100,'Fund 03 Rev &amp; Exp Detail'!H$7:H$414))/SUM('Fund 01 Rev &amp; Exp Detail'!H$416+'Fund 03 Rev &amp; Exp Detail'!H$416)</f>
        <v>#DIV/0!</v>
      </c>
      <c r="G100" s="384"/>
      <c r="H100" s="384"/>
      <c r="I100" s="384"/>
      <c r="J100" s="385"/>
      <c r="K100" s="336"/>
      <c r="L100" s="214" t="e">
        <f>SUM(SUMIF('Fund 01 Rev &amp; Exp Detail'!$E$7:$E$459,'CARES Reporting F01 Rollup'!$B100,'Fund 01 Rev &amp; Exp Detail'!F$7:F$459)+SUMIF('Fund 03 Rev &amp; Exp Detail'!$E$7:$E$459,'CARES Reporting F01 Rollup'!B100,'Fund 03 Rev &amp; Exp Detail'!F$7:F$459))/SUM('Fund 01 Rev &amp; Exp Detail'!F$461+'Fund 03 Rev &amp; Exp Detail'!F$461)</f>
        <v>#DIV/0!</v>
      </c>
      <c r="M100" s="215" t="e">
        <f>SUM(SUMIF('Fund 01 Rev &amp; Exp Detail'!$E$7:$E$459,'CARES Reporting F01 Rollup'!$B100,'Fund 01 Rev &amp; Exp Detail'!G$7:G$459)+SUMIF('Fund 03 Rev &amp; Exp Detail'!$E$7:$E$459,'CARES Reporting F01 Rollup'!B100,'Fund 03 Rev &amp; Exp Detail'!G$7:G$459))/SUM('Fund 01 Rev &amp; Exp Detail'!G$461+'Fund 03 Rev &amp; Exp Detail'!G$461)</f>
        <v>#DIV/0!</v>
      </c>
      <c r="N100" s="235" t="e">
        <f>SUM(SUMIF('Fund 01 Rev &amp; Exp Detail'!$E$7:$E$459,'CARES Reporting F01 Rollup'!$B100,'Fund 01 Rev &amp; Exp Detail'!H$7:H$459)+SUMIF('Fund 03 Rev &amp; Exp Detail'!$E$7:$E$459,'CARES Reporting F01 Rollup'!C100,'Fund 03 Rev &amp; Exp Detail'!H$7:H$459))/SUM('Fund 01 Rev &amp; Exp Detail'!H$461+'Fund 03 Rev &amp; Exp Detail'!H$461)</f>
        <v>#DIV/0!</v>
      </c>
      <c r="O100" s="384"/>
      <c r="P100" s="384"/>
      <c r="Q100" s="384"/>
      <c r="R100" s="385"/>
      <c r="S100" s="336"/>
      <c r="T100" s="214" t="e">
        <f>SUM(SUMIF('Fund 01 Rev &amp; Exp Detail'!$E$7:$E$504,'CARES Reporting F01 Rollup'!$B100,'Fund 01 Rev &amp; Exp Detail'!F$7:F$504)+SUMIF('Fund 03 Rev &amp; Exp Detail'!$E$7:$E$504,'CARES Reporting F01 Rollup'!$B100,'Fund 03 Rev &amp; Exp Detail'!F$7:F$504))/SUM('Fund 01 Rev &amp; Exp Detail'!F$506+'Fund 03 Rev &amp; Exp Detail'!F$506)</f>
        <v>#DIV/0!</v>
      </c>
      <c r="U100" s="215" t="e">
        <f>SUM(SUMIF('Fund 01 Rev &amp; Exp Detail'!$E$7:$E$504,'CARES Reporting F01 Rollup'!$B100,'Fund 01 Rev &amp; Exp Detail'!G$7:G$504)+SUMIF('Fund 03 Rev &amp; Exp Detail'!$E$7:$E$504,'CARES Reporting F01 Rollup'!$B100,'Fund 03 Rev &amp; Exp Detail'!G$7:G$504))/SUM('Fund 01 Rev &amp; Exp Detail'!G$506+'Fund 03 Rev &amp; Exp Detail'!G$506)</f>
        <v>#DIV/0!</v>
      </c>
      <c r="V100" s="235" t="e">
        <f>SUM(SUMIF('Fund 01 Rev &amp; Exp Detail'!$E$7:$E$504,'CARES Reporting F01 Rollup'!$B100,'Fund 01 Rev &amp; Exp Detail'!H$7:H$504)+SUMIF('Fund 03 Rev &amp; Exp Detail'!$E$7:$E$504,'CARES Reporting F01 Rollup'!$B100,'Fund 03 Rev &amp; Exp Detail'!H$7:H$504))/SUM('Fund 01 Rev &amp; Exp Detail'!H$506+'Fund 03 Rev &amp; Exp Detail'!H$506)</f>
        <v>#DIV/0!</v>
      </c>
      <c r="W100" s="384"/>
      <c r="X100" s="384"/>
      <c r="Y100" s="384"/>
      <c r="Z100" s="385"/>
      <c r="AA100" s="336"/>
      <c r="AB100" s="214" t="e">
        <f>SUM(SUMIF('Fund 01 Rev &amp; Exp Detail'!$E$7:$E$549,'CARES Reporting F01 Rollup'!$B100,'Fund 01 Rev &amp; Exp Detail'!F$7:F$549)+SUMIF('Fund 03 Rev &amp; Exp Detail'!$E$7:$E$549,'CARES Reporting F01 Rollup'!$B100,'Fund 03 Rev &amp; Exp Detail'!F$7:F$549))/SUM('Fund 01 Rev &amp; Exp Detail'!F$551+'Fund 03 Rev &amp; Exp Detail'!F$551)</f>
        <v>#DIV/0!</v>
      </c>
      <c r="AC100" s="215" t="e">
        <f>SUM(SUMIF('Fund 01 Rev &amp; Exp Detail'!$E$7:$E$549,'CARES Reporting F01 Rollup'!$B100,'Fund 01 Rev &amp; Exp Detail'!G$7:G$549)+SUMIF('Fund 03 Rev &amp; Exp Detail'!$E$7:$E$549,'CARES Reporting F01 Rollup'!$B100,'Fund 03 Rev &amp; Exp Detail'!G$7:G$549))/SUM('Fund 01 Rev &amp; Exp Detail'!G$551+'Fund 03 Rev &amp; Exp Detail'!G$551)</f>
        <v>#DIV/0!</v>
      </c>
      <c r="AD100" s="235" t="e">
        <f>SUM(SUMIF('Fund 01 Rev &amp; Exp Detail'!$E$7:$E$549,'CARES Reporting F01 Rollup'!$B100,'Fund 01 Rev &amp; Exp Detail'!H$7:H$549)+SUMIF('Fund 03 Rev &amp; Exp Detail'!$E$7:$E$549,'CARES Reporting F01 Rollup'!$B100,'Fund 03 Rev &amp; Exp Detail'!H$7:H$549))/SUM('Fund 01 Rev &amp; Exp Detail'!H$551+'Fund 03 Rev &amp; Exp Detail'!H$551)</f>
        <v>#DIV/0!</v>
      </c>
      <c r="AE100" s="384"/>
      <c r="AF100" s="384"/>
      <c r="AG100" s="384"/>
      <c r="AH100" s="385"/>
    </row>
    <row r="101" spans="2:34" x14ac:dyDescent="0.25">
      <c r="B101" s="116" t="s">
        <v>255</v>
      </c>
      <c r="C101" s="333">
        <v>9</v>
      </c>
      <c r="D101" s="214" t="e">
        <f>SUM(SUMIF('Fund 01 Rev &amp; Exp Detail'!$E$7:$E$414,'CARES Reporting F01 Rollup'!$B101,'Fund 01 Rev &amp; Exp Detail'!F$7:F$414)+SUMIF('Fund 03 Rev &amp; Exp Detail'!$E$7:$E$414,'CARES Reporting F01 Rollup'!$B101,'Fund 03 Rev &amp; Exp Detail'!F$7:F$414))/SUM('Fund 01 Rev &amp; Exp Detail'!F$416+'Fund 03 Rev &amp; Exp Detail'!F$416)</f>
        <v>#DIV/0!</v>
      </c>
      <c r="E101" s="215" t="e">
        <f>SUM(SUMIF('Fund 01 Rev &amp; Exp Detail'!$E$7:$E$414,'CARES Reporting F01 Rollup'!$B101,'Fund 01 Rev &amp; Exp Detail'!G$7:G$414)+SUMIF('Fund 03 Rev &amp; Exp Detail'!$E$7:$E$414,'CARES Reporting F01 Rollup'!$B101,'Fund 03 Rev &amp; Exp Detail'!G$7:G$414))/SUM('Fund 01 Rev &amp; Exp Detail'!G$416+'Fund 03 Rev &amp; Exp Detail'!G$416)</f>
        <v>#DIV/0!</v>
      </c>
      <c r="F101" s="235" t="e">
        <f>SUM(SUMIF('Fund 01 Rev &amp; Exp Detail'!$E$7:$E$414,'CARES Reporting F01 Rollup'!$B101,'Fund 01 Rev &amp; Exp Detail'!H$7:H$414)+SUMIF('Fund 03 Rev &amp; Exp Detail'!$E$7:$E$414,'CARES Reporting F01 Rollup'!$B101,'Fund 03 Rev &amp; Exp Detail'!H$7:H$414))/SUM('Fund 01 Rev &amp; Exp Detail'!H$416+'Fund 03 Rev &amp; Exp Detail'!H$416)</f>
        <v>#DIV/0!</v>
      </c>
      <c r="G101" s="384"/>
      <c r="H101" s="384"/>
      <c r="I101" s="384"/>
      <c r="J101" s="385"/>
      <c r="K101" s="336"/>
      <c r="L101" s="214" t="e">
        <f>SUM(SUMIF('Fund 01 Rev &amp; Exp Detail'!$E$7:$E$459,'CARES Reporting F01 Rollup'!$B101,'Fund 01 Rev &amp; Exp Detail'!F$7:F$459)+SUMIF('Fund 03 Rev &amp; Exp Detail'!$E$7:$E$459,'CARES Reporting F01 Rollup'!B101,'Fund 03 Rev &amp; Exp Detail'!F$7:F$459))/SUM('Fund 01 Rev &amp; Exp Detail'!F$461+'Fund 03 Rev &amp; Exp Detail'!F$461)</f>
        <v>#DIV/0!</v>
      </c>
      <c r="M101" s="215" t="e">
        <f>SUM(SUMIF('Fund 01 Rev &amp; Exp Detail'!$E$7:$E$459,'CARES Reporting F01 Rollup'!$B101,'Fund 01 Rev &amp; Exp Detail'!G$7:G$459)+SUMIF('Fund 03 Rev &amp; Exp Detail'!$E$7:$E$459,'CARES Reporting F01 Rollup'!B101,'Fund 03 Rev &amp; Exp Detail'!G$7:G$459))/SUM('Fund 01 Rev &amp; Exp Detail'!G$461+'Fund 03 Rev &amp; Exp Detail'!G$461)</f>
        <v>#DIV/0!</v>
      </c>
      <c r="N101" s="235" t="e">
        <f>SUM(SUMIF('Fund 01 Rev &amp; Exp Detail'!$E$7:$E$459,'CARES Reporting F01 Rollup'!$B101,'Fund 01 Rev &amp; Exp Detail'!H$7:H$459)+SUMIF('Fund 03 Rev &amp; Exp Detail'!$E$7:$E$459,'CARES Reporting F01 Rollup'!C101,'Fund 03 Rev &amp; Exp Detail'!H$7:H$459))/SUM('Fund 01 Rev &amp; Exp Detail'!H$461+'Fund 03 Rev &amp; Exp Detail'!H$461)</f>
        <v>#DIV/0!</v>
      </c>
      <c r="O101" s="384"/>
      <c r="P101" s="384"/>
      <c r="Q101" s="384"/>
      <c r="R101" s="385"/>
      <c r="S101" s="336"/>
      <c r="T101" s="214" t="e">
        <f>SUM(SUMIF('Fund 01 Rev &amp; Exp Detail'!$E$7:$E$504,'CARES Reporting F01 Rollup'!$B101,'Fund 01 Rev &amp; Exp Detail'!F$7:F$504)+SUMIF('Fund 03 Rev &amp; Exp Detail'!$E$7:$E$504,'CARES Reporting F01 Rollup'!$B101,'Fund 03 Rev &amp; Exp Detail'!F$7:F$504))/SUM('Fund 01 Rev &amp; Exp Detail'!F$506+'Fund 03 Rev &amp; Exp Detail'!F$506)</f>
        <v>#DIV/0!</v>
      </c>
      <c r="U101" s="215" t="e">
        <f>SUM(SUMIF('Fund 01 Rev &amp; Exp Detail'!$E$7:$E$504,'CARES Reporting F01 Rollup'!$B101,'Fund 01 Rev &amp; Exp Detail'!G$7:G$504)+SUMIF('Fund 03 Rev &amp; Exp Detail'!$E$7:$E$504,'CARES Reporting F01 Rollup'!$B101,'Fund 03 Rev &amp; Exp Detail'!G$7:G$504))/SUM('Fund 01 Rev &amp; Exp Detail'!G$506+'Fund 03 Rev &amp; Exp Detail'!G$506)</f>
        <v>#DIV/0!</v>
      </c>
      <c r="V101" s="235" t="e">
        <f>SUM(SUMIF('Fund 01 Rev &amp; Exp Detail'!$E$7:$E$504,'CARES Reporting F01 Rollup'!$B101,'Fund 01 Rev &amp; Exp Detail'!H$7:H$504)+SUMIF('Fund 03 Rev &amp; Exp Detail'!$E$7:$E$504,'CARES Reporting F01 Rollup'!$B101,'Fund 03 Rev &amp; Exp Detail'!H$7:H$504))/SUM('Fund 01 Rev &amp; Exp Detail'!H$506+'Fund 03 Rev &amp; Exp Detail'!H$506)</f>
        <v>#DIV/0!</v>
      </c>
      <c r="W101" s="384"/>
      <c r="X101" s="384"/>
      <c r="Y101" s="384"/>
      <c r="Z101" s="385"/>
      <c r="AA101" s="336"/>
      <c r="AB101" s="214" t="e">
        <f>SUM(SUMIF('Fund 01 Rev &amp; Exp Detail'!$E$7:$E$549,'CARES Reporting F01 Rollup'!$B101,'Fund 01 Rev &amp; Exp Detail'!F$7:F$549)+SUMIF('Fund 03 Rev &amp; Exp Detail'!$E$7:$E$549,'CARES Reporting F01 Rollup'!$B101,'Fund 03 Rev &amp; Exp Detail'!F$7:F$549))/SUM('Fund 01 Rev &amp; Exp Detail'!F$551+'Fund 03 Rev &amp; Exp Detail'!F$551)</f>
        <v>#DIV/0!</v>
      </c>
      <c r="AC101" s="215" t="e">
        <f>SUM(SUMIF('Fund 01 Rev &amp; Exp Detail'!$E$7:$E$549,'CARES Reporting F01 Rollup'!$B101,'Fund 01 Rev &amp; Exp Detail'!G$7:G$549)+SUMIF('Fund 03 Rev &amp; Exp Detail'!$E$7:$E$549,'CARES Reporting F01 Rollup'!$B101,'Fund 03 Rev &amp; Exp Detail'!G$7:G$549))/SUM('Fund 01 Rev &amp; Exp Detail'!G$551+'Fund 03 Rev &amp; Exp Detail'!G$551)</f>
        <v>#DIV/0!</v>
      </c>
      <c r="AD101" s="235" t="e">
        <f>SUM(SUMIF('Fund 01 Rev &amp; Exp Detail'!$E$7:$E$549,'CARES Reporting F01 Rollup'!$B101,'Fund 01 Rev &amp; Exp Detail'!H$7:H$549)+SUMIF('Fund 03 Rev &amp; Exp Detail'!$E$7:$E$549,'CARES Reporting F01 Rollup'!$B101,'Fund 03 Rev &amp; Exp Detail'!H$7:H$549))/SUM('Fund 01 Rev &amp; Exp Detail'!H$551+'Fund 03 Rev &amp; Exp Detail'!H$551)</f>
        <v>#DIV/0!</v>
      </c>
      <c r="AE101" s="384"/>
      <c r="AF101" s="384"/>
      <c r="AG101" s="384"/>
      <c r="AH101" s="385"/>
    </row>
    <row r="102" spans="2:34" ht="15.75" thickBot="1" x14ac:dyDescent="0.3">
      <c r="B102" s="116" t="s">
        <v>256</v>
      </c>
      <c r="C102" s="333">
        <v>10</v>
      </c>
      <c r="D102" s="285" t="e">
        <f>SUM(SUMIF('Fund 01 Rev &amp; Exp Detail'!$E$7:$E$414,'CARES Reporting F01 Rollup'!$B102,'Fund 01 Rev &amp; Exp Detail'!F$7:F$414)+SUMIF('Fund 03 Rev &amp; Exp Detail'!$E$7:$E$414,'CARES Reporting F01 Rollup'!$B102,'Fund 03 Rev &amp; Exp Detail'!F$7:F$414))/SUM('Fund 01 Rev &amp; Exp Detail'!F$416+'Fund 03 Rev &amp; Exp Detail'!F$416)</f>
        <v>#DIV/0!</v>
      </c>
      <c r="E102" s="286" t="e">
        <f>SUM(SUMIF('Fund 01 Rev &amp; Exp Detail'!$E$7:$E$414,'CARES Reporting F01 Rollup'!$B102,'Fund 01 Rev &amp; Exp Detail'!G$7:G$414)+SUMIF('Fund 03 Rev &amp; Exp Detail'!$E$7:$E$414,'CARES Reporting F01 Rollup'!$B102,'Fund 03 Rev &amp; Exp Detail'!G$7:G$414))/SUM('Fund 01 Rev &amp; Exp Detail'!G$416+'Fund 03 Rev &amp; Exp Detail'!G$416)</f>
        <v>#DIV/0!</v>
      </c>
      <c r="F102" s="287" t="e">
        <f>SUM(SUMIF('Fund 01 Rev &amp; Exp Detail'!$E$7:$E$414,'CARES Reporting F01 Rollup'!$B102,'Fund 01 Rev &amp; Exp Detail'!H$7:H$414)+SUMIF('Fund 03 Rev &amp; Exp Detail'!$E$7:$E$414,'CARES Reporting F01 Rollup'!$B102,'Fund 03 Rev &amp; Exp Detail'!H$7:H$414))/SUM('Fund 01 Rev &amp; Exp Detail'!H$416+'Fund 03 Rev &amp; Exp Detail'!H$416)</f>
        <v>#DIV/0!</v>
      </c>
      <c r="G102" s="384"/>
      <c r="H102" s="384"/>
      <c r="I102" s="384"/>
      <c r="J102" s="385"/>
      <c r="K102" s="336"/>
      <c r="L102" s="285" t="e">
        <f>SUM(SUMIF('Fund 01 Rev &amp; Exp Detail'!$E$7:$E$459,'CARES Reporting F01 Rollup'!$B102,'Fund 01 Rev &amp; Exp Detail'!F$7:F$459)+SUMIF('Fund 03 Rev &amp; Exp Detail'!$E$7:$E$459,'CARES Reporting F01 Rollup'!B102,'Fund 03 Rev &amp; Exp Detail'!F$7:F$459))/SUM('Fund 01 Rev &amp; Exp Detail'!F$461+'Fund 03 Rev &amp; Exp Detail'!F$461)</f>
        <v>#DIV/0!</v>
      </c>
      <c r="M102" s="286" t="e">
        <f>SUM(SUMIF('Fund 01 Rev &amp; Exp Detail'!$E$7:$E$459,'CARES Reporting F01 Rollup'!$B102,'Fund 01 Rev &amp; Exp Detail'!G$7:G$459)+SUMIF('Fund 03 Rev &amp; Exp Detail'!$E$7:$E$459,'CARES Reporting F01 Rollup'!B102,'Fund 03 Rev &amp; Exp Detail'!G$7:G$459))/SUM('Fund 01 Rev &amp; Exp Detail'!G$461+'Fund 03 Rev &amp; Exp Detail'!G$461)</f>
        <v>#DIV/0!</v>
      </c>
      <c r="N102" s="287" t="e">
        <f>SUM(SUMIF('Fund 01 Rev &amp; Exp Detail'!$E$7:$E$459,'CARES Reporting F01 Rollup'!$B102,'Fund 01 Rev &amp; Exp Detail'!H$7:H$459)+SUMIF('Fund 03 Rev &amp; Exp Detail'!$E$7:$E$459,'CARES Reporting F01 Rollup'!C102,'Fund 03 Rev &amp; Exp Detail'!H$7:H$459))/SUM('Fund 01 Rev &amp; Exp Detail'!H$461+'Fund 03 Rev &amp; Exp Detail'!H$461)</f>
        <v>#DIV/0!</v>
      </c>
      <c r="O102" s="384"/>
      <c r="P102" s="384"/>
      <c r="Q102" s="384"/>
      <c r="R102" s="385"/>
      <c r="S102" s="336"/>
      <c r="T102" s="285" t="e">
        <f>SUM(SUMIF('Fund 01 Rev &amp; Exp Detail'!$E$7:$E$504,'CARES Reporting F01 Rollup'!$B102,'Fund 01 Rev &amp; Exp Detail'!F$7:F$504)+SUMIF('Fund 03 Rev &amp; Exp Detail'!$E$7:$E$504,'CARES Reporting F01 Rollup'!$B102,'Fund 03 Rev &amp; Exp Detail'!F$7:F$504))/SUM('Fund 01 Rev &amp; Exp Detail'!F$506+'Fund 03 Rev &amp; Exp Detail'!F$506)</f>
        <v>#DIV/0!</v>
      </c>
      <c r="U102" s="286" t="e">
        <f>SUM(SUMIF('Fund 01 Rev &amp; Exp Detail'!$E$7:$E$504,'CARES Reporting F01 Rollup'!$B102,'Fund 01 Rev &amp; Exp Detail'!G$7:G$504)+SUMIF('Fund 03 Rev &amp; Exp Detail'!$E$7:$E$504,'CARES Reporting F01 Rollup'!$B102,'Fund 03 Rev &amp; Exp Detail'!G$7:G$504))/SUM('Fund 01 Rev &amp; Exp Detail'!G$506+'Fund 03 Rev &amp; Exp Detail'!G$506)</f>
        <v>#DIV/0!</v>
      </c>
      <c r="V102" s="287" t="e">
        <f>SUM(SUMIF('Fund 01 Rev &amp; Exp Detail'!$E$7:$E$504,'CARES Reporting F01 Rollup'!$B102,'Fund 01 Rev &amp; Exp Detail'!H$7:H$504)+SUMIF('Fund 03 Rev &amp; Exp Detail'!$E$7:$E$504,'CARES Reporting F01 Rollup'!$B102,'Fund 03 Rev &amp; Exp Detail'!H$7:H$504))/SUM('Fund 01 Rev &amp; Exp Detail'!H$506+'Fund 03 Rev &amp; Exp Detail'!H$506)</f>
        <v>#DIV/0!</v>
      </c>
      <c r="W102" s="384"/>
      <c r="X102" s="384"/>
      <c r="Y102" s="384"/>
      <c r="Z102" s="385"/>
      <c r="AA102" s="336"/>
      <c r="AB102" s="285" t="e">
        <f>SUM(SUMIF('Fund 01 Rev &amp; Exp Detail'!$E$7:$E$549,'CARES Reporting F01 Rollup'!$B102,'Fund 01 Rev &amp; Exp Detail'!F$7:F$549)+SUMIF('Fund 03 Rev &amp; Exp Detail'!$E$7:$E$549,'CARES Reporting F01 Rollup'!$B102,'Fund 03 Rev &amp; Exp Detail'!F$7:F$549))/SUM('Fund 01 Rev &amp; Exp Detail'!F$551+'Fund 03 Rev &amp; Exp Detail'!F$551)</f>
        <v>#DIV/0!</v>
      </c>
      <c r="AC102" s="286" t="e">
        <f>SUM(SUMIF('Fund 01 Rev &amp; Exp Detail'!$E$7:$E$549,'CARES Reporting F01 Rollup'!$B102,'Fund 01 Rev &amp; Exp Detail'!G$7:G$549)+SUMIF('Fund 03 Rev &amp; Exp Detail'!$E$7:$E$549,'CARES Reporting F01 Rollup'!$B102,'Fund 03 Rev &amp; Exp Detail'!G$7:G$549))/SUM('Fund 01 Rev &amp; Exp Detail'!G$551+'Fund 03 Rev &amp; Exp Detail'!G$551)</f>
        <v>#DIV/0!</v>
      </c>
      <c r="AD102" s="287" t="e">
        <f>SUM(SUMIF('Fund 01 Rev &amp; Exp Detail'!$E$7:$E$549,'CARES Reporting F01 Rollup'!$B102,'Fund 01 Rev &amp; Exp Detail'!H$7:H$549)+SUMIF('Fund 03 Rev &amp; Exp Detail'!$E$7:$E$549,'CARES Reporting F01 Rollup'!$B102,'Fund 03 Rev &amp; Exp Detail'!H$7:H$549))/SUM('Fund 01 Rev &amp; Exp Detail'!H$551+'Fund 03 Rev &amp; Exp Detail'!H$551)</f>
        <v>#DIV/0!</v>
      </c>
      <c r="AE102" s="384"/>
      <c r="AF102" s="384"/>
      <c r="AG102" s="384"/>
      <c r="AH102" s="385"/>
    </row>
    <row r="103" spans="2:34" x14ac:dyDescent="0.25">
      <c r="B103" s="116" t="s">
        <v>235</v>
      </c>
      <c r="C103" s="334">
        <v>1</v>
      </c>
      <c r="D103" s="389"/>
      <c r="E103" s="384"/>
      <c r="F103" s="384"/>
      <c r="G103" s="213" t="e">
        <f>SUM(SUMIF('Fund 01 Rev &amp; Exp Detail'!$I$7:$I$414,'CARES Reporting F01 Rollup'!$B103,'Fund 01 Rev &amp; Exp Detail'!J$7:J$414)+SUMIF('Fund 03 Rev &amp; Exp Detail'!$I$7:$I$414,'CARES Reporting F01 Rollup'!$B103,'Fund 03 Rev &amp; Exp Detail'!J$7:J$414))/SUM('Fund 01 Rev &amp; Exp Detail'!J$416+'Fund 03 Rev &amp; Exp Detail'!J$416)</f>
        <v>#DIV/0!</v>
      </c>
      <c r="H103" s="228" t="e">
        <f>SUM(SUMIF('Fund 01 Rev &amp; Exp Detail'!$I$7:$I$414,'CARES Reporting F01 Rollup'!$B103,'Fund 01 Rev &amp; Exp Detail'!K$7:K$414)+SUMIF('Fund 03 Rev &amp; Exp Detail'!$I$7:$I$414,'CARES Reporting F01 Rollup'!$B103,'Fund 03 Rev &amp; Exp Detail'!K$7:K$414))/SUM('Fund 01 Rev &amp; Exp Detail'!K$416+'Fund 03 Rev &amp; Exp Detail'!K$416)</f>
        <v>#DIV/0!</v>
      </c>
      <c r="I103" s="228" t="e">
        <f>SUM(SUMIF('Fund 01 Rev &amp; Exp Detail'!$I$7:$I$414,'CARES Reporting F01 Rollup'!$B103,'Fund 01 Rev &amp; Exp Detail'!L$7:L$414)+SUMIF('Fund 03 Rev &amp; Exp Detail'!$I$7:$I$414,'CARES Reporting F01 Rollup'!$B103,'Fund 03 Rev &amp; Exp Detail'!L$7:L$414))/SUM('Fund 01 Rev &amp; Exp Detail'!L$416+'Fund 03 Rev &amp; Exp Detail'!L$416)</f>
        <v>#DIV/0!</v>
      </c>
      <c r="J103" s="278" t="e">
        <f>SUM(SUMIF('Fund 01 Rev &amp; Exp Detail'!$I$7:$I$414,'CARES Reporting F01 Rollup'!$B103,'Fund 01 Rev &amp; Exp Detail'!M$7:M$414)+SUMIF('Fund 03 Rev &amp; Exp Detail'!$I$7:$I$414,'CARES Reporting F01 Rollup'!$B103,'Fund 03 Rev &amp; Exp Detail'!M$7:M$414))/SUM('Fund 01 Rev &amp; Exp Detail'!M$416+'Fund 03 Rev &amp; Exp Detail'!M$416)</f>
        <v>#DIV/0!</v>
      </c>
      <c r="K103" s="336"/>
      <c r="L103" s="389"/>
      <c r="M103" s="384"/>
      <c r="N103" s="384"/>
      <c r="O103" s="213" t="e">
        <f>SUM(SUMIF('Fund 01 Rev &amp; Exp Detail'!$I$7:$I$459,'CARES Reporting F01 Rollup'!$B103,'Fund 01 Rev &amp; Exp Detail'!J$7:J$459)+SUMIF('Fund 03 Rev &amp; Exp Detail'!$I$7:$I$459,'CARES Reporting F01 Rollup'!$B103,'Fund 03 Rev &amp; Exp Detail'!J$7:J$459))/SUM('Fund 01 Rev &amp; Exp Detail'!J$461+'Fund 03 Rev &amp; Exp Detail'!J$461)</f>
        <v>#DIV/0!</v>
      </c>
      <c r="P103" s="228" t="e">
        <f>SUM(SUMIF('Fund 01 Rev &amp; Exp Detail'!$I$7:$I$459,'CARES Reporting F01 Rollup'!$B103,'Fund 01 Rev &amp; Exp Detail'!K$7:K$459)+SUMIF('Fund 03 Rev &amp; Exp Detail'!$I$7:$I$459,'CARES Reporting F01 Rollup'!$B103,'Fund 03 Rev &amp; Exp Detail'!K$7:K$459))/SUM('Fund 01 Rev &amp; Exp Detail'!K$461+'Fund 03 Rev &amp; Exp Detail'!K$461)</f>
        <v>#DIV/0!</v>
      </c>
      <c r="Q103" s="228" t="e">
        <f>SUM(SUMIF('Fund 01 Rev &amp; Exp Detail'!$I$7:$I$459,'CARES Reporting F01 Rollup'!$B103,'Fund 01 Rev &amp; Exp Detail'!L$7:L$459)+SUMIF('Fund 03 Rev &amp; Exp Detail'!$I$7:$I$459,'CARES Reporting F01 Rollup'!$B103,'Fund 03 Rev &amp; Exp Detail'!L$7:L$459))/SUM('Fund 01 Rev &amp; Exp Detail'!L$461+'Fund 03 Rev &amp; Exp Detail'!L$461)</f>
        <v>#DIV/0!</v>
      </c>
      <c r="R103" s="278" t="e">
        <f>SUM(SUMIF('Fund 01 Rev &amp; Exp Detail'!$I$7:$I$459,'CARES Reporting F01 Rollup'!$B103,'Fund 01 Rev &amp; Exp Detail'!M$7:M$459)+SUMIF('Fund 03 Rev &amp; Exp Detail'!$I$7:$I$459,'CARES Reporting F01 Rollup'!$B103,'Fund 03 Rev &amp; Exp Detail'!M$7:M$459))/SUM('Fund 01 Rev &amp; Exp Detail'!M$461+'Fund 03 Rev &amp; Exp Detail'!M$461)</f>
        <v>#DIV/0!</v>
      </c>
      <c r="S103" s="336"/>
      <c r="T103" s="389"/>
      <c r="U103" s="384"/>
      <c r="V103" s="384"/>
      <c r="W103" s="213" t="e">
        <f>SUM(SUMIF('Fund 01 Rev &amp; Exp Detail'!$I$7:$I$504,'CARES Reporting F01 Rollup'!$B103,'Fund 01 Rev &amp; Exp Detail'!J$7:J$504)+SUMIF('Fund 03 Rev &amp; Exp Detail'!$I$7:$I$504,'CARES Reporting F01 Rollup'!$B103,'Fund 03 Rev &amp; Exp Detail'!J$7:J$504))/SUM('Fund 01 Rev &amp; Exp Detail'!J$506+'Fund 03 Rev &amp; Exp Detail'!J$506)</f>
        <v>#DIV/0!</v>
      </c>
      <c r="X103" s="228" t="e">
        <f>SUM(SUMIF('Fund 01 Rev &amp; Exp Detail'!$I$7:$I$504,'CARES Reporting F01 Rollup'!$B103,'Fund 01 Rev &amp; Exp Detail'!K$7:K$504)+SUMIF('Fund 03 Rev &amp; Exp Detail'!$I$7:$I$504,'CARES Reporting F01 Rollup'!$B103,'Fund 03 Rev &amp; Exp Detail'!K$7:K$504))/SUM('Fund 01 Rev &amp; Exp Detail'!K$506+'Fund 03 Rev &amp; Exp Detail'!K$506)</f>
        <v>#DIV/0!</v>
      </c>
      <c r="Y103" s="228" t="e">
        <f>SUM(SUMIF('Fund 01 Rev &amp; Exp Detail'!$I$7:$I$504,'CARES Reporting F01 Rollup'!$B103,'Fund 01 Rev &amp; Exp Detail'!L$7:L$504)+SUMIF('Fund 03 Rev &amp; Exp Detail'!$I$7:$I$504,'CARES Reporting F01 Rollup'!$B103,'Fund 03 Rev &amp; Exp Detail'!L$7:L$504))/SUM('Fund 01 Rev &amp; Exp Detail'!L$506+'Fund 03 Rev &amp; Exp Detail'!L$506)</f>
        <v>#DIV/0!</v>
      </c>
      <c r="Z103" s="278" t="e">
        <f>SUM(SUMIF('Fund 01 Rev &amp; Exp Detail'!$I$7:$I$504,'CARES Reporting F01 Rollup'!$B103,'Fund 01 Rev &amp; Exp Detail'!M$7:M$504)+SUMIF('Fund 03 Rev &amp; Exp Detail'!$I$7:$I$504,'CARES Reporting F01 Rollup'!$B103,'Fund 03 Rev &amp; Exp Detail'!M$7:M$504))/SUM('Fund 01 Rev &amp; Exp Detail'!M$506+'Fund 03 Rev &amp; Exp Detail'!M$506)</f>
        <v>#DIV/0!</v>
      </c>
      <c r="AA103" s="336"/>
      <c r="AB103" s="389"/>
      <c r="AC103" s="384"/>
      <c r="AD103" s="384"/>
      <c r="AE103" s="213" t="e">
        <f>SUM(SUMIF('Fund 01 Rev &amp; Exp Detail'!$I$7:$I$549,'CARES Reporting F01 Rollup'!$B103,'Fund 01 Rev &amp; Exp Detail'!J$7:J$549)+SUMIF('Fund 03 Rev &amp; Exp Detail'!$I$7:$I$549,'CARES Reporting F01 Rollup'!$B103,'Fund 03 Rev &amp; Exp Detail'!J$7:J$549))/SUM('Fund 01 Rev &amp; Exp Detail'!J$551+'Fund 03 Rev &amp; Exp Detail'!J$551)</f>
        <v>#DIV/0!</v>
      </c>
      <c r="AF103" s="228" t="e">
        <f>SUM(SUMIF('Fund 01 Rev &amp; Exp Detail'!$I$7:$I$549,'CARES Reporting F01 Rollup'!$B103,'Fund 01 Rev &amp; Exp Detail'!K$7:K$549)+SUMIF('Fund 03 Rev &amp; Exp Detail'!$I$7:$I$549,'CARES Reporting F01 Rollup'!$B103,'Fund 03 Rev &amp; Exp Detail'!K$7:K$549))/SUM('Fund 01 Rev &amp; Exp Detail'!K$551+'Fund 03 Rev &amp; Exp Detail'!K$551)</f>
        <v>#DIV/0!</v>
      </c>
      <c r="AG103" s="228" t="e">
        <f>SUM(SUMIF('Fund 01 Rev &amp; Exp Detail'!$I$7:$I$549,'CARES Reporting F01 Rollup'!$B103,'Fund 01 Rev &amp; Exp Detail'!L$7:L$549)+SUMIF('Fund 03 Rev &amp; Exp Detail'!$I$7:$I$549,'CARES Reporting F01 Rollup'!$B103,'Fund 03 Rev &amp; Exp Detail'!L$7:L$549))/SUM('Fund 01 Rev &amp; Exp Detail'!L$551+'Fund 03 Rev &amp; Exp Detail'!L$551)</f>
        <v>#DIV/0!</v>
      </c>
      <c r="AH103" s="278" t="e">
        <f>SUM(SUMIF('Fund 01 Rev &amp; Exp Detail'!$I$7:$I$549,'CARES Reporting F01 Rollup'!$B103,'Fund 01 Rev &amp; Exp Detail'!M$7:M$549)+SUMIF('Fund 03 Rev &amp; Exp Detail'!$I$7:$I$549,'CARES Reporting F01 Rollup'!$B103,'Fund 03 Rev &amp; Exp Detail'!M$7:M$549))/SUM('Fund 01 Rev &amp; Exp Detail'!M$551+'Fund 03 Rev &amp; Exp Detail'!M$551)</f>
        <v>#DIV/0!</v>
      </c>
    </row>
    <row r="104" spans="2:34" x14ac:dyDescent="0.25">
      <c r="B104" s="116" t="s">
        <v>236</v>
      </c>
      <c r="C104" s="334">
        <v>2</v>
      </c>
      <c r="D104" s="389"/>
      <c r="E104" s="384"/>
      <c r="F104" s="384"/>
      <c r="G104" s="214" t="e">
        <f>SUM(SUMIF('Fund 01 Rev &amp; Exp Detail'!$I$7:$I$414,'CARES Reporting F01 Rollup'!$B104,'Fund 01 Rev &amp; Exp Detail'!J$7:J$414)+SUMIF('Fund 03 Rev &amp; Exp Detail'!$I$7:$I$414,'CARES Reporting F01 Rollup'!$B104,'Fund 03 Rev &amp; Exp Detail'!J$7:J$414))/SUM('Fund 01 Rev &amp; Exp Detail'!J$416+'Fund 03 Rev &amp; Exp Detail'!J$416)</f>
        <v>#DIV/0!</v>
      </c>
      <c r="H104" s="215" t="e">
        <f>SUM(SUMIF('Fund 01 Rev &amp; Exp Detail'!$I$7:$I$414,'CARES Reporting F01 Rollup'!$B104,'Fund 01 Rev &amp; Exp Detail'!K$7:K$414)+SUMIF('Fund 03 Rev &amp; Exp Detail'!$I$7:$I$414,'CARES Reporting F01 Rollup'!$B104,'Fund 03 Rev &amp; Exp Detail'!K$7:K$414))/SUM('Fund 01 Rev &amp; Exp Detail'!K$416+'Fund 03 Rev &amp; Exp Detail'!K$416)</f>
        <v>#DIV/0!</v>
      </c>
      <c r="I104" s="215" t="e">
        <f>SUM(SUMIF('Fund 01 Rev &amp; Exp Detail'!$I$7:$I$414,'CARES Reporting F01 Rollup'!$B104,'Fund 01 Rev &amp; Exp Detail'!L$7:L$414)+SUMIF('Fund 03 Rev &amp; Exp Detail'!$I$7:$I$414,'CARES Reporting F01 Rollup'!$B104,'Fund 03 Rev &amp; Exp Detail'!L$7:L$414))/SUM('Fund 01 Rev &amp; Exp Detail'!L$416+'Fund 03 Rev &amp; Exp Detail'!L$416)</f>
        <v>#DIV/0!</v>
      </c>
      <c r="J104" s="235" t="e">
        <f>SUM(SUMIF('Fund 01 Rev &amp; Exp Detail'!$I$7:$I$414,'CARES Reporting F01 Rollup'!$B104,'Fund 01 Rev &amp; Exp Detail'!M$7:M$414)+SUMIF('Fund 03 Rev &amp; Exp Detail'!$I$7:$I$414,'CARES Reporting F01 Rollup'!$B104,'Fund 03 Rev &amp; Exp Detail'!M$7:M$414))/SUM('Fund 01 Rev &amp; Exp Detail'!M$416+'Fund 03 Rev &amp; Exp Detail'!M$416)</f>
        <v>#DIV/0!</v>
      </c>
      <c r="K104" s="336"/>
      <c r="L104" s="389"/>
      <c r="M104" s="384"/>
      <c r="N104" s="384"/>
      <c r="O104" s="214" t="e">
        <f>SUM(SUMIF('Fund 01 Rev &amp; Exp Detail'!$I$7:$I$459,'CARES Reporting F01 Rollup'!$B104,'Fund 01 Rev &amp; Exp Detail'!J$7:J$459)+SUMIF('Fund 03 Rev &amp; Exp Detail'!$I$7:$I$459,'CARES Reporting F01 Rollup'!$B104,'Fund 03 Rev &amp; Exp Detail'!J$7:J$459))/SUM('Fund 01 Rev &amp; Exp Detail'!J$461+'Fund 03 Rev &amp; Exp Detail'!J$461)</f>
        <v>#DIV/0!</v>
      </c>
      <c r="P104" s="215" t="e">
        <f>SUM(SUMIF('Fund 01 Rev &amp; Exp Detail'!$I$7:$I$459,'CARES Reporting F01 Rollup'!$B104,'Fund 01 Rev &amp; Exp Detail'!K$7:K$459)+SUMIF('Fund 03 Rev &amp; Exp Detail'!$I$7:$I$459,'CARES Reporting F01 Rollup'!$B104,'Fund 03 Rev &amp; Exp Detail'!K$7:K$459))/SUM('Fund 01 Rev &amp; Exp Detail'!K$461+'Fund 03 Rev &amp; Exp Detail'!K$461)</f>
        <v>#DIV/0!</v>
      </c>
      <c r="Q104" s="215" t="e">
        <f>SUM(SUMIF('Fund 01 Rev &amp; Exp Detail'!$I$7:$I$459,'CARES Reporting F01 Rollup'!$B104,'Fund 01 Rev &amp; Exp Detail'!L$7:L$459)+SUMIF('Fund 03 Rev &amp; Exp Detail'!$I$7:$I$459,'CARES Reporting F01 Rollup'!$B104,'Fund 03 Rev &amp; Exp Detail'!L$7:L$459))/SUM('Fund 01 Rev &amp; Exp Detail'!L$461+'Fund 03 Rev &amp; Exp Detail'!L$461)</f>
        <v>#DIV/0!</v>
      </c>
      <c r="R104" s="235" t="e">
        <f>SUM(SUMIF('Fund 01 Rev &amp; Exp Detail'!$I$7:$I$459,'CARES Reporting F01 Rollup'!$B104,'Fund 01 Rev &amp; Exp Detail'!M$7:M$459)+SUMIF('Fund 03 Rev &amp; Exp Detail'!$I$7:$I$459,'CARES Reporting F01 Rollup'!$B104,'Fund 03 Rev &amp; Exp Detail'!M$7:M$459))/SUM('Fund 01 Rev &amp; Exp Detail'!M$461+'Fund 03 Rev &amp; Exp Detail'!M$461)</f>
        <v>#DIV/0!</v>
      </c>
      <c r="S104" s="336"/>
      <c r="T104" s="389"/>
      <c r="U104" s="384"/>
      <c r="V104" s="384"/>
      <c r="W104" s="214" t="e">
        <f>SUM(SUMIF('Fund 01 Rev &amp; Exp Detail'!$I$7:$I$504,'CARES Reporting F01 Rollup'!$B104,'Fund 01 Rev &amp; Exp Detail'!J$7:J$504)+SUMIF('Fund 03 Rev &amp; Exp Detail'!$I$7:$I$504,'CARES Reporting F01 Rollup'!$B104,'Fund 03 Rev &amp; Exp Detail'!J$7:J$504))/SUM('Fund 01 Rev &amp; Exp Detail'!J$506+'Fund 03 Rev &amp; Exp Detail'!J$506)</f>
        <v>#DIV/0!</v>
      </c>
      <c r="X104" s="215" t="e">
        <f>SUM(SUMIF('Fund 01 Rev &amp; Exp Detail'!$I$7:$I$504,'CARES Reporting F01 Rollup'!$B104,'Fund 01 Rev &amp; Exp Detail'!K$7:K$504)+SUMIF('Fund 03 Rev &amp; Exp Detail'!$I$7:$I$504,'CARES Reporting F01 Rollup'!$B104,'Fund 03 Rev &amp; Exp Detail'!K$7:K$504))/SUM('Fund 01 Rev &amp; Exp Detail'!K$506+'Fund 03 Rev &amp; Exp Detail'!K$506)</f>
        <v>#DIV/0!</v>
      </c>
      <c r="Y104" s="215" t="e">
        <f>SUM(SUMIF('Fund 01 Rev &amp; Exp Detail'!$I$7:$I$504,'CARES Reporting F01 Rollup'!$B104,'Fund 01 Rev &amp; Exp Detail'!L$7:L$504)+SUMIF('Fund 03 Rev &amp; Exp Detail'!$I$7:$I$504,'CARES Reporting F01 Rollup'!$B104,'Fund 03 Rev &amp; Exp Detail'!L$7:L$504))/SUM('Fund 01 Rev &amp; Exp Detail'!L$506+'Fund 03 Rev &amp; Exp Detail'!L$506)</f>
        <v>#DIV/0!</v>
      </c>
      <c r="Z104" s="235" t="e">
        <f>SUM(SUMIF('Fund 01 Rev &amp; Exp Detail'!$I$7:$I$504,'CARES Reporting F01 Rollup'!$B104,'Fund 01 Rev &amp; Exp Detail'!M$7:M$504)+SUMIF('Fund 03 Rev &amp; Exp Detail'!$I$7:$I$504,'CARES Reporting F01 Rollup'!$B104,'Fund 03 Rev &amp; Exp Detail'!M$7:M$504))/SUM('Fund 01 Rev &amp; Exp Detail'!M$506+'Fund 03 Rev &amp; Exp Detail'!M$506)</f>
        <v>#DIV/0!</v>
      </c>
      <c r="AA104" s="336"/>
      <c r="AB104" s="389"/>
      <c r="AC104" s="384"/>
      <c r="AD104" s="384"/>
      <c r="AE104" s="214" t="e">
        <f>SUM(SUMIF('Fund 01 Rev &amp; Exp Detail'!$I$7:$I$549,'CARES Reporting F01 Rollup'!$B104,'Fund 01 Rev &amp; Exp Detail'!J$7:J$549)+SUMIF('Fund 03 Rev &amp; Exp Detail'!$I$7:$I$549,'CARES Reporting F01 Rollup'!$B104,'Fund 03 Rev &amp; Exp Detail'!J$7:J$549))/SUM('Fund 01 Rev &amp; Exp Detail'!J$551+'Fund 03 Rev &amp; Exp Detail'!J$551)</f>
        <v>#DIV/0!</v>
      </c>
      <c r="AF104" s="215" t="e">
        <f>SUM(SUMIF('Fund 01 Rev &amp; Exp Detail'!$I$7:$I$549,'CARES Reporting F01 Rollup'!$B104,'Fund 01 Rev &amp; Exp Detail'!K$7:K$549)+SUMIF('Fund 03 Rev &amp; Exp Detail'!$I$7:$I$549,'CARES Reporting F01 Rollup'!$B104,'Fund 03 Rev &amp; Exp Detail'!K$7:K$549))/SUM('Fund 01 Rev &amp; Exp Detail'!K$551+'Fund 03 Rev &amp; Exp Detail'!K$551)</f>
        <v>#DIV/0!</v>
      </c>
      <c r="AG104" s="215" t="e">
        <f>SUM(SUMIF('Fund 01 Rev &amp; Exp Detail'!$I$7:$I$549,'CARES Reporting F01 Rollup'!$B104,'Fund 01 Rev &amp; Exp Detail'!L$7:L$549)+SUMIF('Fund 03 Rev &amp; Exp Detail'!$I$7:$I$549,'CARES Reporting F01 Rollup'!$B104,'Fund 03 Rev &amp; Exp Detail'!L$7:L$549))/SUM('Fund 01 Rev &amp; Exp Detail'!L$551+'Fund 03 Rev &amp; Exp Detail'!L$551)</f>
        <v>#DIV/0!</v>
      </c>
      <c r="AH104" s="235" t="e">
        <f>SUM(SUMIF('Fund 01 Rev &amp; Exp Detail'!$I$7:$I$549,'CARES Reporting F01 Rollup'!$B104,'Fund 01 Rev &amp; Exp Detail'!M$7:M$549)+SUMIF('Fund 03 Rev &amp; Exp Detail'!$I$7:$I$549,'CARES Reporting F01 Rollup'!$B104,'Fund 03 Rev &amp; Exp Detail'!M$7:M$549))/SUM('Fund 01 Rev &amp; Exp Detail'!M$551+'Fund 03 Rev &amp; Exp Detail'!M$551)</f>
        <v>#DIV/0!</v>
      </c>
    </row>
    <row r="105" spans="2:34" x14ac:dyDescent="0.25">
      <c r="B105" s="116" t="s">
        <v>237</v>
      </c>
      <c r="C105" s="334">
        <v>3</v>
      </c>
      <c r="D105" s="389"/>
      <c r="E105" s="384"/>
      <c r="F105" s="384"/>
      <c r="G105" s="214" t="e">
        <f>SUM(SUMIF('Fund 01 Rev &amp; Exp Detail'!$I$7:$I$414,'CARES Reporting F01 Rollup'!$B105,'Fund 01 Rev &amp; Exp Detail'!J$7:J$414)+SUMIF('Fund 03 Rev &amp; Exp Detail'!$I$7:$I$414,'CARES Reporting F01 Rollup'!$B105,'Fund 03 Rev &amp; Exp Detail'!J$7:J$414))/SUM('Fund 01 Rev &amp; Exp Detail'!J$416+'Fund 03 Rev &amp; Exp Detail'!J$416)</f>
        <v>#DIV/0!</v>
      </c>
      <c r="H105" s="215" t="e">
        <f>SUM(SUMIF('Fund 01 Rev &amp; Exp Detail'!$I$7:$I$414,'CARES Reporting F01 Rollup'!$B105,'Fund 01 Rev &amp; Exp Detail'!K$7:K$414)+SUMIF('Fund 03 Rev &amp; Exp Detail'!$I$7:$I$414,'CARES Reporting F01 Rollup'!$B105,'Fund 03 Rev &amp; Exp Detail'!K$7:K$414))/SUM('Fund 01 Rev &amp; Exp Detail'!K$416+'Fund 03 Rev &amp; Exp Detail'!K$416)</f>
        <v>#DIV/0!</v>
      </c>
      <c r="I105" s="215" t="e">
        <f>SUM(SUMIF('Fund 01 Rev &amp; Exp Detail'!$I$7:$I$414,'CARES Reporting F01 Rollup'!$B105,'Fund 01 Rev &amp; Exp Detail'!L$7:L$414)+SUMIF('Fund 03 Rev &amp; Exp Detail'!$I$7:$I$414,'CARES Reporting F01 Rollup'!$B105,'Fund 03 Rev &amp; Exp Detail'!L$7:L$414))/SUM('Fund 01 Rev &amp; Exp Detail'!L$416+'Fund 03 Rev &amp; Exp Detail'!L$416)</f>
        <v>#DIV/0!</v>
      </c>
      <c r="J105" s="235" t="e">
        <f>SUM(SUMIF('Fund 01 Rev &amp; Exp Detail'!$I$7:$I$414,'CARES Reporting F01 Rollup'!$B105,'Fund 01 Rev &amp; Exp Detail'!M$7:M$414)+SUMIF('Fund 03 Rev &amp; Exp Detail'!$I$7:$I$414,'CARES Reporting F01 Rollup'!$B105,'Fund 03 Rev &amp; Exp Detail'!M$7:M$414))/SUM('Fund 01 Rev &amp; Exp Detail'!M$416+'Fund 03 Rev &amp; Exp Detail'!M$416)</f>
        <v>#DIV/0!</v>
      </c>
      <c r="K105" s="336"/>
      <c r="L105" s="389"/>
      <c r="M105" s="384"/>
      <c r="N105" s="384"/>
      <c r="O105" s="214" t="e">
        <f>SUM(SUMIF('Fund 01 Rev &amp; Exp Detail'!$I$7:$I$459,'CARES Reporting F01 Rollup'!$B105,'Fund 01 Rev &amp; Exp Detail'!J$7:J$459)+SUMIF('Fund 03 Rev &amp; Exp Detail'!$I$7:$I$459,'CARES Reporting F01 Rollup'!$B105,'Fund 03 Rev &amp; Exp Detail'!J$7:J$459))/SUM('Fund 01 Rev &amp; Exp Detail'!J$461+'Fund 03 Rev &amp; Exp Detail'!J$461)</f>
        <v>#DIV/0!</v>
      </c>
      <c r="P105" s="215" t="e">
        <f>SUM(SUMIF('Fund 01 Rev &amp; Exp Detail'!$I$7:$I$459,'CARES Reporting F01 Rollup'!$B105,'Fund 01 Rev &amp; Exp Detail'!K$7:K$459)+SUMIF('Fund 03 Rev &amp; Exp Detail'!$I$7:$I$459,'CARES Reporting F01 Rollup'!$B105,'Fund 03 Rev &amp; Exp Detail'!K$7:K$459))/SUM('Fund 01 Rev &amp; Exp Detail'!K$461+'Fund 03 Rev &amp; Exp Detail'!K$461)</f>
        <v>#DIV/0!</v>
      </c>
      <c r="Q105" s="215" t="e">
        <f>SUM(SUMIF('Fund 01 Rev &amp; Exp Detail'!$I$7:$I$459,'CARES Reporting F01 Rollup'!$B105,'Fund 01 Rev &amp; Exp Detail'!L$7:L$459)+SUMIF('Fund 03 Rev &amp; Exp Detail'!$I$7:$I$459,'CARES Reporting F01 Rollup'!$B105,'Fund 03 Rev &amp; Exp Detail'!L$7:L$459))/SUM('Fund 01 Rev &amp; Exp Detail'!L$461+'Fund 03 Rev &amp; Exp Detail'!L$461)</f>
        <v>#DIV/0!</v>
      </c>
      <c r="R105" s="235" t="e">
        <f>SUM(SUMIF('Fund 01 Rev &amp; Exp Detail'!$I$7:$I$459,'CARES Reporting F01 Rollup'!$B105,'Fund 01 Rev &amp; Exp Detail'!M$7:M$459)+SUMIF('Fund 03 Rev &amp; Exp Detail'!$I$7:$I$459,'CARES Reporting F01 Rollup'!$B105,'Fund 03 Rev &amp; Exp Detail'!M$7:M$459))/SUM('Fund 01 Rev &amp; Exp Detail'!M$461+'Fund 03 Rev &amp; Exp Detail'!M$461)</f>
        <v>#DIV/0!</v>
      </c>
      <c r="S105" s="336"/>
      <c r="T105" s="389"/>
      <c r="U105" s="384"/>
      <c r="V105" s="384"/>
      <c r="W105" s="214" t="e">
        <f>SUM(SUMIF('Fund 01 Rev &amp; Exp Detail'!$I$7:$I$504,'CARES Reporting F01 Rollup'!$B105,'Fund 01 Rev &amp; Exp Detail'!J$7:J$504)+SUMIF('Fund 03 Rev &amp; Exp Detail'!$I$7:$I$504,'CARES Reporting F01 Rollup'!$B105,'Fund 03 Rev &amp; Exp Detail'!J$7:J$504))/SUM('Fund 01 Rev &amp; Exp Detail'!J$506+'Fund 03 Rev &amp; Exp Detail'!J$506)</f>
        <v>#DIV/0!</v>
      </c>
      <c r="X105" s="215" t="e">
        <f>SUM(SUMIF('Fund 01 Rev &amp; Exp Detail'!$I$7:$I$504,'CARES Reporting F01 Rollup'!$B105,'Fund 01 Rev &amp; Exp Detail'!K$7:K$504)+SUMIF('Fund 03 Rev &amp; Exp Detail'!$I$7:$I$504,'CARES Reporting F01 Rollup'!$B105,'Fund 03 Rev &amp; Exp Detail'!K$7:K$504))/SUM('Fund 01 Rev &amp; Exp Detail'!K$506+'Fund 03 Rev &amp; Exp Detail'!K$506)</f>
        <v>#DIV/0!</v>
      </c>
      <c r="Y105" s="215" t="e">
        <f>SUM(SUMIF('Fund 01 Rev &amp; Exp Detail'!$I$7:$I$504,'CARES Reporting F01 Rollup'!$B105,'Fund 01 Rev &amp; Exp Detail'!L$7:L$504)+SUMIF('Fund 03 Rev &amp; Exp Detail'!$I$7:$I$504,'CARES Reporting F01 Rollup'!$B105,'Fund 03 Rev &amp; Exp Detail'!L$7:L$504))/SUM('Fund 01 Rev &amp; Exp Detail'!L$506+'Fund 03 Rev &amp; Exp Detail'!L$506)</f>
        <v>#DIV/0!</v>
      </c>
      <c r="Z105" s="235" t="e">
        <f>SUM(SUMIF('Fund 01 Rev &amp; Exp Detail'!$I$7:$I$504,'CARES Reporting F01 Rollup'!$B105,'Fund 01 Rev &amp; Exp Detail'!M$7:M$504)+SUMIF('Fund 03 Rev &amp; Exp Detail'!$I$7:$I$504,'CARES Reporting F01 Rollup'!$B105,'Fund 03 Rev &amp; Exp Detail'!M$7:M$504))/SUM('Fund 01 Rev &amp; Exp Detail'!M$506+'Fund 03 Rev &amp; Exp Detail'!M$506)</f>
        <v>#DIV/0!</v>
      </c>
      <c r="AA105" s="336"/>
      <c r="AB105" s="389"/>
      <c r="AC105" s="384"/>
      <c r="AD105" s="384"/>
      <c r="AE105" s="214" t="e">
        <f>SUM(SUMIF('Fund 01 Rev &amp; Exp Detail'!$I$7:$I$549,'CARES Reporting F01 Rollup'!$B105,'Fund 01 Rev &amp; Exp Detail'!J$7:J$549)+SUMIF('Fund 03 Rev &amp; Exp Detail'!$I$7:$I$549,'CARES Reporting F01 Rollup'!$B105,'Fund 03 Rev &amp; Exp Detail'!J$7:J$549))/SUM('Fund 01 Rev &amp; Exp Detail'!J$551+'Fund 03 Rev &amp; Exp Detail'!J$551)</f>
        <v>#DIV/0!</v>
      </c>
      <c r="AF105" s="215" t="e">
        <f>SUM(SUMIF('Fund 01 Rev &amp; Exp Detail'!$I$7:$I$549,'CARES Reporting F01 Rollup'!$B105,'Fund 01 Rev &amp; Exp Detail'!K$7:K$549)+SUMIF('Fund 03 Rev &amp; Exp Detail'!$I$7:$I$549,'CARES Reporting F01 Rollup'!$B105,'Fund 03 Rev &amp; Exp Detail'!K$7:K$549))/SUM('Fund 01 Rev &amp; Exp Detail'!K$551+'Fund 03 Rev &amp; Exp Detail'!K$551)</f>
        <v>#DIV/0!</v>
      </c>
      <c r="AG105" s="215" t="e">
        <f>SUM(SUMIF('Fund 01 Rev &amp; Exp Detail'!$I$7:$I$549,'CARES Reporting F01 Rollup'!$B105,'Fund 01 Rev &amp; Exp Detail'!L$7:L$549)+SUMIF('Fund 03 Rev &amp; Exp Detail'!$I$7:$I$549,'CARES Reporting F01 Rollup'!$B105,'Fund 03 Rev &amp; Exp Detail'!L$7:L$549))/SUM('Fund 01 Rev &amp; Exp Detail'!L$551+'Fund 03 Rev &amp; Exp Detail'!L$551)</f>
        <v>#DIV/0!</v>
      </c>
      <c r="AH105" s="235" t="e">
        <f>SUM(SUMIF('Fund 01 Rev &amp; Exp Detail'!$I$7:$I$549,'CARES Reporting F01 Rollup'!$B105,'Fund 01 Rev &amp; Exp Detail'!M$7:M$549)+SUMIF('Fund 03 Rev &amp; Exp Detail'!$I$7:$I$549,'CARES Reporting F01 Rollup'!$B105,'Fund 03 Rev &amp; Exp Detail'!M$7:M$549))/SUM('Fund 01 Rev &amp; Exp Detail'!M$551+'Fund 03 Rev &amp; Exp Detail'!M$551)</f>
        <v>#DIV/0!</v>
      </c>
    </row>
    <row r="106" spans="2:34" x14ac:dyDescent="0.25">
      <c r="B106" s="116" t="s">
        <v>238</v>
      </c>
      <c r="C106" s="334">
        <v>4</v>
      </c>
      <c r="D106" s="389"/>
      <c r="E106" s="384"/>
      <c r="F106" s="384"/>
      <c r="G106" s="214" t="e">
        <f>SUM(SUMIF('Fund 01 Rev &amp; Exp Detail'!$I$7:$I$414,'CARES Reporting F01 Rollup'!$B106,'Fund 01 Rev &amp; Exp Detail'!J$7:J$414)+SUMIF('Fund 03 Rev &amp; Exp Detail'!$I$7:$I$414,'CARES Reporting F01 Rollup'!$B106,'Fund 03 Rev &amp; Exp Detail'!J$7:J$414))/SUM('Fund 01 Rev &amp; Exp Detail'!J$416+'Fund 03 Rev &amp; Exp Detail'!J$416)</f>
        <v>#DIV/0!</v>
      </c>
      <c r="H106" s="215" t="e">
        <f>SUM(SUMIF('Fund 01 Rev &amp; Exp Detail'!$I$7:$I$414,'CARES Reporting F01 Rollup'!$B106,'Fund 01 Rev &amp; Exp Detail'!K$7:K$414)+SUMIF('Fund 03 Rev &amp; Exp Detail'!$I$7:$I$414,'CARES Reporting F01 Rollup'!$B106,'Fund 03 Rev &amp; Exp Detail'!K$7:K$414))/SUM('Fund 01 Rev &amp; Exp Detail'!K$416+'Fund 03 Rev &amp; Exp Detail'!K$416)</f>
        <v>#DIV/0!</v>
      </c>
      <c r="I106" s="215" t="e">
        <f>SUM(SUMIF('Fund 01 Rev &amp; Exp Detail'!$I$7:$I$414,'CARES Reporting F01 Rollup'!$B106,'Fund 01 Rev &amp; Exp Detail'!L$7:L$414)+SUMIF('Fund 03 Rev &amp; Exp Detail'!$I$7:$I$414,'CARES Reporting F01 Rollup'!$B106,'Fund 03 Rev &amp; Exp Detail'!L$7:L$414))/SUM('Fund 01 Rev &amp; Exp Detail'!L$416+'Fund 03 Rev &amp; Exp Detail'!L$416)</f>
        <v>#DIV/0!</v>
      </c>
      <c r="J106" s="235" t="e">
        <f>SUM(SUMIF('Fund 01 Rev &amp; Exp Detail'!$I$7:$I$414,'CARES Reporting F01 Rollup'!$B106,'Fund 01 Rev &amp; Exp Detail'!M$7:M$414)+SUMIF('Fund 03 Rev &amp; Exp Detail'!$I$7:$I$414,'CARES Reporting F01 Rollup'!$B106,'Fund 03 Rev &amp; Exp Detail'!M$7:M$414))/SUM('Fund 01 Rev &amp; Exp Detail'!M$416+'Fund 03 Rev &amp; Exp Detail'!M$416)</f>
        <v>#DIV/0!</v>
      </c>
      <c r="K106" s="336"/>
      <c r="L106" s="389"/>
      <c r="M106" s="384"/>
      <c r="N106" s="384"/>
      <c r="O106" s="214" t="e">
        <f>SUM(SUMIF('Fund 01 Rev &amp; Exp Detail'!$I$7:$I$459,'CARES Reporting F01 Rollup'!$B106,'Fund 01 Rev &amp; Exp Detail'!J$7:J$459)+SUMIF('Fund 03 Rev &amp; Exp Detail'!$I$7:$I$459,'CARES Reporting F01 Rollup'!$B106,'Fund 03 Rev &amp; Exp Detail'!J$7:J$459))/SUM('Fund 01 Rev &amp; Exp Detail'!J$461+'Fund 03 Rev &amp; Exp Detail'!J$461)</f>
        <v>#DIV/0!</v>
      </c>
      <c r="P106" s="215" t="e">
        <f>SUM(SUMIF('Fund 01 Rev &amp; Exp Detail'!$I$7:$I$459,'CARES Reporting F01 Rollup'!$B106,'Fund 01 Rev &amp; Exp Detail'!K$7:K$459)+SUMIF('Fund 03 Rev &amp; Exp Detail'!$I$7:$I$459,'CARES Reporting F01 Rollup'!$B106,'Fund 03 Rev &amp; Exp Detail'!K$7:K$459))/SUM('Fund 01 Rev &amp; Exp Detail'!K$461+'Fund 03 Rev &amp; Exp Detail'!K$461)</f>
        <v>#DIV/0!</v>
      </c>
      <c r="Q106" s="215" t="e">
        <f>SUM(SUMIF('Fund 01 Rev &amp; Exp Detail'!$I$7:$I$459,'CARES Reporting F01 Rollup'!$B106,'Fund 01 Rev &amp; Exp Detail'!L$7:L$459)+SUMIF('Fund 03 Rev &amp; Exp Detail'!$I$7:$I$459,'CARES Reporting F01 Rollup'!$B106,'Fund 03 Rev &amp; Exp Detail'!L$7:L$459))/SUM('Fund 01 Rev &amp; Exp Detail'!L$461+'Fund 03 Rev &amp; Exp Detail'!L$461)</f>
        <v>#DIV/0!</v>
      </c>
      <c r="R106" s="235" t="e">
        <f>SUM(SUMIF('Fund 01 Rev &amp; Exp Detail'!$I$7:$I$459,'CARES Reporting F01 Rollup'!$B106,'Fund 01 Rev &amp; Exp Detail'!M$7:M$459)+SUMIF('Fund 03 Rev &amp; Exp Detail'!$I$7:$I$459,'CARES Reporting F01 Rollup'!$B106,'Fund 03 Rev &amp; Exp Detail'!M$7:M$459))/SUM('Fund 01 Rev &amp; Exp Detail'!M$461+'Fund 03 Rev &amp; Exp Detail'!M$461)</f>
        <v>#DIV/0!</v>
      </c>
      <c r="S106" s="336"/>
      <c r="T106" s="389"/>
      <c r="U106" s="384"/>
      <c r="V106" s="384"/>
      <c r="W106" s="214" t="e">
        <f>SUM(SUMIF('Fund 01 Rev &amp; Exp Detail'!$I$7:$I$504,'CARES Reporting F01 Rollup'!$B106,'Fund 01 Rev &amp; Exp Detail'!J$7:J$504)+SUMIF('Fund 03 Rev &amp; Exp Detail'!$I$7:$I$504,'CARES Reporting F01 Rollup'!$B106,'Fund 03 Rev &amp; Exp Detail'!J$7:J$504))/SUM('Fund 01 Rev &amp; Exp Detail'!J$506+'Fund 03 Rev &amp; Exp Detail'!J$506)</f>
        <v>#DIV/0!</v>
      </c>
      <c r="X106" s="215" t="e">
        <f>SUM(SUMIF('Fund 01 Rev &amp; Exp Detail'!$I$7:$I$504,'CARES Reporting F01 Rollup'!$B106,'Fund 01 Rev &amp; Exp Detail'!K$7:K$504)+SUMIF('Fund 03 Rev &amp; Exp Detail'!$I$7:$I$504,'CARES Reporting F01 Rollup'!$B106,'Fund 03 Rev &amp; Exp Detail'!K$7:K$504))/SUM('Fund 01 Rev &amp; Exp Detail'!K$506+'Fund 03 Rev &amp; Exp Detail'!K$506)</f>
        <v>#DIV/0!</v>
      </c>
      <c r="Y106" s="215" t="e">
        <f>SUM(SUMIF('Fund 01 Rev &amp; Exp Detail'!$I$7:$I$504,'CARES Reporting F01 Rollup'!$B106,'Fund 01 Rev &amp; Exp Detail'!L$7:L$504)+SUMIF('Fund 03 Rev &amp; Exp Detail'!$I$7:$I$504,'CARES Reporting F01 Rollup'!$B106,'Fund 03 Rev &amp; Exp Detail'!L$7:L$504))/SUM('Fund 01 Rev &amp; Exp Detail'!L$506+'Fund 03 Rev &amp; Exp Detail'!L$506)</f>
        <v>#DIV/0!</v>
      </c>
      <c r="Z106" s="235" t="e">
        <f>SUM(SUMIF('Fund 01 Rev &amp; Exp Detail'!$I$7:$I$504,'CARES Reporting F01 Rollup'!$B106,'Fund 01 Rev &amp; Exp Detail'!M$7:M$504)+SUMIF('Fund 03 Rev &amp; Exp Detail'!$I$7:$I$504,'CARES Reporting F01 Rollup'!$B106,'Fund 03 Rev &amp; Exp Detail'!M$7:M$504))/SUM('Fund 01 Rev &amp; Exp Detail'!M$506+'Fund 03 Rev &amp; Exp Detail'!M$506)</f>
        <v>#DIV/0!</v>
      </c>
      <c r="AA106" s="336"/>
      <c r="AB106" s="389"/>
      <c r="AC106" s="384"/>
      <c r="AD106" s="384"/>
      <c r="AE106" s="214" t="e">
        <f>SUM(SUMIF('Fund 01 Rev &amp; Exp Detail'!$I$7:$I$549,'CARES Reporting F01 Rollup'!$B106,'Fund 01 Rev &amp; Exp Detail'!J$7:J$549)+SUMIF('Fund 03 Rev &amp; Exp Detail'!$I$7:$I$549,'CARES Reporting F01 Rollup'!$B106,'Fund 03 Rev &amp; Exp Detail'!J$7:J$549))/SUM('Fund 01 Rev &amp; Exp Detail'!J$551+'Fund 03 Rev &amp; Exp Detail'!J$551)</f>
        <v>#DIV/0!</v>
      </c>
      <c r="AF106" s="215" t="e">
        <f>SUM(SUMIF('Fund 01 Rev &amp; Exp Detail'!$I$7:$I$549,'CARES Reporting F01 Rollup'!$B106,'Fund 01 Rev &amp; Exp Detail'!K$7:K$549)+SUMIF('Fund 03 Rev &amp; Exp Detail'!$I$7:$I$549,'CARES Reporting F01 Rollup'!$B106,'Fund 03 Rev &amp; Exp Detail'!K$7:K$549))/SUM('Fund 01 Rev &amp; Exp Detail'!K$551+'Fund 03 Rev &amp; Exp Detail'!K$551)</f>
        <v>#DIV/0!</v>
      </c>
      <c r="AG106" s="215" t="e">
        <f>SUM(SUMIF('Fund 01 Rev &amp; Exp Detail'!$I$7:$I$549,'CARES Reporting F01 Rollup'!$B106,'Fund 01 Rev &amp; Exp Detail'!L$7:L$549)+SUMIF('Fund 03 Rev &amp; Exp Detail'!$I$7:$I$549,'CARES Reporting F01 Rollup'!$B106,'Fund 03 Rev &amp; Exp Detail'!L$7:L$549))/SUM('Fund 01 Rev &amp; Exp Detail'!L$551+'Fund 03 Rev &amp; Exp Detail'!L$551)</f>
        <v>#DIV/0!</v>
      </c>
      <c r="AH106" s="235" t="e">
        <f>SUM(SUMIF('Fund 01 Rev &amp; Exp Detail'!$I$7:$I$549,'CARES Reporting F01 Rollup'!$B106,'Fund 01 Rev &amp; Exp Detail'!M$7:M$549)+SUMIF('Fund 03 Rev &amp; Exp Detail'!$I$7:$I$549,'CARES Reporting F01 Rollup'!$B106,'Fund 03 Rev &amp; Exp Detail'!M$7:M$549))/SUM('Fund 01 Rev &amp; Exp Detail'!M$551+'Fund 03 Rev &amp; Exp Detail'!M$551)</f>
        <v>#DIV/0!</v>
      </c>
    </row>
    <row r="107" spans="2:34" x14ac:dyDescent="0.25">
      <c r="B107" s="116" t="s">
        <v>239</v>
      </c>
      <c r="C107" s="334">
        <v>5</v>
      </c>
      <c r="D107" s="389"/>
      <c r="E107" s="384"/>
      <c r="F107" s="384"/>
      <c r="G107" s="214" t="e">
        <f>SUM(SUMIF('Fund 01 Rev &amp; Exp Detail'!$I$7:$I$414,'CARES Reporting F01 Rollup'!$B107,'Fund 01 Rev &amp; Exp Detail'!J$7:J$414)+SUMIF('Fund 03 Rev &amp; Exp Detail'!$I$7:$I$414,'CARES Reporting F01 Rollup'!$B107,'Fund 03 Rev &amp; Exp Detail'!J$7:J$414))/SUM('Fund 01 Rev &amp; Exp Detail'!J$416+'Fund 03 Rev &amp; Exp Detail'!J$416)</f>
        <v>#DIV/0!</v>
      </c>
      <c r="H107" s="215" t="e">
        <f>SUM(SUMIF('Fund 01 Rev &amp; Exp Detail'!$I$7:$I$414,'CARES Reporting F01 Rollup'!$B107,'Fund 01 Rev &amp; Exp Detail'!K$7:K$414)+SUMIF('Fund 03 Rev &amp; Exp Detail'!$I$7:$I$414,'CARES Reporting F01 Rollup'!$B107,'Fund 03 Rev &amp; Exp Detail'!K$7:K$414))/SUM('Fund 01 Rev &amp; Exp Detail'!K$416+'Fund 03 Rev &amp; Exp Detail'!K$416)</f>
        <v>#DIV/0!</v>
      </c>
      <c r="I107" s="215" t="e">
        <f>SUM(SUMIF('Fund 01 Rev &amp; Exp Detail'!$I$7:$I$414,'CARES Reporting F01 Rollup'!$B107,'Fund 01 Rev &amp; Exp Detail'!L$7:L$414)+SUMIF('Fund 03 Rev &amp; Exp Detail'!$I$7:$I$414,'CARES Reporting F01 Rollup'!$B107,'Fund 03 Rev &amp; Exp Detail'!L$7:L$414))/SUM('Fund 01 Rev &amp; Exp Detail'!L$416+'Fund 03 Rev &amp; Exp Detail'!L$416)</f>
        <v>#DIV/0!</v>
      </c>
      <c r="J107" s="235" t="e">
        <f>SUM(SUMIF('Fund 01 Rev &amp; Exp Detail'!$I$7:$I$414,'CARES Reporting F01 Rollup'!$B107,'Fund 01 Rev &amp; Exp Detail'!M$7:M$414)+SUMIF('Fund 03 Rev &amp; Exp Detail'!$I$7:$I$414,'CARES Reporting F01 Rollup'!$B107,'Fund 03 Rev &amp; Exp Detail'!M$7:M$414))/SUM('Fund 01 Rev &amp; Exp Detail'!M$416+'Fund 03 Rev &amp; Exp Detail'!M$416)</f>
        <v>#DIV/0!</v>
      </c>
      <c r="K107" s="336"/>
      <c r="L107" s="389"/>
      <c r="M107" s="384"/>
      <c r="N107" s="384"/>
      <c r="O107" s="214" t="e">
        <f>SUM(SUMIF('Fund 01 Rev &amp; Exp Detail'!$I$7:$I$459,'CARES Reporting F01 Rollup'!$B107,'Fund 01 Rev &amp; Exp Detail'!J$7:J$459)+SUMIF('Fund 03 Rev &amp; Exp Detail'!$I$7:$I$459,'CARES Reporting F01 Rollup'!$B107,'Fund 03 Rev &amp; Exp Detail'!J$7:J$459))/SUM('Fund 01 Rev &amp; Exp Detail'!J$461+'Fund 03 Rev &amp; Exp Detail'!J$461)</f>
        <v>#DIV/0!</v>
      </c>
      <c r="P107" s="215" t="e">
        <f>SUM(SUMIF('Fund 01 Rev &amp; Exp Detail'!$I$7:$I$459,'CARES Reporting F01 Rollup'!$B107,'Fund 01 Rev &amp; Exp Detail'!K$7:K$459)+SUMIF('Fund 03 Rev &amp; Exp Detail'!$I$7:$I$459,'CARES Reporting F01 Rollup'!$B107,'Fund 03 Rev &amp; Exp Detail'!K$7:K$459))/SUM('Fund 01 Rev &amp; Exp Detail'!K$461+'Fund 03 Rev &amp; Exp Detail'!K$461)</f>
        <v>#DIV/0!</v>
      </c>
      <c r="Q107" s="215" t="e">
        <f>SUM(SUMIF('Fund 01 Rev &amp; Exp Detail'!$I$7:$I$459,'CARES Reporting F01 Rollup'!$B107,'Fund 01 Rev &amp; Exp Detail'!L$7:L$459)+SUMIF('Fund 03 Rev &amp; Exp Detail'!$I$7:$I$459,'CARES Reporting F01 Rollup'!$B107,'Fund 03 Rev &amp; Exp Detail'!L$7:L$459))/SUM('Fund 01 Rev &amp; Exp Detail'!L$461+'Fund 03 Rev &amp; Exp Detail'!L$461)</f>
        <v>#DIV/0!</v>
      </c>
      <c r="R107" s="235" t="e">
        <f>SUM(SUMIF('Fund 01 Rev &amp; Exp Detail'!$I$7:$I$459,'CARES Reporting F01 Rollup'!$B107,'Fund 01 Rev &amp; Exp Detail'!M$7:M$459)+SUMIF('Fund 03 Rev &amp; Exp Detail'!$I$7:$I$459,'CARES Reporting F01 Rollup'!$B107,'Fund 03 Rev &amp; Exp Detail'!M$7:M$459))/SUM('Fund 01 Rev &amp; Exp Detail'!M$461+'Fund 03 Rev &amp; Exp Detail'!M$461)</f>
        <v>#DIV/0!</v>
      </c>
      <c r="S107" s="336"/>
      <c r="T107" s="389"/>
      <c r="U107" s="384"/>
      <c r="V107" s="384"/>
      <c r="W107" s="214" t="e">
        <f>SUM(SUMIF('Fund 01 Rev &amp; Exp Detail'!$I$7:$I$504,'CARES Reporting F01 Rollup'!$B107,'Fund 01 Rev &amp; Exp Detail'!J$7:J$504)+SUMIF('Fund 03 Rev &amp; Exp Detail'!$I$7:$I$504,'CARES Reporting F01 Rollup'!$B107,'Fund 03 Rev &amp; Exp Detail'!J$7:J$504))/SUM('Fund 01 Rev &amp; Exp Detail'!J$506+'Fund 03 Rev &amp; Exp Detail'!J$506)</f>
        <v>#DIV/0!</v>
      </c>
      <c r="X107" s="215" t="e">
        <f>SUM(SUMIF('Fund 01 Rev &amp; Exp Detail'!$I$7:$I$504,'CARES Reporting F01 Rollup'!$B107,'Fund 01 Rev &amp; Exp Detail'!K$7:K$504)+SUMIF('Fund 03 Rev &amp; Exp Detail'!$I$7:$I$504,'CARES Reporting F01 Rollup'!$B107,'Fund 03 Rev &amp; Exp Detail'!K$7:K$504))/SUM('Fund 01 Rev &amp; Exp Detail'!K$506+'Fund 03 Rev &amp; Exp Detail'!K$506)</f>
        <v>#DIV/0!</v>
      </c>
      <c r="Y107" s="215" t="e">
        <f>SUM(SUMIF('Fund 01 Rev &amp; Exp Detail'!$I$7:$I$504,'CARES Reporting F01 Rollup'!$B107,'Fund 01 Rev &amp; Exp Detail'!L$7:L$504)+SUMIF('Fund 03 Rev &amp; Exp Detail'!$I$7:$I$504,'CARES Reporting F01 Rollup'!$B107,'Fund 03 Rev &amp; Exp Detail'!L$7:L$504))/SUM('Fund 01 Rev &amp; Exp Detail'!L$506+'Fund 03 Rev &amp; Exp Detail'!L$506)</f>
        <v>#DIV/0!</v>
      </c>
      <c r="Z107" s="235" t="e">
        <f>SUM(SUMIF('Fund 01 Rev &amp; Exp Detail'!$I$7:$I$504,'CARES Reporting F01 Rollup'!$B107,'Fund 01 Rev &amp; Exp Detail'!M$7:M$504)+SUMIF('Fund 03 Rev &amp; Exp Detail'!$I$7:$I$504,'CARES Reporting F01 Rollup'!$B107,'Fund 03 Rev &amp; Exp Detail'!M$7:M$504))/SUM('Fund 01 Rev &amp; Exp Detail'!M$506+'Fund 03 Rev &amp; Exp Detail'!M$506)</f>
        <v>#DIV/0!</v>
      </c>
      <c r="AA107" s="336"/>
      <c r="AB107" s="389"/>
      <c r="AC107" s="384"/>
      <c r="AD107" s="384"/>
      <c r="AE107" s="214" t="e">
        <f>SUM(SUMIF('Fund 01 Rev &amp; Exp Detail'!$I$7:$I$549,'CARES Reporting F01 Rollup'!$B107,'Fund 01 Rev &amp; Exp Detail'!J$7:J$549)+SUMIF('Fund 03 Rev &amp; Exp Detail'!$I$7:$I$549,'CARES Reporting F01 Rollup'!$B107,'Fund 03 Rev &amp; Exp Detail'!J$7:J$549))/SUM('Fund 01 Rev &amp; Exp Detail'!J$551+'Fund 03 Rev &amp; Exp Detail'!J$551)</f>
        <v>#DIV/0!</v>
      </c>
      <c r="AF107" s="215" t="e">
        <f>SUM(SUMIF('Fund 01 Rev &amp; Exp Detail'!$I$7:$I$549,'CARES Reporting F01 Rollup'!$B107,'Fund 01 Rev &amp; Exp Detail'!K$7:K$549)+SUMIF('Fund 03 Rev &amp; Exp Detail'!$I$7:$I$549,'CARES Reporting F01 Rollup'!$B107,'Fund 03 Rev &amp; Exp Detail'!K$7:K$549))/SUM('Fund 01 Rev &amp; Exp Detail'!K$551+'Fund 03 Rev &amp; Exp Detail'!K$551)</f>
        <v>#DIV/0!</v>
      </c>
      <c r="AG107" s="215" t="e">
        <f>SUM(SUMIF('Fund 01 Rev &amp; Exp Detail'!$I$7:$I$549,'CARES Reporting F01 Rollup'!$B107,'Fund 01 Rev &amp; Exp Detail'!L$7:L$549)+SUMIF('Fund 03 Rev &amp; Exp Detail'!$I$7:$I$549,'CARES Reporting F01 Rollup'!$B107,'Fund 03 Rev &amp; Exp Detail'!L$7:L$549))/SUM('Fund 01 Rev &amp; Exp Detail'!L$551+'Fund 03 Rev &amp; Exp Detail'!L$551)</f>
        <v>#DIV/0!</v>
      </c>
      <c r="AH107" s="235" t="e">
        <f>SUM(SUMIF('Fund 01 Rev &amp; Exp Detail'!$I$7:$I$549,'CARES Reporting F01 Rollup'!$B107,'Fund 01 Rev &amp; Exp Detail'!M$7:M$549)+SUMIF('Fund 03 Rev &amp; Exp Detail'!$I$7:$I$549,'CARES Reporting F01 Rollup'!$B107,'Fund 03 Rev &amp; Exp Detail'!M$7:M$549))/SUM('Fund 01 Rev &amp; Exp Detail'!M$551+'Fund 03 Rev &amp; Exp Detail'!M$551)</f>
        <v>#DIV/0!</v>
      </c>
    </row>
    <row r="108" spans="2:34" x14ac:dyDescent="0.25">
      <c r="B108" s="116" t="s">
        <v>240</v>
      </c>
      <c r="C108" s="334">
        <v>6</v>
      </c>
      <c r="D108" s="389"/>
      <c r="E108" s="384"/>
      <c r="F108" s="384"/>
      <c r="G108" s="214" t="e">
        <f>SUM(SUMIF('Fund 01 Rev &amp; Exp Detail'!$I$7:$I$414,'CARES Reporting F01 Rollup'!$B108,'Fund 01 Rev &amp; Exp Detail'!J$7:J$414)+SUMIF('Fund 03 Rev &amp; Exp Detail'!$I$7:$I$414,'CARES Reporting F01 Rollup'!$B108,'Fund 03 Rev &amp; Exp Detail'!J$7:J$414))/SUM('Fund 01 Rev &amp; Exp Detail'!J$416+'Fund 03 Rev &amp; Exp Detail'!J$416)</f>
        <v>#DIV/0!</v>
      </c>
      <c r="H108" s="215" t="e">
        <f>SUM(SUMIF('Fund 01 Rev &amp; Exp Detail'!$I$7:$I$414,'CARES Reporting F01 Rollup'!$B108,'Fund 01 Rev &amp; Exp Detail'!K$7:K$414)+SUMIF('Fund 03 Rev &amp; Exp Detail'!$I$7:$I$414,'CARES Reporting F01 Rollup'!$B108,'Fund 03 Rev &amp; Exp Detail'!K$7:K$414))/SUM('Fund 01 Rev &amp; Exp Detail'!K$416+'Fund 03 Rev &amp; Exp Detail'!K$416)</f>
        <v>#DIV/0!</v>
      </c>
      <c r="I108" s="215" t="e">
        <f>SUM(SUMIF('Fund 01 Rev &amp; Exp Detail'!$I$7:$I$414,'CARES Reporting F01 Rollup'!$B108,'Fund 01 Rev &amp; Exp Detail'!L$7:L$414)+SUMIF('Fund 03 Rev &amp; Exp Detail'!$I$7:$I$414,'CARES Reporting F01 Rollup'!$B108,'Fund 03 Rev &amp; Exp Detail'!L$7:L$414))/SUM('Fund 01 Rev &amp; Exp Detail'!L$416+'Fund 03 Rev &amp; Exp Detail'!L$416)</f>
        <v>#DIV/0!</v>
      </c>
      <c r="J108" s="235" t="e">
        <f>SUM(SUMIF('Fund 01 Rev &amp; Exp Detail'!$I$7:$I$414,'CARES Reporting F01 Rollup'!$B108,'Fund 01 Rev &amp; Exp Detail'!M$7:M$414)+SUMIF('Fund 03 Rev &amp; Exp Detail'!$I$7:$I$414,'CARES Reporting F01 Rollup'!$B108,'Fund 03 Rev &amp; Exp Detail'!M$7:M$414))/SUM('Fund 01 Rev &amp; Exp Detail'!M$416+'Fund 03 Rev &amp; Exp Detail'!M$416)</f>
        <v>#DIV/0!</v>
      </c>
      <c r="K108" s="336"/>
      <c r="L108" s="389"/>
      <c r="M108" s="384"/>
      <c r="N108" s="384"/>
      <c r="O108" s="214" t="e">
        <f>SUM(SUMIF('Fund 01 Rev &amp; Exp Detail'!$I$7:$I$459,'CARES Reporting F01 Rollup'!$B108,'Fund 01 Rev &amp; Exp Detail'!J$7:J$459)+SUMIF('Fund 03 Rev &amp; Exp Detail'!$I$7:$I$459,'CARES Reporting F01 Rollup'!$B108,'Fund 03 Rev &amp; Exp Detail'!J$7:J$459))/SUM('Fund 01 Rev &amp; Exp Detail'!J$461+'Fund 03 Rev &amp; Exp Detail'!J$461)</f>
        <v>#DIV/0!</v>
      </c>
      <c r="P108" s="215" t="e">
        <f>SUM(SUMIF('Fund 01 Rev &amp; Exp Detail'!$I$7:$I$459,'CARES Reporting F01 Rollup'!$B108,'Fund 01 Rev &amp; Exp Detail'!K$7:K$459)+SUMIF('Fund 03 Rev &amp; Exp Detail'!$I$7:$I$459,'CARES Reporting F01 Rollup'!$B108,'Fund 03 Rev &amp; Exp Detail'!K$7:K$459))/SUM('Fund 01 Rev &amp; Exp Detail'!K$461+'Fund 03 Rev &amp; Exp Detail'!K$461)</f>
        <v>#DIV/0!</v>
      </c>
      <c r="Q108" s="215" t="e">
        <f>SUM(SUMIF('Fund 01 Rev &amp; Exp Detail'!$I$7:$I$459,'CARES Reporting F01 Rollup'!$B108,'Fund 01 Rev &amp; Exp Detail'!L$7:L$459)+SUMIF('Fund 03 Rev &amp; Exp Detail'!$I$7:$I$459,'CARES Reporting F01 Rollup'!$B108,'Fund 03 Rev &amp; Exp Detail'!L$7:L$459))/SUM('Fund 01 Rev &amp; Exp Detail'!L$461+'Fund 03 Rev &amp; Exp Detail'!L$461)</f>
        <v>#DIV/0!</v>
      </c>
      <c r="R108" s="235" t="e">
        <f>SUM(SUMIF('Fund 01 Rev &amp; Exp Detail'!$I$7:$I$459,'CARES Reporting F01 Rollup'!$B108,'Fund 01 Rev &amp; Exp Detail'!M$7:M$459)+SUMIF('Fund 03 Rev &amp; Exp Detail'!$I$7:$I$459,'CARES Reporting F01 Rollup'!$B108,'Fund 03 Rev &amp; Exp Detail'!M$7:M$459))/SUM('Fund 01 Rev &amp; Exp Detail'!M$461+'Fund 03 Rev &amp; Exp Detail'!M$461)</f>
        <v>#DIV/0!</v>
      </c>
      <c r="S108" s="336"/>
      <c r="T108" s="389"/>
      <c r="U108" s="384"/>
      <c r="V108" s="384"/>
      <c r="W108" s="214" t="e">
        <f>SUM(SUMIF('Fund 01 Rev &amp; Exp Detail'!$I$7:$I$504,'CARES Reporting F01 Rollup'!$B108,'Fund 01 Rev &amp; Exp Detail'!J$7:J$504)+SUMIF('Fund 03 Rev &amp; Exp Detail'!$I$7:$I$504,'CARES Reporting F01 Rollup'!$B108,'Fund 03 Rev &amp; Exp Detail'!J$7:J$504))/SUM('Fund 01 Rev &amp; Exp Detail'!J$506+'Fund 03 Rev &amp; Exp Detail'!J$506)</f>
        <v>#DIV/0!</v>
      </c>
      <c r="X108" s="215" t="e">
        <f>SUM(SUMIF('Fund 01 Rev &amp; Exp Detail'!$I$7:$I$504,'CARES Reporting F01 Rollup'!$B108,'Fund 01 Rev &amp; Exp Detail'!K$7:K$504)+SUMIF('Fund 03 Rev &amp; Exp Detail'!$I$7:$I$504,'CARES Reporting F01 Rollup'!$B108,'Fund 03 Rev &amp; Exp Detail'!K$7:K$504))/SUM('Fund 01 Rev &amp; Exp Detail'!K$506+'Fund 03 Rev &amp; Exp Detail'!K$506)</f>
        <v>#DIV/0!</v>
      </c>
      <c r="Y108" s="215" t="e">
        <f>SUM(SUMIF('Fund 01 Rev &amp; Exp Detail'!$I$7:$I$504,'CARES Reporting F01 Rollup'!$B108,'Fund 01 Rev &amp; Exp Detail'!L$7:L$504)+SUMIF('Fund 03 Rev &amp; Exp Detail'!$I$7:$I$504,'CARES Reporting F01 Rollup'!$B108,'Fund 03 Rev &amp; Exp Detail'!L$7:L$504))/SUM('Fund 01 Rev &amp; Exp Detail'!L$506+'Fund 03 Rev &amp; Exp Detail'!L$506)</f>
        <v>#DIV/0!</v>
      </c>
      <c r="Z108" s="235" t="e">
        <f>SUM(SUMIF('Fund 01 Rev &amp; Exp Detail'!$I$7:$I$504,'CARES Reporting F01 Rollup'!$B108,'Fund 01 Rev &amp; Exp Detail'!M$7:M$504)+SUMIF('Fund 03 Rev &amp; Exp Detail'!$I$7:$I$504,'CARES Reporting F01 Rollup'!$B108,'Fund 03 Rev &amp; Exp Detail'!M$7:M$504))/SUM('Fund 01 Rev &amp; Exp Detail'!M$506+'Fund 03 Rev &amp; Exp Detail'!M$506)</f>
        <v>#DIV/0!</v>
      </c>
      <c r="AA108" s="336"/>
      <c r="AB108" s="389"/>
      <c r="AC108" s="384"/>
      <c r="AD108" s="384"/>
      <c r="AE108" s="214" t="e">
        <f>SUM(SUMIF('Fund 01 Rev &amp; Exp Detail'!$I$7:$I$549,'CARES Reporting F01 Rollup'!$B108,'Fund 01 Rev &amp; Exp Detail'!J$7:J$549)+SUMIF('Fund 03 Rev &amp; Exp Detail'!$I$7:$I$549,'CARES Reporting F01 Rollup'!$B108,'Fund 03 Rev &amp; Exp Detail'!J$7:J$549))/SUM('Fund 01 Rev &amp; Exp Detail'!J$551+'Fund 03 Rev &amp; Exp Detail'!J$551)</f>
        <v>#DIV/0!</v>
      </c>
      <c r="AF108" s="215" t="e">
        <f>SUM(SUMIF('Fund 01 Rev &amp; Exp Detail'!$I$7:$I$549,'CARES Reporting F01 Rollup'!$B108,'Fund 01 Rev &amp; Exp Detail'!K$7:K$549)+SUMIF('Fund 03 Rev &amp; Exp Detail'!$I$7:$I$549,'CARES Reporting F01 Rollup'!$B108,'Fund 03 Rev &amp; Exp Detail'!K$7:K$549))/SUM('Fund 01 Rev &amp; Exp Detail'!K$551+'Fund 03 Rev &amp; Exp Detail'!K$551)</f>
        <v>#DIV/0!</v>
      </c>
      <c r="AG108" s="215" t="e">
        <f>SUM(SUMIF('Fund 01 Rev &amp; Exp Detail'!$I$7:$I$549,'CARES Reporting F01 Rollup'!$B108,'Fund 01 Rev &amp; Exp Detail'!L$7:L$549)+SUMIF('Fund 03 Rev &amp; Exp Detail'!$I$7:$I$549,'CARES Reporting F01 Rollup'!$B108,'Fund 03 Rev &amp; Exp Detail'!L$7:L$549))/SUM('Fund 01 Rev &amp; Exp Detail'!L$551+'Fund 03 Rev &amp; Exp Detail'!L$551)</f>
        <v>#DIV/0!</v>
      </c>
      <c r="AH108" s="235" t="e">
        <f>SUM(SUMIF('Fund 01 Rev &amp; Exp Detail'!$I$7:$I$549,'CARES Reporting F01 Rollup'!$B108,'Fund 01 Rev &amp; Exp Detail'!M$7:M$549)+SUMIF('Fund 03 Rev &amp; Exp Detail'!$I$7:$I$549,'CARES Reporting F01 Rollup'!$B108,'Fund 03 Rev &amp; Exp Detail'!M$7:M$549))/SUM('Fund 01 Rev &amp; Exp Detail'!M$551+'Fund 03 Rev &amp; Exp Detail'!M$551)</f>
        <v>#DIV/0!</v>
      </c>
    </row>
    <row r="109" spans="2:34" x14ac:dyDescent="0.25">
      <c r="B109" s="116" t="s">
        <v>241</v>
      </c>
      <c r="C109" s="334">
        <v>7</v>
      </c>
      <c r="D109" s="389"/>
      <c r="E109" s="384"/>
      <c r="F109" s="384"/>
      <c r="G109" s="214" t="e">
        <f>SUM(SUMIF('Fund 01 Rev &amp; Exp Detail'!$I$7:$I$414,'CARES Reporting F01 Rollup'!$B109,'Fund 01 Rev &amp; Exp Detail'!J$7:J$414)+SUMIF('Fund 03 Rev &amp; Exp Detail'!$I$7:$I$414,'CARES Reporting F01 Rollup'!$B109,'Fund 03 Rev &amp; Exp Detail'!J$7:J$414))/SUM('Fund 01 Rev &amp; Exp Detail'!J$416+'Fund 03 Rev &amp; Exp Detail'!J$416)</f>
        <v>#DIV/0!</v>
      </c>
      <c r="H109" s="215" t="e">
        <f>SUM(SUMIF('Fund 01 Rev &amp; Exp Detail'!$I$7:$I$414,'CARES Reporting F01 Rollup'!$B109,'Fund 01 Rev &amp; Exp Detail'!K$7:K$414)+SUMIF('Fund 03 Rev &amp; Exp Detail'!$I$7:$I$414,'CARES Reporting F01 Rollup'!$B109,'Fund 03 Rev &amp; Exp Detail'!K$7:K$414))/SUM('Fund 01 Rev &amp; Exp Detail'!K$416+'Fund 03 Rev &amp; Exp Detail'!K$416)</f>
        <v>#DIV/0!</v>
      </c>
      <c r="I109" s="215" t="e">
        <f>SUM(SUMIF('Fund 01 Rev &amp; Exp Detail'!$I$7:$I$414,'CARES Reporting F01 Rollup'!$B109,'Fund 01 Rev &amp; Exp Detail'!L$7:L$414)+SUMIF('Fund 03 Rev &amp; Exp Detail'!$I$7:$I$414,'CARES Reporting F01 Rollup'!$B109,'Fund 03 Rev &amp; Exp Detail'!L$7:L$414))/SUM('Fund 01 Rev &amp; Exp Detail'!L$416+'Fund 03 Rev &amp; Exp Detail'!L$416)</f>
        <v>#DIV/0!</v>
      </c>
      <c r="J109" s="235" t="e">
        <f>SUM(SUMIF('Fund 01 Rev &amp; Exp Detail'!$I$7:$I$414,'CARES Reporting F01 Rollup'!$B109,'Fund 01 Rev &amp; Exp Detail'!M$7:M$414)+SUMIF('Fund 03 Rev &amp; Exp Detail'!$I$7:$I$414,'CARES Reporting F01 Rollup'!$B109,'Fund 03 Rev &amp; Exp Detail'!M$7:M$414))/SUM('Fund 01 Rev &amp; Exp Detail'!M$416+'Fund 03 Rev &amp; Exp Detail'!M$416)</f>
        <v>#DIV/0!</v>
      </c>
      <c r="K109" s="336"/>
      <c r="L109" s="389"/>
      <c r="M109" s="384"/>
      <c r="N109" s="384"/>
      <c r="O109" s="214" t="e">
        <f>SUM(SUMIF('Fund 01 Rev &amp; Exp Detail'!$I$7:$I$459,'CARES Reporting F01 Rollup'!$B109,'Fund 01 Rev &amp; Exp Detail'!J$7:J$459)+SUMIF('Fund 03 Rev &amp; Exp Detail'!$I$7:$I$459,'CARES Reporting F01 Rollup'!$B109,'Fund 03 Rev &amp; Exp Detail'!J$7:J$459))/SUM('Fund 01 Rev &amp; Exp Detail'!J$461+'Fund 03 Rev &amp; Exp Detail'!J$461)</f>
        <v>#DIV/0!</v>
      </c>
      <c r="P109" s="215" t="e">
        <f>SUM(SUMIF('Fund 01 Rev &amp; Exp Detail'!$I$7:$I$459,'CARES Reporting F01 Rollup'!$B109,'Fund 01 Rev &amp; Exp Detail'!K$7:K$459)+SUMIF('Fund 03 Rev &amp; Exp Detail'!$I$7:$I$459,'CARES Reporting F01 Rollup'!$B109,'Fund 03 Rev &amp; Exp Detail'!K$7:K$459))/SUM('Fund 01 Rev &amp; Exp Detail'!K$461+'Fund 03 Rev &amp; Exp Detail'!K$461)</f>
        <v>#DIV/0!</v>
      </c>
      <c r="Q109" s="215" t="e">
        <f>SUM(SUMIF('Fund 01 Rev &amp; Exp Detail'!$I$7:$I$459,'CARES Reporting F01 Rollup'!$B109,'Fund 01 Rev &amp; Exp Detail'!L$7:L$459)+SUMIF('Fund 03 Rev &amp; Exp Detail'!$I$7:$I$459,'CARES Reporting F01 Rollup'!$B109,'Fund 03 Rev &amp; Exp Detail'!L$7:L$459))/SUM('Fund 01 Rev &amp; Exp Detail'!L$461+'Fund 03 Rev &amp; Exp Detail'!L$461)</f>
        <v>#DIV/0!</v>
      </c>
      <c r="R109" s="235" t="e">
        <f>SUM(SUMIF('Fund 01 Rev &amp; Exp Detail'!$I$7:$I$459,'CARES Reporting F01 Rollup'!$B109,'Fund 01 Rev &amp; Exp Detail'!M$7:M$459)+SUMIF('Fund 03 Rev &amp; Exp Detail'!$I$7:$I$459,'CARES Reporting F01 Rollup'!$B109,'Fund 03 Rev &amp; Exp Detail'!M$7:M$459))/SUM('Fund 01 Rev &amp; Exp Detail'!M$461+'Fund 03 Rev &amp; Exp Detail'!M$461)</f>
        <v>#DIV/0!</v>
      </c>
      <c r="S109" s="336"/>
      <c r="T109" s="389"/>
      <c r="U109" s="384"/>
      <c r="V109" s="384"/>
      <c r="W109" s="214" t="e">
        <f>SUM(SUMIF('Fund 01 Rev &amp; Exp Detail'!$I$7:$I$504,'CARES Reporting F01 Rollup'!$B109,'Fund 01 Rev &amp; Exp Detail'!J$7:J$504)+SUMIF('Fund 03 Rev &amp; Exp Detail'!$I$7:$I$504,'CARES Reporting F01 Rollup'!$B109,'Fund 03 Rev &amp; Exp Detail'!J$7:J$504))/SUM('Fund 01 Rev &amp; Exp Detail'!J$506+'Fund 03 Rev &amp; Exp Detail'!J$506)</f>
        <v>#DIV/0!</v>
      </c>
      <c r="X109" s="215" t="e">
        <f>SUM(SUMIF('Fund 01 Rev &amp; Exp Detail'!$I$7:$I$504,'CARES Reporting F01 Rollup'!$B109,'Fund 01 Rev &amp; Exp Detail'!K$7:K$504)+SUMIF('Fund 03 Rev &amp; Exp Detail'!$I$7:$I$504,'CARES Reporting F01 Rollup'!$B109,'Fund 03 Rev &amp; Exp Detail'!K$7:K$504))/SUM('Fund 01 Rev &amp; Exp Detail'!K$506+'Fund 03 Rev &amp; Exp Detail'!K$506)</f>
        <v>#DIV/0!</v>
      </c>
      <c r="Y109" s="215" t="e">
        <f>SUM(SUMIF('Fund 01 Rev &amp; Exp Detail'!$I$7:$I$504,'CARES Reporting F01 Rollup'!$B109,'Fund 01 Rev &amp; Exp Detail'!L$7:L$504)+SUMIF('Fund 03 Rev &amp; Exp Detail'!$I$7:$I$504,'CARES Reporting F01 Rollup'!$B109,'Fund 03 Rev &amp; Exp Detail'!L$7:L$504))/SUM('Fund 01 Rev &amp; Exp Detail'!L$506+'Fund 03 Rev &amp; Exp Detail'!L$506)</f>
        <v>#DIV/0!</v>
      </c>
      <c r="Z109" s="235" t="e">
        <f>SUM(SUMIF('Fund 01 Rev &amp; Exp Detail'!$I$7:$I$504,'CARES Reporting F01 Rollup'!$B109,'Fund 01 Rev &amp; Exp Detail'!M$7:M$504)+SUMIF('Fund 03 Rev &amp; Exp Detail'!$I$7:$I$504,'CARES Reporting F01 Rollup'!$B109,'Fund 03 Rev &amp; Exp Detail'!M$7:M$504))/SUM('Fund 01 Rev &amp; Exp Detail'!M$506+'Fund 03 Rev &amp; Exp Detail'!M$506)</f>
        <v>#DIV/0!</v>
      </c>
      <c r="AA109" s="336"/>
      <c r="AB109" s="389"/>
      <c r="AC109" s="384"/>
      <c r="AD109" s="384"/>
      <c r="AE109" s="214" t="e">
        <f>SUM(SUMIF('Fund 01 Rev &amp; Exp Detail'!$I$7:$I$549,'CARES Reporting F01 Rollup'!$B109,'Fund 01 Rev &amp; Exp Detail'!J$7:J$549)+SUMIF('Fund 03 Rev &amp; Exp Detail'!$I$7:$I$549,'CARES Reporting F01 Rollup'!$B109,'Fund 03 Rev &amp; Exp Detail'!J$7:J$549))/SUM('Fund 01 Rev &amp; Exp Detail'!J$551+'Fund 03 Rev &amp; Exp Detail'!J$551)</f>
        <v>#DIV/0!</v>
      </c>
      <c r="AF109" s="215" t="e">
        <f>SUM(SUMIF('Fund 01 Rev &amp; Exp Detail'!$I$7:$I$549,'CARES Reporting F01 Rollup'!$B109,'Fund 01 Rev &amp; Exp Detail'!K$7:K$549)+SUMIF('Fund 03 Rev &amp; Exp Detail'!$I$7:$I$549,'CARES Reporting F01 Rollup'!$B109,'Fund 03 Rev &amp; Exp Detail'!K$7:K$549))/SUM('Fund 01 Rev &amp; Exp Detail'!K$551+'Fund 03 Rev &amp; Exp Detail'!K$551)</f>
        <v>#DIV/0!</v>
      </c>
      <c r="AG109" s="215" t="e">
        <f>SUM(SUMIF('Fund 01 Rev &amp; Exp Detail'!$I$7:$I$549,'CARES Reporting F01 Rollup'!$B109,'Fund 01 Rev &amp; Exp Detail'!L$7:L$549)+SUMIF('Fund 03 Rev &amp; Exp Detail'!$I$7:$I$549,'CARES Reporting F01 Rollup'!$B109,'Fund 03 Rev &amp; Exp Detail'!L$7:L$549))/SUM('Fund 01 Rev &amp; Exp Detail'!L$551+'Fund 03 Rev &amp; Exp Detail'!L$551)</f>
        <v>#DIV/0!</v>
      </c>
      <c r="AH109" s="235" t="e">
        <f>SUM(SUMIF('Fund 01 Rev &amp; Exp Detail'!$I$7:$I$549,'CARES Reporting F01 Rollup'!$B109,'Fund 01 Rev &amp; Exp Detail'!M$7:M$549)+SUMIF('Fund 03 Rev &amp; Exp Detail'!$I$7:$I$549,'CARES Reporting F01 Rollup'!$B109,'Fund 03 Rev &amp; Exp Detail'!M$7:M$549))/SUM('Fund 01 Rev &amp; Exp Detail'!M$551+'Fund 03 Rev &amp; Exp Detail'!M$551)</f>
        <v>#DIV/0!</v>
      </c>
    </row>
    <row r="110" spans="2:34" x14ac:dyDescent="0.25">
      <c r="B110" s="116" t="s">
        <v>242</v>
      </c>
      <c r="C110" s="334">
        <v>8</v>
      </c>
      <c r="D110" s="389"/>
      <c r="E110" s="384"/>
      <c r="F110" s="384"/>
      <c r="G110" s="214" t="e">
        <f>SUM(SUMIF('Fund 01 Rev &amp; Exp Detail'!$I$7:$I$414,'CARES Reporting F01 Rollup'!$B110,'Fund 01 Rev &amp; Exp Detail'!J$7:J$414)+SUMIF('Fund 03 Rev &amp; Exp Detail'!$I$7:$I$414,'CARES Reporting F01 Rollup'!$B110,'Fund 03 Rev &amp; Exp Detail'!J$7:J$414))/SUM('Fund 01 Rev &amp; Exp Detail'!J$416+'Fund 03 Rev &amp; Exp Detail'!J$416)</f>
        <v>#DIV/0!</v>
      </c>
      <c r="H110" s="215" t="e">
        <f>SUM(SUMIF('Fund 01 Rev &amp; Exp Detail'!$I$7:$I$414,'CARES Reporting F01 Rollup'!$B110,'Fund 01 Rev &amp; Exp Detail'!K$7:K$414)+SUMIF('Fund 03 Rev &amp; Exp Detail'!$I$7:$I$414,'CARES Reporting F01 Rollup'!$B110,'Fund 03 Rev &amp; Exp Detail'!K$7:K$414))/SUM('Fund 01 Rev &amp; Exp Detail'!K$416+'Fund 03 Rev &amp; Exp Detail'!K$416)</f>
        <v>#DIV/0!</v>
      </c>
      <c r="I110" s="215" t="e">
        <f>SUM(SUMIF('Fund 01 Rev &amp; Exp Detail'!$I$7:$I$414,'CARES Reporting F01 Rollup'!$B110,'Fund 01 Rev &amp; Exp Detail'!L$7:L$414)+SUMIF('Fund 03 Rev &amp; Exp Detail'!$I$7:$I$414,'CARES Reporting F01 Rollup'!$B110,'Fund 03 Rev &amp; Exp Detail'!L$7:L$414))/SUM('Fund 01 Rev &amp; Exp Detail'!L$416+'Fund 03 Rev &amp; Exp Detail'!L$416)</f>
        <v>#DIV/0!</v>
      </c>
      <c r="J110" s="235" t="e">
        <f>SUM(SUMIF('Fund 01 Rev &amp; Exp Detail'!$I$7:$I$414,'CARES Reporting F01 Rollup'!$B110,'Fund 01 Rev &amp; Exp Detail'!M$7:M$414)+SUMIF('Fund 03 Rev &amp; Exp Detail'!$I$7:$I$414,'CARES Reporting F01 Rollup'!$B110,'Fund 03 Rev &amp; Exp Detail'!M$7:M$414))/SUM('Fund 01 Rev &amp; Exp Detail'!M$416+'Fund 03 Rev &amp; Exp Detail'!M$416)</f>
        <v>#DIV/0!</v>
      </c>
      <c r="K110" s="336"/>
      <c r="L110" s="389"/>
      <c r="M110" s="384"/>
      <c r="N110" s="384"/>
      <c r="O110" s="214" t="e">
        <f>SUM(SUMIF('Fund 01 Rev &amp; Exp Detail'!$I$7:$I$459,'CARES Reporting F01 Rollup'!$B110,'Fund 01 Rev &amp; Exp Detail'!J$7:J$459)+SUMIF('Fund 03 Rev &amp; Exp Detail'!$I$7:$I$459,'CARES Reporting F01 Rollup'!$B110,'Fund 03 Rev &amp; Exp Detail'!J$7:J$459))/SUM('Fund 01 Rev &amp; Exp Detail'!J$461+'Fund 03 Rev &amp; Exp Detail'!J$461)</f>
        <v>#DIV/0!</v>
      </c>
      <c r="P110" s="215" t="e">
        <f>SUM(SUMIF('Fund 01 Rev &amp; Exp Detail'!$I$7:$I$459,'CARES Reporting F01 Rollup'!$B110,'Fund 01 Rev &amp; Exp Detail'!K$7:K$459)+SUMIF('Fund 03 Rev &amp; Exp Detail'!$I$7:$I$459,'CARES Reporting F01 Rollup'!$B110,'Fund 03 Rev &amp; Exp Detail'!K$7:K$459))/SUM('Fund 01 Rev &amp; Exp Detail'!K$461+'Fund 03 Rev &amp; Exp Detail'!K$461)</f>
        <v>#DIV/0!</v>
      </c>
      <c r="Q110" s="215" t="e">
        <f>SUM(SUMIF('Fund 01 Rev &amp; Exp Detail'!$I$7:$I$459,'CARES Reporting F01 Rollup'!$B110,'Fund 01 Rev &amp; Exp Detail'!L$7:L$459)+SUMIF('Fund 03 Rev &amp; Exp Detail'!$I$7:$I$459,'CARES Reporting F01 Rollup'!$B110,'Fund 03 Rev &amp; Exp Detail'!L$7:L$459))/SUM('Fund 01 Rev &amp; Exp Detail'!L$461+'Fund 03 Rev &amp; Exp Detail'!L$461)</f>
        <v>#DIV/0!</v>
      </c>
      <c r="R110" s="235" t="e">
        <f>SUM(SUMIF('Fund 01 Rev &amp; Exp Detail'!$I$7:$I$459,'CARES Reporting F01 Rollup'!$B110,'Fund 01 Rev &amp; Exp Detail'!M$7:M$459)+SUMIF('Fund 03 Rev &amp; Exp Detail'!$I$7:$I$459,'CARES Reporting F01 Rollup'!$B110,'Fund 03 Rev &amp; Exp Detail'!M$7:M$459))/SUM('Fund 01 Rev &amp; Exp Detail'!M$461+'Fund 03 Rev &amp; Exp Detail'!M$461)</f>
        <v>#DIV/0!</v>
      </c>
      <c r="S110" s="336"/>
      <c r="T110" s="389"/>
      <c r="U110" s="384"/>
      <c r="V110" s="384"/>
      <c r="W110" s="214" t="e">
        <f>SUM(SUMIF('Fund 01 Rev &amp; Exp Detail'!$I$7:$I$504,'CARES Reporting F01 Rollup'!$B110,'Fund 01 Rev &amp; Exp Detail'!J$7:J$504)+SUMIF('Fund 03 Rev &amp; Exp Detail'!$I$7:$I$504,'CARES Reporting F01 Rollup'!$B110,'Fund 03 Rev &amp; Exp Detail'!J$7:J$504))/SUM('Fund 01 Rev &amp; Exp Detail'!J$506+'Fund 03 Rev &amp; Exp Detail'!J$506)</f>
        <v>#DIV/0!</v>
      </c>
      <c r="X110" s="215" t="e">
        <f>SUM(SUMIF('Fund 01 Rev &amp; Exp Detail'!$I$7:$I$504,'CARES Reporting F01 Rollup'!$B110,'Fund 01 Rev &amp; Exp Detail'!K$7:K$504)+SUMIF('Fund 03 Rev &amp; Exp Detail'!$I$7:$I$504,'CARES Reporting F01 Rollup'!$B110,'Fund 03 Rev &amp; Exp Detail'!K$7:K$504))/SUM('Fund 01 Rev &amp; Exp Detail'!K$506+'Fund 03 Rev &amp; Exp Detail'!K$506)</f>
        <v>#DIV/0!</v>
      </c>
      <c r="Y110" s="215" t="e">
        <f>SUM(SUMIF('Fund 01 Rev &amp; Exp Detail'!$I$7:$I$504,'CARES Reporting F01 Rollup'!$B110,'Fund 01 Rev &amp; Exp Detail'!L$7:L$504)+SUMIF('Fund 03 Rev &amp; Exp Detail'!$I$7:$I$504,'CARES Reporting F01 Rollup'!$B110,'Fund 03 Rev &amp; Exp Detail'!L$7:L$504))/SUM('Fund 01 Rev &amp; Exp Detail'!L$506+'Fund 03 Rev &amp; Exp Detail'!L$506)</f>
        <v>#DIV/0!</v>
      </c>
      <c r="Z110" s="235" t="e">
        <f>SUM(SUMIF('Fund 01 Rev &amp; Exp Detail'!$I$7:$I$504,'CARES Reporting F01 Rollup'!$B110,'Fund 01 Rev &amp; Exp Detail'!M$7:M$504)+SUMIF('Fund 03 Rev &amp; Exp Detail'!$I$7:$I$504,'CARES Reporting F01 Rollup'!$B110,'Fund 03 Rev &amp; Exp Detail'!M$7:M$504))/SUM('Fund 01 Rev &amp; Exp Detail'!M$506+'Fund 03 Rev &amp; Exp Detail'!M$506)</f>
        <v>#DIV/0!</v>
      </c>
      <c r="AA110" s="336"/>
      <c r="AB110" s="389"/>
      <c r="AC110" s="384"/>
      <c r="AD110" s="384"/>
      <c r="AE110" s="214" t="e">
        <f>SUM(SUMIF('Fund 01 Rev &amp; Exp Detail'!$I$7:$I$549,'CARES Reporting F01 Rollup'!$B110,'Fund 01 Rev &amp; Exp Detail'!J$7:J$549)+SUMIF('Fund 03 Rev &amp; Exp Detail'!$I$7:$I$549,'CARES Reporting F01 Rollup'!$B110,'Fund 03 Rev &amp; Exp Detail'!J$7:J$549))/SUM('Fund 01 Rev &amp; Exp Detail'!J$551+'Fund 03 Rev &amp; Exp Detail'!J$551)</f>
        <v>#DIV/0!</v>
      </c>
      <c r="AF110" s="215" t="e">
        <f>SUM(SUMIF('Fund 01 Rev &amp; Exp Detail'!$I$7:$I$549,'CARES Reporting F01 Rollup'!$B110,'Fund 01 Rev &amp; Exp Detail'!K$7:K$549)+SUMIF('Fund 03 Rev &amp; Exp Detail'!$I$7:$I$549,'CARES Reporting F01 Rollup'!$B110,'Fund 03 Rev &amp; Exp Detail'!K$7:K$549))/SUM('Fund 01 Rev &amp; Exp Detail'!K$551+'Fund 03 Rev &amp; Exp Detail'!K$551)</f>
        <v>#DIV/0!</v>
      </c>
      <c r="AG110" s="215" t="e">
        <f>SUM(SUMIF('Fund 01 Rev &amp; Exp Detail'!$I$7:$I$549,'CARES Reporting F01 Rollup'!$B110,'Fund 01 Rev &amp; Exp Detail'!L$7:L$549)+SUMIF('Fund 03 Rev &amp; Exp Detail'!$I$7:$I$549,'CARES Reporting F01 Rollup'!$B110,'Fund 03 Rev &amp; Exp Detail'!L$7:L$549))/SUM('Fund 01 Rev &amp; Exp Detail'!L$551+'Fund 03 Rev &amp; Exp Detail'!L$551)</f>
        <v>#DIV/0!</v>
      </c>
      <c r="AH110" s="235" t="e">
        <f>SUM(SUMIF('Fund 01 Rev &amp; Exp Detail'!$I$7:$I$549,'CARES Reporting F01 Rollup'!$B110,'Fund 01 Rev &amp; Exp Detail'!M$7:M$549)+SUMIF('Fund 03 Rev &amp; Exp Detail'!$I$7:$I$549,'CARES Reporting F01 Rollup'!$B110,'Fund 03 Rev &amp; Exp Detail'!M$7:M$549))/SUM('Fund 01 Rev &amp; Exp Detail'!M$551+'Fund 03 Rev &amp; Exp Detail'!M$551)</f>
        <v>#DIV/0!</v>
      </c>
    </row>
    <row r="111" spans="2:34" x14ac:dyDescent="0.25">
      <c r="B111" s="116" t="s">
        <v>243</v>
      </c>
      <c r="C111" s="334">
        <v>9</v>
      </c>
      <c r="D111" s="389"/>
      <c r="E111" s="384"/>
      <c r="F111" s="384"/>
      <c r="G111" s="214" t="e">
        <f>SUM(SUMIF('Fund 01 Rev &amp; Exp Detail'!$I$7:$I$414,'CARES Reporting F01 Rollup'!$B111,'Fund 01 Rev &amp; Exp Detail'!J$7:J$414)+SUMIF('Fund 03 Rev &amp; Exp Detail'!$I$7:$I$414,'CARES Reporting F01 Rollup'!$B111,'Fund 03 Rev &amp; Exp Detail'!J$7:J$414))/SUM('Fund 01 Rev &amp; Exp Detail'!J$416+'Fund 03 Rev &amp; Exp Detail'!J$416)</f>
        <v>#DIV/0!</v>
      </c>
      <c r="H111" s="215" t="e">
        <f>SUM(SUMIF('Fund 01 Rev &amp; Exp Detail'!$I$7:$I$414,'CARES Reporting F01 Rollup'!$B111,'Fund 01 Rev &amp; Exp Detail'!K$7:K$414)+SUMIF('Fund 03 Rev &amp; Exp Detail'!$I$7:$I$414,'CARES Reporting F01 Rollup'!$B111,'Fund 03 Rev &amp; Exp Detail'!K$7:K$414))/SUM('Fund 01 Rev &amp; Exp Detail'!K$416+'Fund 03 Rev &amp; Exp Detail'!K$416)</f>
        <v>#DIV/0!</v>
      </c>
      <c r="I111" s="215" t="e">
        <f>SUM(SUMIF('Fund 01 Rev &amp; Exp Detail'!$I$7:$I$414,'CARES Reporting F01 Rollup'!$B111,'Fund 01 Rev &amp; Exp Detail'!L$7:L$414)+SUMIF('Fund 03 Rev &amp; Exp Detail'!$I$7:$I$414,'CARES Reporting F01 Rollup'!$B111,'Fund 03 Rev &amp; Exp Detail'!L$7:L$414))/SUM('Fund 01 Rev &amp; Exp Detail'!L$416+'Fund 03 Rev &amp; Exp Detail'!L$416)</f>
        <v>#DIV/0!</v>
      </c>
      <c r="J111" s="235" t="e">
        <f>SUM(SUMIF('Fund 01 Rev &amp; Exp Detail'!$I$7:$I$414,'CARES Reporting F01 Rollup'!$B111,'Fund 01 Rev &amp; Exp Detail'!M$7:M$414)+SUMIF('Fund 03 Rev &amp; Exp Detail'!$I$7:$I$414,'CARES Reporting F01 Rollup'!$B111,'Fund 03 Rev &amp; Exp Detail'!M$7:M$414))/SUM('Fund 01 Rev &amp; Exp Detail'!M$416+'Fund 03 Rev &amp; Exp Detail'!M$416)</f>
        <v>#DIV/0!</v>
      </c>
      <c r="K111" s="336"/>
      <c r="L111" s="389"/>
      <c r="M111" s="384"/>
      <c r="N111" s="384"/>
      <c r="O111" s="214" t="e">
        <f>SUM(SUMIF('Fund 01 Rev &amp; Exp Detail'!$I$7:$I$459,'CARES Reporting F01 Rollup'!$B111,'Fund 01 Rev &amp; Exp Detail'!J$7:J$459)+SUMIF('Fund 03 Rev &amp; Exp Detail'!$I$7:$I$459,'CARES Reporting F01 Rollup'!$B111,'Fund 03 Rev &amp; Exp Detail'!J$7:J$459))/SUM('Fund 01 Rev &amp; Exp Detail'!J$461+'Fund 03 Rev &amp; Exp Detail'!J$461)</f>
        <v>#DIV/0!</v>
      </c>
      <c r="P111" s="215" t="e">
        <f>SUM(SUMIF('Fund 01 Rev &amp; Exp Detail'!$I$7:$I$459,'CARES Reporting F01 Rollup'!$B111,'Fund 01 Rev &amp; Exp Detail'!K$7:K$459)+SUMIF('Fund 03 Rev &amp; Exp Detail'!$I$7:$I$459,'CARES Reporting F01 Rollup'!$B111,'Fund 03 Rev &amp; Exp Detail'!K$7:K$459))/SUM('Fund 01 Rev &amp; Exp Detail'!K$461+'Fund 03 Rev &amp; Exp Detail'!K$461)</f>
        <v>#DIV/0!</v>
      </c>
      <c r="Q111" s="215" t="e">
        <f>SUM(SUMIF('Fund 01 Rev &amp; Exp Detail'!$I$7:$I$459,'CARES Reporting F01 Rollup'!$B111,'Fund 01 Rev &amp; Exp Detail'!L$7:L$459)+SUMIF('Fund 03 Rev &amp; Exp Detail'!$I$7:$I$459,'CARES Reporting F01 Rollup'!$B111,'Fund 03 Rev &amp; Exp Detail'!L$7:L$459))/SUM('Fund 01 Rev &amp; Exp Detail'!L$461+'Fund 03 Rev &amp; Exp Detail'!L$461)</f>
        <v>#DIV/0!</v>
      </c>
      <c r="R111" s="235" t="e">
        <f>SUM(SUMIF('Fund 01 Rev &amp; Exp Detail'!$I$7:$I$459,'CARES Reporting F01 Rollup'!$B111,'Fund 01 Rev &amp; Exp Detail'!M$7:M$459)+SUMIF('Fund 03 Rev &amp; Exp Detail'!$I$7:$I$459,'CARES Reporting F01 Rollup'!$B111,'Fund 03 Rev &amp; Exp Detail'!M$7:M$459))/SUM('Fund 01 Rev &amp; Exp Detail'!M$461+'Fund 03 Rev &amp; Exp Detail'!M$461)</f>
        <v>#DIV/0!</v>
      </c>
      <c r="S111" s="336"/>
      <c r="T111" s="389"/>
      <c r="U111" s="384"/>
      <c r="V111" s="384"/>
      <c r="W111" s="214" t="e">
        <f>SUM(SUMIF('Fund 01 Rev &amp; Exp Detail'!$I$7:$I$504,'CARES Reporting F01 Rollup'!$B111,'Fund 01 Rev &amp; Exp Detail'!J$7:J$504)+SUMIF('Fund 03 Rev &amp; Exp Detail'!$I$7:$I$504,'CARES Reporting F01 Rollup'!$B111,'Fund 03 Rev &amp; Exp Detail'!J$7:J$504))/SUM('Fund 01 Rev &amp; Exp Detail'!J$506+'Fund 03 Rev &amp; Exp Detail'!J$506)</f>
        <v>#DIV/0!</v>
      </c>
      <c r="X111" s="215" t="e">
        <f>SUM(SUMIF('Fund 01 Rev &amp; Exp Detail'!$I$7:$I$504,'CARES Reporting F01 Rollup'!$B111,'Fund 01 Rev &amp; Exp Detail'!K$7:K$504)+SUMIF('Fund 03 Rev &amp; Exp Detail'!$I$7:$I$504,'CARES Reporting F01 Rollup'!$B111,'Fund 03 Rev &amp; Exp Detail'!K$7:K$504))/SUM('Fund 01 Rev &amp; Exp Detail'!K$506+'Fund 03 Rev &amp; Exp Detail'!K$506)</f>
        <v>#DIV/0!</v>
      </c>
      <c r="Y111" s="215" t="e">
        <f>SUM(SUMIF('Fund 01 Rev &amp; Exp Detail'!$I$7:$I$504,'CARES Reporting F01 Rollup'!$B111,'Fund 01 Rev &amp; Exp Detail'!L$7:L$504)+SUMIF('Fund 03 Rev &amp; Exp Detail'!$I$7:$I$504,'CARES Reporting F01 Rollup'!$B111,'Fund 03 Rev &amp; Exp Detail'!L$7:L$504))/SUM('Fund 01 Rev &amp; Exp Detail'!L$506+'Fund 03 Rev &amp; Exp Detail'!L$506)</f>
        <v>#DIV/0!</v>
      </c>
      <c r="Z111" s="235" t="e">
        <f>SUM(SUMIF('Fund 01 Rev &amp; Exp Detail'!$I$7:$I$504,'CARES Reporting F01 Rollup'!$B111,'Fund 01 Rev &amp; Exp Detail'!M$7:M$504)+SUMIF('Fund 03 Rev &amp; Exp Detail'!$I$7:$I$504,'CARES Reporting F01 Rollup'!$B111,'Fund 03 Rev &amp; Exp Detail'!M$7:M$504))/SUM('Fund 01 Rev &amp; Exp Detail'!M$506+'Fund 03 Rev &amp; Exp Detail'!M$506)</f>
        <v>#DIV/0!</v>
      </c>
      <c r="AA111" s="336"/>
      <c r="AB111" s="389"/>
      <c r="AC111" s="384"/>
      <c r="AD111" s="384"/>
      <c r="AE111" s="214" t="e">
        <f>SUM(SUMIF('Fund 01 Rev &amp; Exp Detail'!$I$7:$I$549,'CARES Reporting F01 Rollup'!$B111,'Fund 01 Rev &amp; Exp Detail'!J$7:J$549)+SUMIF('Fund 03 Rev &amp; Exp Detail'!$I$7:$I$549,'CARES Reporting F01 Rollup'!$B111,'Fund 03 Rev &amp; Exp Detail'!J$7:J$549))/SUM('Fund 01 Rev &amp; Exp Detail'!J$551+'Fund 03 Rev &amp; Exp Detail'!J$551)</f>
        <v>#DIV/0!</v>
      </c>
      <c r="AF111" s="215" t="e">
        <f>SUM(SUMIF('Fund 01 Rev &amp; Exp Detail'!$I$7:$I$549,'CARES Reporting F01 Rollup'!$B111,'Fund 01 Rev &amp; Exp Detail'!K$7:K$549)+SUMIF('Fund 03 Rev &amp; Exp Detail'!$I$7:$I$549,'CARES Reporting F01 Rollup'!$B111,'Fund 03 Rev &amp; Exp Detail'!K$7:K$549))/SUM('Fund 01 Rev &amp; Exp Detail'!K$551+'Fund 03 Rev &amp; Exp Detail'!K$551)</f>
        <v>#DIV/0!</v>
      </c>
      <c r="AG111" s="215" t="e">
        <f>SUM(SUMIF('Fund 01 Rev &amp; Exp Detail'!$I$7:$I$549,'CARES Reporting F01 Rollup'!$B111,'Fund 01 Rev &amp; Exp Detail'!L$7:L$549)+SUMIF('Fund 03 Rev &amp; Exp Detail'!$I$7:$I$549,'CARES Reporting F01 Rollup'!$B111,'Fund 03 Rev &amp; Exp Detail'!L$7:L$549))/SUM('Fund 01 Rev &amp; Exp Detail'!L$551+'Fund 03 Rev &amp; Exp Detail'!L$551)</f>
        <v>#DIV/0!</v>
      </c>
      <c r="AH111" s="235" t="e">
        <f>SUM(SUMIF('Fund 01 Rev &amp; Exp Detail'!$I$7:$I$549,'CARES Reporting F01 Rollup'!$B111,'Fund 01 Rev &amp; Exp Detail'!M$7:M$549)+SUMIF('Fund 03 Rev &amp; Exp Detail'!$I$7:$I$549,'CARES Reporting F01 Rollup'!$B111,'Fund 03 Rev &amp; Exp Detail'!M$7:M$549))/SUM('Fund 01 Rev &amp; Exp Detail'!M$551+'Fund 03 Rev &amp; Exp Detail'!M$551)</f>
        <v>#DIV/0!</v>
      </c>
    </row>
    <row r="112" spans="2:34" x14ac:dyDescent="0.25">
      <c r="B112" s="116" t="s">
        <v>244</v>
      </c>
      <c r="C112" s="334">
        <v>10</v>
      </c>
      <c r="D112" s="389"/>
      <c r="E112" s="384"/>
      <c r="F112" s="384"/>
      <c r="G112" s="214" t="e">
        <f>SUM(SUMIF('Fund 01 Rev &amp; Exp Detail'!$I$7:$I$414,'CARES Reporting F01 Rollup'!$B112,'Fund 01 Rev &amp; Exp Detail'!J$7:J$414)+SUMIF('Fund 03 Rev &amp; Exp Detail'!$I$7:$I$414,'CARES Reporting F01 Rollup'!$B112,'Fund 03 Rev &amp; Exp Detail'!J$7:J$414))/SUM('Fund 01 Rev &amp; Exp Detail'!J$416+'Fund 03 Rev &amp; Exp Detail'!J$416)</f>
        <v>#DIV/0!</v>
      </c>
      <c r="H112" s="215" t="e">
        <f>SUM(SUMIF('Fund 01 Rev &amp; Exp Detail'!$I$7:$I$414,'CARES Reporting F01 Rollup'!$B112,'Fund 01 Rev &amp; Exp Detail'!K$7:K$414)+SUMIF('Fund 03 Rev &amp; Exp Detail'!$I$7:$I$414,'CARES Reporting F01 Rollup'!$B112,'Fund 03 Rev &amp; Exp Detail'!K$7:K$414))/SUM('Fund 01 Rev &amp; Exp Detail'!K$416+'Fund 03 Rev &amp; Exp Detail'!K$416)</f>
        <v>#DIV/0!</v>
      </c>
      <c r="I112" s="215" t="e">
        <f>SUM(SUMIF('Fund 01 Rev &amp; Exp Detail'!$I$7:$I$414,'CARES Reporting F01 Rollup'!$B112,'Fund 01 Rev &amp; Exp Detail'!L$7:L$414)+SUMIF('Fund 03 Rev &amp; Exp Detail'!$I$7:$I$414,'CARES Reporting F01 Rollup'!$B112,'Fund 03 Rev &amp; Exp Detail'!L$7:L$414))/SUM('Fund 01 Rev &amp; Exp Detail'!L$416+'Fund 03 Rev &amp; Exp Detail'!L$416)</f>
        <v>#DIV/0!</v>
      </c>
      <c r="J112" s="235" t="e">
        <f>SUM(SUMIF('Fund 01 Rev &amp; Exp Detail'!$I$7:$I$414,'CARES Reporting F01 Rollup'!$B112,'Fund 01 Rev &amp; Exp Detail'!M$7:M$414)+SUMIF('Fund 03 Rev &amp; Exp Detail'!$I$7:$I$414,'CARES Reporting F01 Rollup'!$B112,'Fund 03 Rev &amp; Exp Detail'!M$7:M$414))/SUM('Fund 01 Rev &amp; Exp Detail'!M$416+'Fund 03 Rev &amp; Exp Detail'!M$416)</f>
        <v>#DIV/0!</v>
      </c>
      <c r="K112" s="336"/>
      <c r="L112" s="389"/>
      <c r="M112" s="384"/>
      <c r="N112" s="384"/>
      <c r="O112" s="214" t="e">
        <f>SUM(SUMIF('Fund 01 Rev &amp; Exp Detail'!$I$7:$I$459,'CARES Reporting F01 Rollup'!$B112,'Fund 01 Rev &amp; Exp Detail'!J$7:J$459)+SUMIF('Fund 03 Rev &amp; Exp Detail'!$I$7:$I$459,'CARES Reporting F01 Rollup'!$B112,'Fund 03 Rev &amp; Exp Detail'!J$7:J$459))/SUM('Fund 01 Rev &amp; Exp Detail'!J$461+'Fund 03 Rev &amp; Exp Detail'!J$461)</f>
        <v>#DIV/0!</v>
      </c>
      <c r="P112" s="215" t="e">
        <f>SUM(SUMIF('Fund 01 Rev &amp; Exp Detail'!$I$7:$I$459,'CARES Reporting F01 Rollup'!$B112,'Fund 01 Rev &amp; Exp Detail'!K$7:K$459)+SUMIF('Fund 03 Rev &amp; Exp Detail'!$I$7:$I$459,'CARES Reporting F01 Rollup'!$B112,'Fund 03 Rev &amp; Exp Detail'!K$7:K$459))/SUM('Fund 01 Rev &amp; Exp Detail'!K$461+'Fund 03 Rev &amp; Exp Detail'!K$461)</f>
        <v>#DIV/0!</v>
      </c>
      <c r="Q112" s="215" t="e">
        <f>SUM(SUMIF('Fund 01 Rev &amp; Exp Detail'!$I$7:$I$459,'CARES Reporting F01 Rollup'!$B112,'Fund 01 Rev &amp; Exp Detail'!L$7:L$459)+SUMIF('Fund 03 Rev &amp; Exp Detail'!$I$7:$I$459,'CARES Reporting F01 Rollup'!$B112,'Fund 03 Rev &amp; Exp Detail'!L$7:L$459))/SUM('Fund 01 Rev &amp; Exp Detail'!L$461+'Fund 03 Rev &amp; Exp Detail'!L$461)</f>
        <v>#DIV/0!</v>
      </c>
      <c r="R112" s="235" t="e">
        <f>SUM(SUMIF('Fund 01 Rev &amp; Exp Detail'!$I$7:$I$459,'CARES Reporting F01 Rollup'!$B112,'Fund 01 Rev &amp; Exp Detail'!M$7:M$459)+SUMIF('Fund 03 Rev &amp; Exp Detail'!$I$7:$I$459,'CARES Reporting F01 Rollup'!$B112,'Fund 03 Rev &amp; Exp Detail'!M$7:M$459))/SUM('Fund 01 Rev &amp; Exp Detail'!M$461+'Fund 03 Rev &amp; Exp Detail'!M$461)</f>
        <v>#DIV/0!</v>
      </c>
      <c r="S112" s="336"/>
      <c r="T112" s="389"/>
      <c r="U112" s="384"/>
      <c r="V112" s="384"/>
      <c r="W112" s="214" t="e">
        <f>SUM(SUMIF('Fund 01 Rev &amp; Exp Detail'!$I$7:$I$504,'CARES Reporting F01 Rollup'!$B112,'Fund 01 Rev &amp; Exp Detail'!J$7:J$504)+SUMIF('Fund 03 Rev &amp; Exp Detail'!$I$7:$I$504,'CARES Reporting F01 Rollup'!$B112,'Fund 03 Rev &amp; Exp Detail'!J$7:J$504))/SUM('Fund 01 Rev &amp; Exp Detail'!J$506+'Fund 03 Rev &amp; Exp Detail'!J$506)</f>
        <v>#DIV/0!</v>
      </c>
      <c r="X112" s="215" t="e">
        <f>SUM(SUMIF('Fund 01 Rev &amp; Exp Detail'!$I$7:$I$504,'CARES Reporting F01 Rollup'!$B112,'Fund 01 Rev &amp; Exp Detail'!K$7:K$504)+SUMIF('Fund 03 Rev &amp; Exp Detail'!$I$7:$I$504,'CARES Reporting F01 Rollup'!$B112,'Fund 03 Rev &amp; Exp Detail'!K$7:K$504))/SUM('Fund 01 Rev &amp; Exp Detail'!K$506+'Fund 03 Rev &amp; Exp Detail'!K$506)</f>
        <v>#DIV/0!</v>
      </c>
      <c r="Y112" s="215" t="e">
        <f>SUM(SUMIF('Fund 01 Rev &amp; Exp Detail'!$I$7:$I$504,'CARES Reporting F01 Rollup'!$B112,'Fund 01 Rev &amp; Exp Detail'!L$7:L$504)+SUMIF('Fund 03 Rev &amp; Exp Detail'!$I$7:$I$504,'CARES Reporting F01 Rollup'!$B112,'Fund 03 Rev &amp; Exp Detail'!L$7:L$504))/SUM('Fund 01 Rev &amp; Exp Detail'!L$506+'Fund 03 Rev &amp; Exp Detail'!L$506)</f>
        <v>#DIV/0!</v>
      </c>
      <c r="Z112" s="235" t="e">
        <f>SUM(SUMIF('Fund 01 Rev &amp; Exp Detail'!$I$7:$I$504,'CARES Reporting F01 Rollup'!$B112,'Fund 01 Rev &amp; Exp Detail'!M$7:M$504)+SUMIF('Fund 03 Rev &amp; Exp Detail'!$I$7:$I$504,'CARES Reporting F01 Rollup'!$B112,'Fund 03 Rev &amp; Exp Detail'!M$7:M$504))/SUM('Fund 01 Rev &amp; Exp Detail'!M$506+'Fund 03 Rev &amp; Exp Detail'!M$506)</f>
        <v>#DIV/0!</v>
      </c>
      <c r="AA112" s="336"/>
      <c r="AB112" s="389"/>
      <c r="AC112" s="384"/>
      <c r="AD112" s="384"/>
      <c r="AE112" s="214" t="e">
        <f>SUM(SUMIF('Fund 01 Rev &amp; Exp Detail'!$I$7:$I$549,'CARES Reporting F01 Rollup'!$B112,'Fund 01 Rev &amp; Exp Detail'!J$7:J$549)+SUMIF('Fund 03 Rev &amp; Exp Detail'!$I$7:$I$549,'CARES Reporting F01 Rollup'!$B112,'Fund 03 Rev &amp; Exp Detail'!J$7:J$549))/SUM('Fund 01 Rev &amp; Exp Detail'!J$551+'Fund 03 Rev &amp; Exp Detail'!J$551)</f>
        <v>#DIV/0!</v>
      </c>
      <c r="AF112" s="215" t="e">
        <f>SUM(SUMIF('Fund 01 Rev &amp; Exp Detail'!$I$7:$I$549,'CARES Reporting F01 Rollup'!$B112,'Fund 01 Rev &amp; Exp Detail'!K$7:K$549)+SUMIF('Fund 03 Rev &amp; Exp Detail'!$I$7:$I$549,'CARES Reporting F01 Rollup'!$B112,'Fund 03 Rev &amp; Exp Detail'!K$7:K$549))/SUM('Fund 01 Rev &amp; Exp Detail'!K$551+'Fund 03 Rev &amp; Exp Detail'!K$551)</f>
        <v>#DIV/0!</v>
      </c>
      <c r="AG112" s="215" t="e">
        <f>SUM(SUMIF('Fund 01 Rev &amp; Exp Detail'!$I$7:$I$549,'CARES Reporting F01 Rollup'!$B112,'Fund 01 Rev &amp; Exp Detail'!L$7:L$549)+SUMIF('Fund 03 Rev &amp; Exp Detail'!$I$7:$I$549,'CARES Reporting F01 Rollup'!$B112,'Fund 03 Rev &amp; Exp Detail'!L$7:L$549))/SUM('Fund 01 Rev &amp; Exp Detail'!L$551+'Fund 03 Rev &amp; Exp Detail'!L$551)</f>
        <v>#DIV/0!</v>
      </c>
      <c r="AH112" s="235" t="e">
        <f>SUM(SUMIF('Fund 01 Rev &amp; Exp Detail'!$I$7:$I$549,'CARES Reporting F01 Rollup'!$B112,'Fund 01 Rev &amp; Exp Detail'!M$7:M$549)+SUMIF('Fund 03 Rev &amp; Exp Detail'!$I$7:$I$549,'CARES Reporting F01 Rollup'!$B112,'Fund 03 Rev &amp; Exp Detail'!M$7:M$549))/SUM('Fund 01 Rev &amp; Exp Detail'!M$551+'Fund 03 Rev &amp; Exp Detail'!M$551)</f>
        <v>#DIV/0!</v>
      </c>
    </row>
    <row r="113" spans="2:34" x14ac:dyDescent="0.25">
      <c r="B113" s="116" t="s">
        <v>245</v>
      </c>
      <c r="C113" s="334">
        <v>11</v>
      </c>
      <c r="D113" s="389"/>
      <c r="E113" s="384"/>
      <c r="F113" s="384"/>
      <c r="G113" s="214" t="e">
        <f>SUM(SUMIF('Fund 01 Rev &amp; Exp Detail'!$I$7:$I$414,'CARES Reporting F01 Rollup'!$B113,'Fund 01 Rev &amp; Exp Detail'!J$7:J$414)+SUMIF('Fund 03 Rev &amp; Exp Detail'!$I$7:$I$414,'CARES Reporting F01 Rollup'!$B113,'Fund 03 Rev &amp; Exp Detail'!J$7:J$414))/SUM('Fund 01 Rev &amp; Exp Detail'!J$416+'Fund 03 Rev &amp; Exp Detail'!J$416)</f>
        <v>#DIV/0!</v>
      </c>
      <c r="H113" s="215" t="e">
        <f>SUM(SUMIF('Fund 01 Rev &amp; Exp Detail'!$I$7:$I$414,'CARES Reporting F01 Rollup'!$B113,'Fund 01 Rev &amp; Exp Detail'!K$7:K$414)+SUMIF('Fund 03 Rev &amp; Exp Detail'!$I$7:$I$414,'CARES Reporting F01 Rollup'!$B113,'Fund 03 Rev &amp; Exp Detail'!K$7:K$414))/SUM('Fund 01 Rev &amp; Exp Detail'!K$416+'Fund 03 Rev &amp; Exp Detail'!K$416)</f>
        <v>#DIV/0!</v>
      </c>
      <c r="I113" s="215" t="e">
        <f>SUM(SUMIF('Fund 01 Rev &amp; Exp Detail'!$I$7:$I$414,'CARES Reporting F01 Rollup'!$B113,'Fund 01 Rev &amp; Exp Detail'!L$7:L$414)+SUMIF('Fund 03 Rev &amp; Exp Detail'!$I$7:$I$414,'CARES Reporting F01 Rollup'!$B113,'Fund 03 Rev &amp; Exp Detail'!L$7:L$414))/SUM('Fund 01 Rev &amp; Exp Detail'!L$416+'Fund 03 Rev &amp; Exp Detail'!L$416)</f>
        <v>#DIV/0!</v>
      </c>
      <c r="J113" s="235" t="e">
        <f>SUM(SUMIF('Fund 01 Rev &amp; Exp Detail'!$I$7:$I$414,'CARES Reporting F01 Rollup'!$B113,'Fund 01 Rev &amp; Exp Detail'!M$7:M$414)+SUMIF('Fund 03 Rev &amp; Exp Detail'!$I$7:$I$414,'CARES Reporting F01 Rollup'!$B113,'Fund 03 Rev &amp; Exp Detail'!M$7:M$414))/SUM('Fund 01 Rev &amp; Exp Detail'!M$416+'Fund 03 Rev &amp; Exp Detail'!M$416)</f>
        <v>#DIV/0!</v>
      </c>
      <c r="K113" s="336"/>
      <c r="L113" s="389"/>
      <c r="M113" s="384"/>
      <c r="N113" s="384"/>
      <c r="O113" s="214" t="e">
        <f>SUM(SUMIF('Fund 01 Rev &amp; Exp Detail'!$I$7:$I$459,'CARES Reporting F01 Rollup'!$B113,'Fund 01 Rev &amp; Exp Detail'!J$7:J$459)+SUMIF('Fund 03 Rev &amp; Exp Detail'!$I$7:$I$459,'CARES Reporting F01 Rollup'!$B113,'Fund 03 Rev &amp; Exp Detail'!J$7:J$459))/SUM('Fund 01 Rev &amp; Exp Detail'!J$461+'Fund 03 Rev &amp; Exp Detail'!J$461)</f>
        <v>#DIV/0!</v>
      </c>
      <c r="P113" s="215" t="e">
        <f>SUM(SUMIF('Fund 01 Rev &amp; Exp Detail'!$I$7:$I$459,'CARES Reporting F01 Rollup'!$B113,'Fund 01 Rev &amp; Exp Detail'!K$7:K$459)+SUMIF('Fund 03 Rev &amp; Exp Detail'!$I$7:$I$459,'CARES Reporting F01 Rollup'!$B113,'Fund 03 Rev &amp; Exp Detail'!K$7:K$459))/SUM('Fund 01 Rev &amp; Exp Detail'!K$461+'Fund 03 Rev &amp; Exp Detail'!K$461)</f>
        <v>#DIV/0!</v>
      </c>
      <c r="Q113" s="215" t="e">
        <f>SUM(SUMIF('Fund 01 Rev &amp; Exp Detail'!$I$7:$I$459,'CARES Reporting F01 Rollup'!$B113,'Fund 01 Rev &amp; Exp Detail'!L$7:L$459)+SUMIF('Fund 03 Rev &amp; Exp Detail'!$I$7:$I$459,'CARES Reporting F01 Rollup'!$B113,'Fund 03 Rev &amp; Exp Detail'!L$7:L$459))/SUM('Fund 01 Rev &amp; Exp Detail'!L$461+'Fund 03 Rev &amp; Exp Detail'!L$461)</f>
        <v>#DIV/0!</v>
      </c>
      <c r="R113" s="235" t="e">
        <f>SUM(SUMIF('Fund 01 Rev &amp; Exp Detail'!$I$7:$I$459,'CARES Reporting F01 Rollup'!$B113,'Fund 01 Rev &amp; Exp Detail'!M$7:M$459)+SUMIF('Fund 03 Rev &amp; Exp Detail'!$I$7:$I$459,'CARES Reporting F01 Rollup'!$B113,'Fund 03 Rev &amp; Exp Detail'!M$7:M$459))/SUM('Fund 01 Rev &amp; Exp Detail'!M$461+'Fund 03 Rev &amp; Exp Detail'!M$461)</f>
        <v>#DIV/0!</v>
      </c>
      <c r="S113" s="336"/>
      <c r="T113" s="389"/>
      <c r="U113" s="384"/>
      <c r="V113" s="384"/>
      <c r="W113" s="214" t="e">
        <f>SUM(SUMIF('Fund 01 Rev &amp; Exp Detail'!$I$7:$I$504,'CARES Reporting F01 Rollup'!$B113,'Fund 01 Rev &amp; Exp Detail'!J$7:J$504)+SUMIF('Fund 03 Rev &amp; Exp Detail'!$I$7:$I$504,'CARES Reporting F01 Rollup'!$B113,'Fund 03 Rev &amp; Exp Detail'!J$7:J$504))/SUM('Fund 01 Rev &amp; Exp Detail'!J$506+'Fund 03 Rev &amp; Exp Detail'!J$506)</f>
        <v>#DIV/0!</v>
      </c>
      <c r="X113" s="215" t="e">
        <f>SUM(SUMIF('Fund 01 Rev &amp; Exp Detail'!$I$7:$I$504,'CARES Reporting F01 Rollup'!$B113,'Fund 01 Rev &amp; Exp Detail'!K$7:K$504)+SUMIF('Fund 03 Rev &amp; Exp Detail'!$I$7:$I$504,'CARES Reporting F01 Rollup'!$B113,'Fund 03 Rev &amp; Exp Detail'!K$7:K$504))/SUM('Fund 01 Rev &amp; Exp Detail'!K$506+'Fund 03 Rev &amp; Exp Detail'!K$506)</f>
        <v>#DIV/0!</v>
      </c>
      <c r="Y113" s="215" t="e">
        <f>SUM(SUMIF('Fund 01 Rev &amp; Exp Detail'!$I$7:$I$504,'CARES Reporting F01 Rollup'!$B113,'Fund 01 Rev &amp; Exp Detail'!L$7:L$504)+SUMIF('Fund 03 Rev &amp; Exp Detail'!$I$7:$I$504,'CARES Reporting F01 Rollup'!$B113,'Fund 03 Rev &amp; Exp Detail'!L$7:L$504))/SUM('Fund 01 Rev &amp; Exp Detail'!L$506+'Fund 03 Rev &amp; Exp Detail'!L$506)</f>
        <v>#DIV/0!</v>
      </c>
      <c r="Z113" s="235" t="e">
        <f>SUM(SUMIF('Fund 01 Rev &amp; Exp Detail'!$I$7:$I$504,'CARES Reporting F01 Rollup'!$B113,'Fund 01 Rev &amp; Exp Detail'!M$7:M$504)+SUMIF('Fund 03 Rev &amp; Exp Detail'!$I$7:$I$504,'CARES Reporting F01 Rollup'!$B113,'Fund 03 Rev &amp; Exp Detail'!M$7:M$504))/SUM('Fund 01 Rev &amp; Exp Detail'!M$506+'Fund 03 Rev &amp; Exp Detail'!M$506)</f>
        <v>#DIV/0!</v>
      </c>
      <c r="AA113" s="336"/>
      <c r="AB113" s="389"/>
      <c r="AC113" s="384"/>
      <c r="AD113" s="384"/>
      <c r="AE113" s="214" t="e">
        <f>SUM(SUMIF('Fund 01 Rev &amp; Exp Detail'!$I$7:$I$549,'CARES Reporting F01 Rollup'!$B113,'Fund 01 Rev &amp; Exp Detail'!J$7:J$549)+SUMIF('Fund 03 Rev &amp; Exp Detail'!$I$7:$I$549,'CARES Reporting F01 Rollup'!$B113,'Fund 03 Rev &amp; Exp Detail'!J$7:J$549))/SUM('Fund 01 Rev &amp; Exp Detail'!J$551+'Fund 03 Rev &amp; Exp Detail'!J$551)</f>
        <v>#DIV/0!</v>
      </c>
      <c r="AF113" s="215" t="e">
        <f>SUM(SUMIF('Fund 01 Rev &amp; Exp Detail'!$I$7:$I$549,'CARES Reporting F01 Rollup'!$B113,'Fund 01 Rev &amp; Exp Detail'!K$7:K$549)+SUMIF('Fund 03 Rev &amp; Exp Detail'!$I$7:$I$549,'CARES Reporting F01 Rollup'!$B113,'Fund 03 Rev &amp; Exp Detail'!K$7:K$549))/SUM('Fund 01 Rev &amp; Exp Detail'!K$551+'Fund 03 Rev &amp; Exp Detail'!K$551)</f>
        <v>#DIV/0!</v>
      </c>
      <c r="AG113" s="215" t="e">
        <f>SUM(SUMIF('Fund 01 Rev &amp; Exp Detail'!$I$7:$I$549,'CARES Reporting F01 Rollup'!$B113,'Fund 01 Rev &amp; Exp Detail'!L$7:L$549)+SUMIF('Fund 03 Rev &amp; Exp Detail'!$I$7:$I$549,'CARES Reporting F01 Rollup'!$B113,'Fund 03 Rev &amp; Exp Detail'!L$7:L$549))/SUM('Fund 01 Rev &amp; Exp Detail'!L$551+'Fund 03 Rev &amp; Exp Detail'!L$551)</f>
        <v>#DIV/0!</v>
      </c>
      <c r="AH113" s="235" t="e">
        <f>SUM(SUMIF('Fund 01 Rev &amp; Exp Detail'!$I$7:$I$549,'CARES Reporting F01 Rollup'!$B113,'Fund 01 Rev &amp; Exp Detail'!M$7:M$549)+SUMIF('Fund 03 Rev &amp; Exp Detail'!$I$7:$I$549,'CARES Reporting F01 Rollup'!$B113,'Fund 03 Rev &amp; Exp Detail'!M$7:M$549))/SUM('Fund 01 Rev &amp; Exp Detail'!M$551+'Fund 03 Rev &amp; Exp Detail'!M$551)</f>
        <v>#DIV/0!</v>
      </c>
    </row>
    <row r="114" spans="2:34" ht="15.75" thickBot="1" x14ac:dyDescent="0.3">
      <c r="B114" s="116" t="s">
        <v>246</v>
      </c>
      <c r="C114" s="334">
        <v>12</v>
      </c>
      <c r="D114" s="390"/>
      <c r="E114" s="386"/>
      <c r="F114" s="386"/>
      <c r="G114" s="288" t="e">
        <f>SUM(SUMIF('Fund 01 Rev &amp; Exp Detail'!$I$7:$I$414,'CARES Reporting F01 Rollup'!$B114,'Fund 01 Rev &amp; Exp Detail'!J$7:J$414)+SUMIF('Fund 03 Rev &amp; Exp Detail'!$I$7:$I$414,'CARES Reporting F01 Rollup'!$B114,'Fund 03 Rev &amp; Exp Detail'!J$7:J$414))/SUM('Fund 01 Rev &amp; Exp Detail'!J$416+'Fund 03 Rev &amp; Exp Detail'!J$416)</f>
        <v>#DIV/0!</v>
      </c>
      <c r="H114" s="227" t="e">
        <f>SUM(SUMIF('Fund 01 Rev &amp; Exp Detail'!$I$7:$I$414,'CARES Reporting F01 Rollup'!$B114,'Fund 01 Rev &amp; Exp Detail'!K$7:K$414)+SUMIF('Fund 03 Rev &amp; Exp Detail'!$I$7:$I$414,'CARES Reporting F01 Rollup'!$B114,'Fund 03 Rev &amp; Exp Detail'!K$7:K$414))/SUM('Fund 01 Rev &amp; Exp Detail'!K$416+'Fund 03 Rev &amp; Exp Detail'!K$416)</f>
        <v>#DIV/0!</v>
      </c>
      <c r="I114" s="227" t="e">
        <f>SUM(SUMIF('Fund 01 Rev &amp; Exp Detail'!$I$7:$I$414,'CARES Reporting F01 Rollup'!$B114,'Fund 01 Rev &amp; Exp Detail'!L$7:L$414)+SUMIF('Fund 03 Rev &amp; Exp Detail'!$I$7:$I$414,'CARES Reporting F01 Rollup'!$B114,'Fund 03 Rev &amp; Exp Detail'!L$7:L$414))/SUM('Fund 01 Rev &amp; Exp Detail'!L$416+'Fund 03 Rev &amp; Exp Detail'!L$416)</f>
        <v>#DIV/0!</v>
      </c>
      <c r="J114" s="247" t="e">
        <f>SUM(SUMIF('Fund 01 Rev &amp; Exp Detail'!$I$7:$I$414,'CARES Reporting F01 Rollup'!$B114,'Fund 01 Rev &amp; Exp Detail'!M$7:M$414)+SUMIF('Fund 03 Rev &amp; Exp Detail'!$I$7:$I$414,'CARES Reporting F01 Rollup'!$B114,'Fund 03 Rev &amp; Exp Detail'!M$7:M$414))/SUM('Fund 01 Rev &amp; Exp Detail'!M$416+'Fund 03 Rev &amp; Exp Detail'!M$416)</f>
        <v>#DIV/0!</v>
      </c>
      <c r="K114" s="336"/>
      <c r="L114" s="390"/>
      <c r="M114" s="386"/>
      <c r="N114" s="386"/>
      <c r="O114" s="288" t="e">
        <f>SUM(SUMIF('Fund 01 Rev &amp; Exp Detail'!$I$7:$I$459,'CARES Reporting F01 Rollup'!$B114,'Fund 01 Rev &amp; Exp Detail'!J$7:J$459)+SUMIF('Fund 03 Rev &amp; Exp Detail'!$I$7:$I$459,'CARES Reporting F01 Rollup'!$B114,'Fund 03 Rev &amp; Exp Detail'!J$7:J$459))/SUM('Fund 01 Rev &amp; Exp Detail'!J$461+'Fund 03 Rev &amp; Exp Detail'!J$461)</f>
        <v>#DIV/0!</v>
      </c>
      <c r="P114" s="227" t="e">
        <f>SUM(SUMIF('Fund 01 Rev &amp; Exp Detail'!$I$7:$I$459,'CARES Reporting F01 Rollup'!$B114,'Fund 01 Rev &amp; Exp Detail'!K$7:K$459)+SUMIF('Fund 03 Rev &amp; Exp Detail'!$I$7:$I$459,'CARES Reporting F01 Rollup'!$B114,'Fund 03 Rev &amp; Exp Detail'!K$7:K$459))/SUM('Fund 01 Rev &amp; Exp Detail'!K$461+'Fund 03 Rev &amp; Exp Detail'!K$461)</f>
        <v>#DIV/0!</v>
      </c>
      <c r="Q114" s="227" t="e">
        <f>SUM(SUMIF('Fund 01 Rev &amp; Exp Detail'!$I$7:$I$459,'CARES Reporting F01 Rollup'!$B114,'Fund 01 Rev &amp; Exp Detail'!L$7:L$459)+SUMIF('Fund 03 Rev &amp; Exp Detail'!$I$7:$I$459,'CARES Reporting F01 Rollup'!$B114,'Fund 03 Rev &amp; Exp Detail'!L$7:L$459))/SUM('Fund 01 Rev &amp; Exp Detail'!L$461+'Fund 03 Rev &amp; Exp Detail'!L$461)</f>
        <v>#DIV/0!</v>
      </c>
      <c r="R114" s="247" t="e">
        <f>SUM(SUMIF('Fund 01 Rev &amp; Exp Detail'!$I$7:$I$459,'CARES Reporting F01 Rollup'!$B114,'Fund 01 Rev &amp; Exp Detail'!M$7:M$459)+SUMIF('Fund 03 Rev &amp; Exp Detail'!$I$7:$I$459,'CARES Reporting F01 Rollup'!$B114,'Fund 03 Rev &amp; Exp Detail'!M$7:M$459))/SUM('Fund 01 Rev &amp; Exp Detail'!M$461+'Fund 03 Rev &amp; Exp Detail'!M$461)</f>
        <v>#DIV/0!</v>
      </c>
      <c r="S114" s="336"/>
      <c r="T114" s="390"/>
      <c r="U114" s="386"/>
      <c r="V114" s="386"/>
      <c r="W114" s="288" t="e">
        <f>SUM(SUMIF('Fund 01 Rev &amp; Exp Detail'!$I$7:$I$504,'CARES Reporting F01 Rollup'!$B114,'Fund 01 Rev &amp; Exp Detail'!J$7:J$504)+SUMIF('Fund 03 Rev &amp; Exp Detail'!$I$7:$I$504,'CARES Reporting F01 Rollup'!$B114,'Fund 03 Rev &amp; Exp Detail'!J$7:J$504))/SUM('Fund 01 Rev &amp; Exp Detail'!J$506+'Fund 03 Rev &amp; Exp Detail'!J$506)</f>
        <v>#DIV/0!</v>
      </c>
      <c r="X114" s="227" t="e">
        <f>SUM(SUMIF('Fund 01 Rev &amp; Exp Detail'!$I$7:$I$504,'CARES Reporting F01 Rollup'!$B114,'Fund 01 Rev &amp; Exp Detail'!K$7:K$504)+SUMIF('Fund 03 Rev &amp; Exp Detail'!$I$7:$I$504,'CARES Reporting F01 Rollup'!$B114,'Fund 03 Rev &amp; Exp Detail'!K$7:K$504))/SUM('Fund 01 Rev &amp; Exp Detail'!K$506+'Fund 03 Rev &amp; Exp Detail'!K$506)</f>
        <v>#DIV/0!</v>
      </c>
      <c r="Y114" s="227" t="e">
        <f>SUM(SUMIF('Fund 01 Rev &amp; Exp Detail'!$I$7:$I$504,'CARES Reporting F01 Rollup'!$B114,'Fund 01 Rev &amp; Exp Detail'!L$7:L$504)+SUMIF('Fund 03 Rev &amp; Exp Detail'!$I$7:$I$504,'CARES Reporting F01 Rollup'!$B114,'Fund 03 Rev &amp; Exp Detail'!L$7:L$504))/SUM('Fund 01 Rev &amp; Exp Detail'!L$506+'Fund 03 Rev &amp; Exp Detail'!L$506)</f>
        <v>#DIV/0!</v>
      </c>
      <c r="Z114" s="247" t="e">
        <f>SUM(SUMIF('Fund 01 Rev &amp; Exp Detail'!$I$7:$I$504,'CARES Reporting F01 Rollup'!$B114,'Fund 01 Rev &amp; Exp Detail'!M$7:M$504)+SUMIF('Fund 03 Rev &amp; Exp Detail'!$I$7:$I$504,'CARES Reporting F01 Rollup'!$B114,'Fund 03 Rev &amp; Exp Detail'!M$7:M$504))/SUM('Fund 01 Rev &amp; Exp Detail'!M$506+'Fund 03 Rev &amp; Exp Detail'!M$506)</f>
        <v>#DIV/0!</v>
      </c>
      <c r="AA114" s="336"/>
      <c r="AB114" s="390"/>
      <c r="AC114" s="386"/>
      <c r="AD114" s="386"/>
      <c r="AE114" s="288" t="e">
        <f>SUM(SUMIF('Fund 01 Rev &amp; Exp Detail'!$I$7:$I$549,'CARES Reporting F01 Rollup'!$B114,'Fund 01 Rev &amp; Exp Detail'!J$7:J$549)+SUMIF('Fund 03 Rev &amp; Exp Detail'!$I$7:$I$549,'CARES Reporting F01 Rollup'!$B114,'Fund 03 Rev &amp; Exp Detail'!J$7:J$549))/SUM('Fund 01 Rev &amp; Exp Detail'!J$551+'Fund 03 Rev &amp; Exp Detail'!J$551)</f>
        <v>#DIV/0!</v>
      </c>
      <c r="AF114" s="227" t="e">
        <f>SUM(SUMIF('Fund 01 Rev &amp; Exp Detail'!$I$7:$I$549,'CARES Reporting F01 Rollup'!$B114,'Fund 01 Rev &amp; Exp Detail'!K$7:K$549)+SUMIF('Fund 03 Rev &amp; Exp Detail'!$I$7:$I$549,'CARES Reporting F01 Rollup'!$B114,'Fund 03 Rev &amp; Exp Detail'!K$7:K$549))/SUM('Fund 01 Rev &amp; Exp Detail'!K$551+'Fund 03 Rev &amp; Exp Detail'!K$551)</f>
        <v>#DIV/0!</v>
      </c>
      <c r="AG114" s="227" t="e">
        <f>SUM(SUMIF('Fund 01 Rev &amp; Exp Detail'!$I$7:$I$549,'CARES Reporting F01 Rollup'!$B114,'Fund 01 Rev &amp; Exp Detail'!L$7:L$549)+SUMIF('Fund 03 Rev &amp; Exp Detail'!$I$7:$I$549,'CARES Reporting F01 Rollup'!$B114,'Fund 03 Rev &amp; Exp Detail'!L$7:L$549))/SUM('Fund 01 Rev &amp; Exp Detail'!L$551+'Fund 03 Rev &amp; Exp Detail'!L$551)</f>
        <v>#DIV/0!</v>
      </c>
      <c r="AH114" s="247" t="e">
        <f>SUM(SUMIF('Fund 01 Rev &amp; Exp Detail'!$I$7:$I$549,'CARES Reporting F01 Rollup'!$B114,'Fund 01 Rev &amp; Exp Detail'!M$7:M$549)+SUMIF('Fund 03 Rev &amp; Exp Detail'!$I$7:$I$549,'CARES Reporting F01 Rollup'!$B114,'Fund 03 Rev &amp; Exp Detail'!M$7:M$549))/SUM('Fund 01 Rev &amp; Exp Detail'!M$551+'Fund 03 Rev &amp; Exp Detail'!M$551)</f>
        <v>#DIV/0!</v>
      </c>
    </row>
    <row r="115" spans="2:34" ht="16.5" thickTop="1" thickBot="1" x14ac:dyDescent="0.3">
      <c r="B115" s="144"/>
      <c r="C115" s="78" t="s">
        <v>233</v>
      </c>
      <c r="D115" s="267" t="e">
        <f>SUM(D93:D102)</f>
        <v>#DIV/0!</v>
      </c>
      <c r="E115" s="266" t="e">
        <f>SUM(E93:E102)</f>
        <v>#DIV/0!</v>
      </c>
      <c r="F115" s="266" t="e">
        <f>SUM(F93:F102)</f>
        <v>#DIV/0!</v>
      </c>
      <c r="G115" s="266" t="e">
        <f>SUM(G103:G114)</f>
        <v>#DIV/0!</v>
      </c>
      <c r="H115" s="266" t="e">
        <f>SUM(H103:H114)</f>
        <v>#DIV/0!</v>
      </c>
      <c r="I115" s="266" t="e">
        <f t="shared" ref="I115" si="5">SUM(I103:I114)</f>
        <v>#DIV/0!</v>
      </c>
      <c r="J115" s="279" t="e">
        <f t="shared" ref="J115" si="6">SUM(J103:J114)</f>
        <v>#DIV/0!</v>
      </c>
      <c r="K115" s="336"/>
      <c r="L115" s="267" t="e">
        <f>SUM(L93:L102)</f>
        <v>#DIV/0!</v>
      </c>
      <c r="M115" s="266" t="e">
        <f>SUM(M93:M102)</f>
        <v>#DIV/0!</v>
      </c>
      <c r="N115" s="266" t="e">
        <f>SUM(N93:N102)</f>
        <v>#DIV/0!</v>
      </c>
      <c r="O115" s="266" t="e">
        <f>SUM(O103:O114)</f>
        <v>#DIV/0!</v>
      </c>
      <c r="P115" s="266" t="e">
        <f>SUM(P103:P114)</f>
        <v>#DIV/0!</v>
      </c>
      <c r="Q115" s="266" t="e">
        <f t="shared" ref="Q115" si="7">SUM(Q103:Q114)</f>
        <v>#DIV/0!</v>
      </c>
      <c r="R115" s="279" t="e">
        <f t="shared" ref="R115" si="8">SUM(R103:R114)</f>
        <v>#DIV/0!</v>
      </c>
      <c r="S115" s="336"/>
      <c r="T115" s="267" t="e">
        <f>SUM(T93:T102)</f>
        <v>#DIV/0!</v>
      </c>
      <c r="U115" s="266" t="e">
        <f>SUM(U93:U102)</f>
        <v>#DIV/0!</v>
      </c>
      <c r="V115" s="266" t="e">
        <f>SUM(V93:V102)</f>
        <v>#DIV/0!</v>
      </c>
      <c r="W115" s="266" t="e">
        <f>SUM(W103:W114)</f>
        <v>#DIV/0!</v>
      </c>
      <c r="X115" s="266" t="e">
        <f>SUM(X103:X114)</f>
        <v>#DIV/0!</v>
      </c>
      <c r="Y115" s="266" t="e">
        <f t="shared" ref="Y115" si="9">SUM(Y103:Y114)</f>
        <v>#DIV/0!</v>
      </c>
      <c r="Z115" s="279" t="e">
        <f t="shared" ref="Z115" si="10">SUM(Z103:Z114)</f>
        <v>#DIV/0!</v>
      </c>
      <c r="AA115" s="336"/>
      <c r="AB115" s="267" t="e">
        <f>SUM(AB93:AB102)</f>
        <v>#DIV/0!</v>
      </c>
      <c r="AC115" s="266" t="e">
        <f>SUM(AC93:AC102)</f>
        <v>#DIV/0!</v>
      </c>
      <c r="AD115" s="266" t="e">
        <f>SUM(AD93:AD102)</f>
        <v>#DIV/0!</v>
      </c>
      <c r="AE115" s="266" t="e">
        <f>SUM(AE103:AE114)</f>
        <v>#DIV/0!</v>
      </c>
      <c r="AF115" s="266" t="e">
        <f>SUM(AF103:AF114)</f>
        <v>#DIV/0!</v>
      </c>
      <c r="AG115" s="266" t="e">
        <f t="shared" ref="AG115" si="11">SUM(AG103:AG114)</f>
        <v>#DIV/0!</v>
      </c>
      <c r="AH115" s="279" t="e">
        <f t="shared" ref="AH115" si="12">SUM(AH103:AH114)</f>
        <v>#DIV/0!</v>
      </c>
    </row>
    <row r="116" spans="2:34" x14ac:dyDescent="0.25">
      <c r="B116" s="3"/>
      <c r="C116" s="78" t="s">
        <v>314</v>
      </c>
      <c r="D116" s="340">
        <f>'Fund 01 Rev &amp; Exp Detail'!F$415+'Fund 03 Rev &amp; Exp Detail'!F$415</f>
        <v>0</v>
      </c>
      <c r="E116" s="341">
        <f>'Fund 01 Rev &amp; Exp Detail'!G$415+'Fund 03 Rev &amp; Exp Detail'!G$415</f>
        <v>0</v>
      </c>
      <c r="F116" s="348">
        <f>'Fund 01 Rev &amp; Exp Detail'!H$415+'Fund 03 Rev &amp; Exp Detail'!H$415</f>
        <v>0</v>
      </c>
      <c r="G116" s="340">
        <f>'Fund 01 Rev &amp; Exp Detail'!J$415+'Fund 03 Rev &amp; Exp Detail'!J$415</f>
        <v>0</v>
      </c>
      <c r="H116" s="342">
        <f>'Fund 01 Rev &amp; Exp Detail'!K$415+'Fund 03 Rev &amp; Exp Detail'!K$415</f>
        <v>0</v>
      </c>
      <c r="I116" s="342">
        <f>'Fund 01 Rev &amp; Exp Detail'!L$415+'Fund 03 Rev &amp; Exp Detail'!L$415</f>
        <v>0</v>
      </c>
      <c r="J116" s="343">
        <f>'Fund 01 Rev &amp; Exp Detail'!M$415+'Fund 03 Rev &amp; Exp Detail'!M$415</f>
        <v>0</v>
      </c>
      <c r="K116" s="337"/>
      <c r="L116" s="340">
        <f>'Fund 01 Rev &amp; Exp Detail'!F$460+'Fund 03 Rev &amp; Exp Detail'!F$460</f>
        <v>0</v>
      </c>
      <c r="M116" s="341">
        <f>'Fund 01 Rev &amp; Exp Detail'!G$460+'Fund 03 Rev &amp; Exp Detail'!G$460</f>
        <v>0</v>
      </c>
      <c r="N116" s="348">
        <f>'Fund 01 Rev &amp; Exp Detail'!H$460+'Fund 03 Rev &amp; Exp Detail'!H$460</f>
        <v>0</v>
      </c>
      <c r="O116" s="340">
        <f>'Fund 01 Rev &amp; Exp Detail'!J$460+'Fund 03 Rev &amp; Exp Detail'!J$460</f>
        <v>0</v>
      </c>
      <c r="P116" s="342">
        <f>'Fund 01 Rev &amp; Exp Detail'!K$460+'Fund 03 Rev &amp; Exp Detail'!K$460</f>
        <v>0</v>
      </c>
      <c r="Q116" s="342">
        <f>'Fund 01 Rev &amp; Exp Detail'!L$460+'Fund 03 Rev &amp; Exp Detail'!L$460</f>
        <v>0</v>
      </c>
      <c r="R116" s="343">
        <f>'Fund 01 Rev &amp; Exp Detail'!M$460+'Fund 03 Rev &amp; Exp Detail'!M$460</f>
        <v>0</v>
      </c>
      <c r="S116" s="337"/>
      <c r="T116" s="340">
        <f>'Fund 01 Rev &amp; Exp Detail'!F$505+'Fund 03 Rev &amp; Exp Detail'!F$505</f>
        <v>0</v>
      </c>
      <c r="U116" s="341">
        <f>'Fund 01 Rev &amp; Exp Detail'!G$505+'Fund 03 Rev &amp; Exp Detail'!G$505</f>
        <v>0</v>
      </c>
      <c r="V116" s="348">
        <f>'Fund 01 Rev &amp; Exp Detail'!H$505+'Fund 03 Rev &amp; Exp Detail'!H$505</f>
        <v>0</v>
      </c>
      <c r="W116" s="340">
        <f>'Fund 01 Rev &amp; Exp Detail'!J$505+'Fund 03 Rev &amp; Exp Detail'!J$505</f>
        <v>0</v>
      </c>
      <c r="X116" s="342">
        <f>'Fund 01 Rev &amp; Exp Detail'!K$505+'Fund 03 Rev &amp; Exp Detail'!K$505</f>
        <v>0</v>
      </c>
      <c r="Y116" s="342">
        <f>'Fund 01 Rev &amp; Exp Detail'!L$505+'Fund 03 Rev &amp; Exp Detail'!L$505</f>
        <v>0</v>
      </c>
      <c r="Z116" s="343">
        <f>'Fund 01 Rev &amp; Exp Detail'!M$505+'Fund 03 Rev &amp; Exp Detail'!M$505</f>
        <v>0</v>
      </c>
      <c r="AA116" s="337"/>
      <c r="AB116" s="340">
        <f>'Fund 01 Rev &amp; Exp Detail'!F$550+'Fund 03 Rev &amp; Exp Detail'!F$550</f>
        <v>0</v>
      </c>
      <c r="AC116" s="341">
        <f>'Fund 01 Rev &amp; Exp Detail'!G$550+'Fund 03 Rev &amp; Exp Detail'!G$550</f>
        <v>0</v>
      </c>
      <c r="AD116" s="348">
        <f>'Fund 01 Rev &amp; Exp Detail'!H$550+'Fund 03 Rev &amp; Exp Detail'!H$550</f>
        <v>0</v>
      </c>
      <c r="AE116" s="340">
        <f>'Fund 01 Rev &amp; Exp Detail'!J$550+'Fund 03 Rev &amp; Exp Detail'!J$550</f>
        <v>0</v>
      </c>
      <c r="AF116" s="342">
        <f>'Fund 01 Rev &amp; Exp Detail'!K$550+'Fund 03 Rev &amp; Exp Detail'!K$550</f>
        <v>0</v>
      </c>
      <c r="AG116" s="342">
        <f>'Fund 01 Rev &amp; Exp Detail'!L$550+'Fund 03 Rev &amp; Exp Detail'!L$550</f>
        <v>0</v>
      </c>
      <c r="AH116" s="343">
        <f>'Fund 01 Rev &amp; Exp Detail'!M$550+'Fund 03 Rev &amp; Exp Detail'!M$550</f>
        <v>0</v>
      </c>
    </row>
    <row r="117" spans="2:34" ht="15.75" thickBot="1" x14ac:dyDescent="0.3">
      <c r="B117" s="3"/>
      <c r="C117" s="78" t="s">
        <v>392</v>
      </c>
      <c r="D117" s="344">
        <f>'Fund 01 Rev &amp; Exp Detail'!F$416+'Fund 03 Rev &amp; Exp Detail'!F$416</f>
        <v>0</v>
      </c>
      <c r="E117" s="345">
        <f>'Fund 01 Rev &amp; Exp Detail'!G$416+'Fund 03 Rev &amp; Exp Detail'!G$416</f>
        <v>0</v>
      </c>
      <c r="F117" s="349">
        <f>'Fund 01 Rev &amp; Exp Detail'!H$416+'Fund 03 Rev &amp; Exp Detail'!H$416</f>
        <v>0</v>
      </c>
      <c r="G117" s="344">
        <f>'Fund 01 Rev &amp; Exp Detail'!J$416+'Fund 03 Rev &amp; Exp Detail'!J$416</f>
        <v>0</v>
      </c>
      <c r="H117" s="346">
        <f>'Fund 01 Rev &amp; Exp Detail'!K$416+'Fund 03 Rev &amp; Exp Detail'!K$416</f>
        <v>0</v>
      </c>
      <c r="I117" s="346">
        <f>'Fund 01 Rev &amp; Exp Detail'!L$416+'Fund 03 Rev &amp; Exp Detail'!L$416</f>
        <v>0</v>
      </c>
      <c r="J117" s="347">
        <f>'Fund 01 Rev &amp; Exp Detail'!M$416+'Fund 03 Rev &amp; Exp Detail'!M$416</f>
        <v>0</v>
      </c>
      <c r="K117" s="337"/>
      <c r="L117" s="344">
        <f>'Fund 01 Rev &amp; Exp Detail'!F$461+'Fund 03 Rev &amp; Exp Detail'!F$461</f>
        <v>0</v>
      </c>
      <c r="M117" s="345">
        <f>'Fund 01 Rev &amp; Exp Detail'!G$461+'Fund 03 Rev &amp; Exp Detail'!G$461</f>
        <v>0</v>
      </c>
      <c r="N117" s="349">
        <f>'Fund 01 Rev &amp; Exp Detail'!H$461+'Fund 03 Rev &amp; Exp Detail'!H$461</f>
        <v>0</v>
      </c>
      <c r="O117" s="344">
        <f>'Fund 01 Rev &amp; Exp Detail'!J$461+'Fund 03 Rev &amp; Exp Detail'!J$461</f>
        <v>0</v>
      </c>
      <c r="P117" s="346">
        <f>'Fund 01 Rev &amp; Exp Detail'!K$461+'Fund 03 Rev &amp; Exp Detail'!K$461</f>
        <v>0</v>
      </c>
      <c r="Q117" s="346">
        <f>'Fund 01 Rev &amp; Exp Detail'!L$461+'Fund 03 Rev &amp; Exp Detail'!L$461</f>
        <v>0</v>
      </c>
      <c r="R117" s="347">
        <f>'Fund 01 Rev &amp; Exp Detail'!M$461+'Fund 03 Rev &amp; Exp Detail'!M$461</f>
        <v>0</v>
      </c>
      <c r="S117" s="337"/>
      <c r="T117" s="344">
        <f>'Fund 01 Rev &amp; Exp Detail'!F$506+'Fund 03 Rev &amp; Exp Detail'!F$506</f>
        <v>0</v>
      </c>
      <c r="U117" s="345">
        <f>'Fund 01 Rev &amp; Exp Detail'!G$506+'Fund 03 Rev &amp; Exp Detail'!G$506</f>
        <v>0</v>
      </c>
      <c r="V117" s="349">
        <f>'Fund 01 Rev &amp; Exp Detail'!H$506+'Fund 03 Rev &amp; Exp Detail'!H$506</f>
        <v>0</v>
      </c>
      <c r="W117" s="344">
        <f>'Fund 01 Rev &amp; Exp Detail'!J$506+'Fund 03 Rev &amp; Exp Detail'!J$506</f>
        <v>0</v>
      </c>
      <c r="X117" s="346">
        <f>'Fund 01 Rev &amp; Exp Detail'!K$506+'Fund 03 Rev &amp; Exp Detail'!K$506</f>
        <v>0</v>
      </c>
      <c r="Y117" s="346">
        <f>'Fund 01 Rev &amp; Exp Detail'!L$506+'Fund 03 Rev &amp; Exp Detail'!L$506</f>
        <v>0</v>
      </c>
      <c r="Z117" s="347">
        <f>'Fund 01 Rev &amp; Exp Detail'!M$506+'Fund 03 Rev &amp; Exp Detail'!M$506</f>
        <v>0</v>
      </c>
      <c r="AA117" s="337"/>
      <c r="AB117" s="344">
        <f>'Fund 01 Rev &amp; Exp Detail'!F$551+'Fund 03 Rev &amp; Exp Detail'!F$551</f>
        <v>0</v>
      </c>
      <c r="AC117" s="345">
        <f>'Fund 01 Rev &amp; Exp Detail'!G$551+'Fund 03 Rev &amp; Exp Detail'!G$551</f>
        <v>0</v>
      </c>
      <c r="AD117" s="349">
        <f>'Fund 01 Rev &amp; Exp Detail'!H$551+'Fund 03 Rev &amp; Exp Detail'!H$551</f>
        <v>0</v>
      </c>
      <c r="AE117" s="344">
        <f>'Fund 01 Rev &amp; Exp Detail'!J$551+'Fund 03 Rev &amp; Exp Detail'!J$551</f>
        <v>0</v>
      </c>
      <c r="AF117" s="346">
        <f>'Fund 01 Rev &amp; Exp Detail'!K$551+'Fund 03 Rev &amp; Exp Detail'!K$551</f>
        <v>0</v>
      </c>
      <c r="AG117" s="346">
        <f>'Fund 01 Rev &amp; Exp Detail'!L$551+'Fund 03 Rev &amp; Exp Detail'!L$551</f>
        <v>0</v>
      </c>
      <c r="AH117" s="347">
        <f>'Fund 01 Rev &amp; Exp Detail'!M$551+'Fund 03 Rev &amp; Exp Detail'!M$551</f>
        <v>0</v>
      </c>
    </row>
    <row r="118" spans="2:34" x14ac:dyDescent="0.25">
      <c r="B118" s="3"/>
      <c r="C118"/>
    </row>
    <row r="119" spans="2:34" ht="28.5" x14ac:dyDescent="0.45">
      <c r="B119" s="639" t="s">
        <v>376</v>
      </c>
      <c r="C119" s="639"/>
      <c r="D119" s="639"/>
      <c r="E119" s="639"/>
      <c r="F119" s="639"/>
      <c r="G119" s="639"/>
      <c r="H119" s="639"/>
      <c r="I119" s="639"/>
      <c r="J119" s="639"/>
      <c r="K119" s="639"/>
      <c r="L119" s="639"/>
      <c r="M119" s="639"/>
      <c r="N119" s="639"/>
      <c r="O119" s="639"/>
      <c r="P119" s="639"/>
      <c r="Q119" s="639"/>
      <c r="R119" s="639"/>
      <c r="S119" s="639"/>
      <c r="T119" s="639"/>
      <c r="U119" s="639"/>
      <c r="V119" s="639"/>
      <c r="W119" s="639"/>
      <c r="X119" s="639"/>
      <c r="Y119" s="639"/>
      <c r="Z119" s="639"/>
      <c r="AA119" s="639"/>
      <c r="AB119" s="639"/>
      <c r="AC119" s="639"/>
      <c r="AD119" s="639"/>
      <c r="AE119" s="639"/>
      <c r="AF119" s="639"/>
      <c r="AG119" s="639"/>
      <c r="AH119" s="639"/>
    </row>
    <row r="120" spans="2:34" ht="29.25" thickBot="1" x14ac:dyDescent="0.5">
      <c r="B120" s="291"/>
      <c r="C120" s="13"/>
      <c r="D120" s="638"/>
      <c r="E120" s="638"/>
      <c r="F120" s="638"/>
      <c r="G120" s="638"/>
      <c r="H120" s="638"/>
      <c r="I120" s="638"/>
      <c r="J120" s="638"/>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row>
    <row r="121" spans="2:34" ht="19.5" thickBot="1" x14ac:dyDescent="0.35">
      <c r="B121" s="634"/>
      <c r="C121" s="634"/>
      <c r="D121" s="635" t="s">
        <v>377</v>
      </c>
      <c r="E121" s="636"/>
      <c r="F121" s="636"/>
      <c r="G121" s="636"/>
      <c r="H121" s="636"/>
      <c r="I121" s="636"/>
      <c r="J121" s="637"/>
      <c r="K121" s="336"/>
      <c r="L121" s="635" t="s">
        <v>378</v>
      </c>
      <c r="M121" s="636"/>
      <c r="N121" s="636"/>
      <c r="O121" s="636"/>
      <c r="P121" s="636"/>
      <c r="Q121" s="636"/>
      <c r="R121" s="637"/>
      <c r="S121" s="336"/>
      <c r="T121" s="635" t="s">
        <v>379</v>
      </c>
      <c r="U121" s="636"/>
      <c r="V121" s="636"/>
      <c r="W121" s="636"/>
      <c r="X121" s="636"/>
      <c r="Y121" s="636"/>
      <c r="Z121" s="637"/>
      <c r="AA121" s="336"/>
      <c r="AB121" s="635" t="s">
        <v>380</v>
      </c>
      <c r="AC121" s="636"/>
      <c r="AD121" s="636"/>
      <c r="AE121" s="636"/>
      <c r="AF121" s="636"/>
      <c r="AG121" s="636"/>
      <c r="AH121" s="637"/>
    </row>
    <row r="122" spans="2:34" x14ac:dyDescent="0.25">
      <c r="B122" s="145"/>
      <c r="C122" s="78" t="s">
        <v>262</v>
      </c>
      <c r="D122" s="257" t="s">
        <v>182</v>
      </c>
      <c r="E122" s="146" t="s">
        <v>69</v>
      </c>
      <c r="F122" s="275" t="s">
        <v>183</v>
      </c>
      <c r="G122" s="273" t="s">
        <v>51</v>
      </c>
      <c r="H122" s="142" t="s">
        <v>52</v>
      </c>
      <c r="I122" s="142" t="s">
        <v>185</v>
      </c>
      <c r="J122" s="143" t="s">
        <v>186</v>
      </c>
      <c r="K122" s="336"/>
      <c r="L122" s="257" t="s">
        <v>182</v>
      </c>
      <c r="M122" s="146" t="s">
        <v>69</v>
      </c>
      <c r="N122" s="275" t="s">
        <v>183</v>
      </c>
      <c r="O122" s="273" t="s">
        <v>51</v>
      </c>
      <c r="P122" s="142" t="s">
        <v>52</v>
      </c>
      <c r="Q122" s="142" t="s">
        <v>185</v>
      </c>
      <c r="R122" s="143" t="s">
        <v>186</v>
      </c>
      <c r="S122" s="336"/>
      <c r="T122" s="257" t="s">
        <v>182</v>
      </c>
      <c r="U122" s="146" t="s">
        <v>69</v>
      </c>
      <c r="V122" s="275" t="s">
        <v>183</v>
      </c>
      <c r="W122" s="273" t="s">
        <v>51</v>
      </c>
      <c r="X122" s="142" t="s">
        <v>52</v>
      </c>
      <c r="Y122" s="142" t="s">
        <v>185</v>
      </c>
      <c r="Z122" s="143" t="s">
        <v>186</v>
      </c>
      <c r="AA122" s="336"/>
      <c r="AB122" s="257" t="s">
        <v>182</v>
      </c>
      <c r="AC122" s="146" t="s">
        <v>69</v>
      </c>
      <c r="AD122" s="275" t="s">
        <v>183</v>
      </c>
      <c r="AE122" s="273" t="s">
        <v>51</v>
      </c>
      <c r="AF122" s="142" t="s">
        <v>52</v>
      </c>
      <c r="AG122" s="142" t="s">
        <v>185</v>
      </c>
      <c r="AH122" s="143" t="s">
        <v>186</v>
      </c>
    </row>
    <row r="123" spans="2:34" x14ac:dyDescent="0.25">
      <c r="B123" s="105"/>
      <c r="C123" s="78" t="s">
        <v>12</v>
      </c>
      <c r="D123" s="258">
        <v>7420</v>
      </c>
      <c r="E123" s="259">
        <v>3220</v>
      </c>
      <c r="F123" s="276">
        <v>3215</v>
      </c>
      <c r="G123" s="274">
        <v>3210</v>
      </c>
      <c r="H123" s="106">
        <v>3212</v>
      </c>
      <c r="I123" s="106" t="s">
        <v>184</v>
      </c>
      <c r="J123" s="268" t="s">
        <v>184</v>
      </c>
      <c r="K123" s="336"/>
      <c r="L123" s="258">
        <v>7420</v>
      </c>
      <c r="M123" s="259">
        <v>3220</v>
      </c>
      <c r="N123" s="276">
        <v>3215</v>
      </c>
      <c r="O123" s="274">
        <v>3210</v>
      </c>
      <c r="P123" s="106">
        <v>3212</v>
      </c>
      <c r="Q123" s="106" t="s">
        <v>184</v>
      </c>
      <c r="R123" s="268" t="s">
        <v>184</v>
      </c>
      <c r="S123" s="336"/>
      <c r="T123" s="258">
        <v>7420</v>
      </c>
      <c r="U123" s="259">
        <v>3220</v>
      </c>
      <c r="V123" s="276">
        <v>3215</v>
      </c>
      <c r="W123" s="274">
        <v>3210</v>
      </c>
      <c r="X123" s="106">
        <v>3212</v>
      </c>
      <c r="Y123" s="106" t="s">
        <v>184</v>
      </c>
      <c r="Z123" s="268" t="s">
        <v>184</v>
      </c>
      <c r="AA123" s="336"/>
      <c r="AB123" s="258">
        <v>7420</v>
      </c>
      <c r="AC123" s="259">
        <v>3220</v>
      </c>
      <c r="AD123" s="276">
        <v>3215</v>
      </c>
      <c r="AE123" s="274">
        <v>3210</v>
      </c>
      <c r="AF123" s="106">
        <v>3212</v>
      </c>
      <c r="AG123" s="106" t="s">
        <v>184</v>
      </c>
      <c r="AH123" s="268" t="s">
        <v>184</v>
      </c>
    </row>
    <row r="124" spans="2:34" ht="15.75" thickBot="1" x14ac:dyDescent="0.3">
      <c r="B124" s="148"/>
      <c r="C124" s="78" t="s">
        <v>261</v>
      </c>
      <c r="D124" s="264" t="s">
        <v>381</v>
      </c>
      <c r="E124" s="265" t="s">
        <v>382</v>
      </c>
      <c r="F124" s="281" t="s">
        <v>381</v>
      </c>
      <c r="G124" s="263" t="s">
        <v>381</v>
      </c>
      <c r="H124" s="262" t="s">
        <v>372</v>
      </c>
      <c r="I124" s="262" t="s">
        <v>372</v>
      </c>
      <c r="J124" s="297" t="s">
        <v>372</v>
      </c>
      <c r="K124" s="336"/>
      <c r="L124" s="264" t="s">
        <v>382</v>
      </c>
      <c r="M124" s="265" t="s">
        <v>383</v>
      </c>
      <c r="N124" s="281" t="s">
        <v>381</v>
      </c>
      <c r="O124" s="263" t="s">
        <v>382</v>
      </c>
      <c r="P124" s="262" t="s">
        <v>373</v>
      </c>
      <c r="Q124" s="262" t="s">
        <v>373</v>
      </c>
      <c r="R124" s="297" t="s">
        <v>373</v>
      </c>
      <c r="S124" s="336"/>
      <c r="T124" s="264" t="s">
        <v>383</v>
      </c>
      <c r="U124" s="265" t="s">
        <v>384</v>
      </c>
      <c r="V124" s="281" t="s">
        <v>383</v>
      </c>
      <c r="W124" s="263" t="s">
        <v>383</v>
      </c>
      <c r="X124" s="262" t="s">
        <v>375</v>
      </c>
      <c r="Y124" s="262" t="s">
        <v>375</v>
      </c>
      <c r="Z124" s="297" t="s">
        <v>375</v>
      </c>
      <c r="AA124" s="336"/>
      <c r="AB124" s="264" t="s">
        <v>384</v>
      </c>
      <c r="AC124" s="265" t="s">
        <v>385</v>
      </c>
      <c r="AD124" s="281" t="s">
        <v>384</v>
      </c>
      <c r="AE124" s="263" t="s">
        <v>384</v>
      </c>
      <c r="AF124" s="262" t="s">
        <v>375</v>
      </c>
      <c r="AG124" s="262" t="s">
        <v>375</v>
      </c>
      <c r="AH124" s="297" t="s">
        <v>375</v>
      </c>
    </row>
    <row r="125" spans="2:34" x14ac:dyDescent="0.25">
      <c r="B125" s="116" t="s">
        <v>247</v>
      </c>
      <c r="C125" s="333">
        <v>1</v>
      </c>
      <c r="D125" s="213" t="e">
        <f>SUM(SUMIF('Fund 01 Rev &amp; Exp Detail'!$E$7:$E$595,'CARES Reporting F01 Rollup'!$B125,'Fund 01 Rev &amp; Exp Detail'!F$7:F$595)+SUMIF('Fund 03 Rev &amp; Exp Detail'!$E$7:$E$595,'CARES Reporting F01 Rollup'!$B125,'Fund 03 Rev &amp; Exp Detail'!F$7:F$595))/SUM('Fund 01 Rev &amp; Exp Detail'!F$597+'Fund 03 Rev &amp; Exp Detail'!F$597)</f>
        <v>#DIV/0!</v>
      </c>
      <c r="E125" s="228" t="e">
        <f>SUM(SUMIF('Fund 01 Rev &amp; Exp Detail'!$E$7:$E$595,'CARES Reporting F01 Rollup'!$B125,'Fund 01 Rev &amp; Exp Detail'!G$7:G$595)+SUMIF('Fund 03 Rev &amp; Exp Detail'!$E$7:$E$595,'CARES Reporting F01 Rollup'!$B125,'Fund 03 Rev &amp; Exp Detail'!G$7:G$595))/SUM('Fund 01 Rev &amp; Exp Detail'!G$597+'Fund 03 Rev &amp; Exp Detail'!G$597)</f>
        <v>#DIV/0!</v>
      </c>
      <c r="F125" s="278" t="e">
        <f>SUM(SUMIF('Fund 01 Rev &amp; Exp Detail'!$E$7:$E$595,'CARES Reporting F01 Rollup'!$B125,'Fund 01 Rev &amp; Exp Detail'!H$7:H$595)+SUMIF('Fund 03 Rev &amp; Exp Detail'!$E$7:$E$595,'CARES Reporting F01 Rollup'!$B125,'Fund 03 Rev &amp; Exp Detail'!H$7:H$595))/SUM('Fund 01 Rev &amp; Exp Detail'!H$597+'Fund 03 Rev &amp; Exp Detail'!H$597)</f>
        <v>#DIV/0!</v>
      </c>
      <c r="G125" s="382"/>
      <c r="H125" s="382"/>
      <c r="I125" s="382"/>
      <c r="J125" s="383"/>
      <c r="K125" s="336"/>
      <c r="L125" s="213" t="e">
        <f>SUM(SUMIF('Fund 01 Rev &amp; Exp Detail'!$E$7:$E$640,'CARES Reporting F01 Rollup'!$B125,'Fund 01 Rev &amp; Exp Detail'!F$7:F$640)+SUMIF('Fund 03 Rev &amp; Exp Detail'!$E$7:$E$640,'CARES Reporting F01 Rollup'!$B125,'Fund 03 Rev &amp; Exp Detail'!F$7:F$640))/SUM('Fund 01 Rev &amp; Exp Detail'!F$642+'Fund 03 Rev &amp; Exp Detail'!F$642)</f>
        <v>#DIV/0!</v>
      </c>
      <c r="M125" s="228" t="e">
        <f>SUM(SUMIF('Fund 01 Rev &amp; Exp Detail'!$E$7:$E$640,'CARES Reporting F01 Rollup'!$B125,'Fund 01 Rev &amp; Exp Detail'!G$7:G$640)+SUMIF('Fund 03 Rev &amp; Exp Detail'!$E$7:$E$640,'CARES Reporting F01 Rollup'!$B125,'Fund 03 Rev &amp; Exp Detail'!G$7:G$640))/SUM('Fund 01 Rev &amp; Exp Detail'!G$642+'Fund 03 Rev &amp; Exp Detail'!G$642)</f>
        <v>#DIV/0!</v>
      </c>
      <c r="N125" s="278" t="e">
        <f>SUM(SUMIF('Fund 01 Rev &amp; Exp Detail'!$E$7:$E$640,'CARES Reporting F01 Rollup'!$B125,'Fund 01 Rev &amp; Exp Detail'!H$7:H$640)+SUMIF('Fund 03 Rev &amp; Exp Detail'!$E$7:$E$640,'CARES Reporting F01 Rollup'!$B125,'Fund 03 Rev &amp; Exp Detail'!H$7:H$640))/SUM('Fund 01 Rev &amp; Exp Detail'!H$642+'Fund 03 Rev &amp; Exp Detail'!H$642)</f>
        <v>#DIV/0!</v>
      </c>
      <c r="O125" s="382"/>
      <c r="P125" s="382"/>
      <c r="Q125" s="382"/>
      <c r="R125" s="383"/>
      <c r="S125" s="336"/>
      <c r="T125" s="213" t="e">
        <f>SUM(SUMIF('Fund 01 Rev &amp; Exp Detail'!$E$7:$E$685,'CARES Reporting F01 Rollup'!$B125,'Fund 01 Rev &amp; Exp Detail'!F$7:F$685)+SUMIF('Fund 03 Rev &amp; Exp Detail'!$E$7:$E$685,'CARES Reporting F01 Rollup'!$B125,'Fund 03 Rev &amp; Exp Detail'!F$7:F$685))/SUM('Fund 01 Rev &amp; Exp Detail'!F$687+'Fund 03 Rev &amp; Exp Detail'!F$687)</f>
        <v>#DIV/0!</v>
      </c>
      <c r="U125" s="228" t="e">
        <f>SUM(SUMIF('Fund 01 Rev &amp; Exp Detail'!$E$7:$E$685,'CARES Reporting F01 Rollup'!$B125,'Fund 01 Rev &amp; Exp Detail'!G$7:G$685)+SUMIF('Fund 03 Rev &amp; Exp Detail'!$E$7:$E$685,'CARES Reporting F01 Rollup'!$B125,'Fund 03 Rev &amp; Exp Detail'!G$7:G$685))/SUM('Fund 01 Rev &amp; Exp Detail'!G$687+'Fund 03 Rev &amp; Exp Detail'!G$687)</f>
        <v>#DIV/0!</v>
      </c>
      <c r="V125" s="278" t="e">
        <f>SUM(SUMIF('Fund 01 Rev &amp; Exp Detail'!$E$7:$E$685,'CARES Reporting F01 Rollup'!$B125,'Fund 01 Rev &amp; Exp Detail'!H$7:H$685)+SUMIF('Fund 03 Rev &amp; Exp Detail'!$E$7:$E$685,'CARES Reporting F01 Rollup'!$B125,'Fund 03 Rev &amp; Exp Detail'!H$7:H$685))/SUM('Fund 01 Rev &amp; Exp Detail'!H$687+'Fund 03 Rev &amp; Exp Detail'!H$687)</f>
        <v>#DIV/0!</v>
      </c>
      <c r="W125" s="382"/>
      <c r="X125" s="382"/>
      <c r="Y125" s="382"/>
      <c r="Z125" s="383"/>
      <c r="AA125" s="336"/>
      <c r="AB125" s="213" t="e">
        <f>SUM(SUMIF('Fund 01 Rev &amp; Exp Detail'!$E$7:$E$730,'CARES Reporting F01 Rollup'!$B125,'Fund 01 Rev &amp; Exp Detail'!F$7:F$730)+SUMIF('Fund 03 Rev &amp; Exp Detail'!$E$7:$E$730,'CARES Reporting F01 Rollup'!$B125,'Fund 03 Rev &amp; Exp Detail'!F$7:F$730))/SUM('Fund 01 Rev &amp; Exp Detail'!F$732+'Fund 03 Rev &amp; Exp Detail'!F$732)</f>
        <v>#DIV/0!</v>
      </c>
      <c r="AC125" s="228" t="e">
        <f>SUM(SUMIF('Fund 01 Rev &amp; Exp Detail'!$E$7:$E$730,'CARES Reporting F01 Rollup'!$B125,'Fund 01 Rev &amp; Exp Detail'!G$7:G$730)+SUMIF('Fund 03 Rev &amp; Exp Detail'!$E$7:$E$730,'CARES Reporting F01 Rollup'!$B125,'Fund 03 Rev &amp; Exp Detail'!G$7:G$730))/SUM('Fund 01 Rev &amp; Exp Detail'!G$732+'Fund 03 Rev &amp; Exp Detail'!G$732)</f>
        <v>#DIV/0!</v>
      </c>
      <c r="AD125" s="278" t="e">
        <f>SUM(SUMIF('Fund 01 Rev &amp; Exp Detail'!$E$7:$E$730,'CARES Reporting F01 Rollup'!$B125,'Fund 01 Rev &amp; Exp Detail'!H$7:H$730)+SUMIF('Fund 03 Rev &amp; Exp Detail'!$E$7:$E$730,'CARES Reporting F01 Rollup'!$B125,'Fund 03 Rev &amp; Exp Detail'!H$7:H$730))/SUM('Fund 01 Rev &amp; Exp Detail'!H$732+'Fund 03 Rev &amp; Exp Detail'!H$732)</f>
        <v>#DIV/0!</v>
      </c>
      <c r="AE125" s="382"/>
      <c r="AF125" s="382"/>
      <c r="AG125" s="382"/>
      <c r="AH125" s="383"/>
    </row>
    <row r="126" spans="2:34" x14ac:dyDescent="0.25">
      <c r="B126" s="116" t="s">
        <v>248</v>
      </c>
      <c r="C126" s="333">
        <v>2</v>
      </c>
      <c r="D126" s="214" t="e">
        <f>SUM(SUMIF('Fund 01 Rev &amp; Exp Detail'!$E$7:$E$595,'CARES Reporting F01 Rollup'!$B126,'Fund 01 Rev &amp; Exp Detail'!F$7:F$595)+SUMIF('Fund 03 Rev &amp; Exp Detail'!$E$7:$E$595,'CARES Reporting F01 Rollup'!$B126,'Fund 03 Rev &amp; Exp Detail'!F$7:F$595))/SUM('Fund 01 Rev &amp; Exp Detail'!F$597+'Fund 03 Rev &amp; Exp Detail'!F$597)</f>
        <v>#DIV/0!</v>
      </c>
      <c r="E126" s="215" t="e">
        <f>SUM(SUMIF('Fund 01 Rev &amp; Exp Detail'!$E$7:$E$595,'CARES Reporting F01 Rollup'!$B126,'Fund 01 Rev &amp; Exp Detail'!G$7:G$595)+SUMIF('Fund 03 Rev &amp; Exp Detail'!$E$7:$E$595,'CARES Reporting F01 Rollup'!$B126,'Fund 03 Rev &amp; Exp Detail'!G$7:G$595))/SUM('Fund 01 Rev &amp; Exp Detail'!G$597+'Fund 03 Rev &amp; Exp Detail'!G$597)</f>
        <v>#DIV/0!</v>
      </c>
      <c r="F126" s="235" t="e">
        <f>SUM(SUMIF('Fund 01 Rev &amp; Exp Detail'!$E$7:$E$595,'CARES Reporting F01 Rollup'!$B126,'Fund 01 Rev &amp; Exp Detail'!H$7:H$595)+SUMIF('Fund 03 Rev &amp; Exp Detail'!$E$7:$E$595,'CARES Reporting F01 Rollup'!$B126,'Fund 03 Rev &amp; Exp Detail'!H$7:H$595))/SUM('Fund 01 Rev &amp; Exp Detail'!H$597+'Fund 03 Rev &amp; Exp Detail'!H$597)</f>
        <v>#DIV/0!</v>
      </c>
      <c r="G126" s="384"/>
      <c r="H126" s="384"/>
      <c r="I126" s="384"/>
      <c r="J126" s="385"/>
      <c r="K126" s="336"/>
      <c r="L126" s="214" t="e">
        <f>SUM(SUMIF('Fund 01 Rev &amp; Exp Detail'!$E$7:$E$640,'CARES Reporting F01 Rollup'!$B126,'Fund 01 Rev &amp; Exp Detail'!F$7:F$640)+SUMIF('Fund 03 Rev &amp; Exp Detail'!$E$7:$E$640,'CARES Reporting F01 Rollup'!$B126,'Fund 03 Rev &amp; Exp Detail'!F$7:F$640))/SUM('Fund 01 Rev &amp; Exp Detail'!F$642+'Fund 03 Rev &amp; Exp Detail'!F$642)</f>
        <v>#DIV/0!</v>
      </c>
      <c r="M126" s="215" t="e">
        <f>SUM(SUMIF('Fund 01 Rev &amp; Exp Detail'!$E$7:$E$640,'CARES Reporting F01 Rollup'!$B126,'Fund 01 Rev &amp; Exp Detail'!G$7:G$640)+SUMIF('Fund 03 Rev &amp; Exp Detail'!$E$7:$E$640,'CARES Reporting F01 Rollup'!$B126,'Fund 03 Rev &amp; Exp Detail'!G$7:G$640))/SUM('Fund 01 Rev &amp; Exp Detail'!G$642+'Fund 03 Rev &amp; Exp Detail'!G$642)</f>
        <v>#DIV/0!</v>
      </c>
      <c r="N126" s="235" t="e">
        <f>SUM(SUMIF('Fund 01 Rev &amp; Exp Detail'!$E$7:$E$640,'CARES Reporting F01 Rollup'!$B126,'Fund 01 Rev &amp; Exp Detail'!H$7:H$640)+SUMIF('Fund 03 Rev &amp; Exp Detail'!$E$7:$E$640,'CARES Reporting F01 Rollup'!$B126,'Fund 03 Rev &amp; Exp Detail'!H$7:H$640))/SUM('Fund 01 Rev &amp; Exp Detail'!H$642+'Fund 03 Rev &amp; Exp Detail'!H$642)</f>
        <v>#DIV/0!</v>
      </c>
      <c r="O126" s="384"/>
      <c r="P126" s="384"/>
      <c r="Q126" s="384"/>
      <c r="R126" s="385"/>
      <c r="S126" s="336"/>
      <c r="T126" s="214" t="e">
        <f>SUM(SUMIF('Fund 01 Rev &amp; Exp Detail'!$E$7:$E$685,'CARES Reporting F01 Rollup'!$B126,'Fund 01 Rev &amp; Exp Detail'!F$7:F$685)+SUMIF('Fund 03 Rev &amp; Exp Detail'!$E$7:$E$685,'CARES Reporting F01 Rollup'!$B126,'Fund 03 Rev &amp; Exp Detail'!F$7:F$685))/SUM('Fund 01 Rev &amp; Exp Detail'!F$687+'Fund 03 Rev &amp; Exp Detail'!F$687)</f>
        <v>#DIV/0!</v>
      </c>
      <c r="U126" s="215" t="e">
        <f>SUM(SUMIF('Fund 01 Rev &amp; Exp Detail'!$E$7:$E$685,'CARES Reporting F01 Rollup'!$B126,'Fund 01 Rev &amp; Exp Detail'!G$7:G$685)+SUMIF('Fund 03 Rev &amp; Exp Detail'!$E$7:$E$685,'CARES Reporting F01 Rollup'!$B126,'Fund 03 Rev &amp; Exp Detail'!G$7:G$685))/SUM('Fund 01 Rev &amp; Exp Detail'!G$687+'Fund 03 Rev &amp; Exp Detail'!G$687)</f>
        <v>#DIV/0!</v>
      </c>
      <c r="V126" s="235" t="e">
        <f>SUM(SUMIF('Fund 01 Rev &amp; Exp Detail'!$E$7:$E$685,'CARES Reporting F01 Rollup'!$B126,'Fund 01 Rev &amp; Exp Detail'!H$7:H$685)+SUMIF('Fund 03 Rev &amp; Exp Detail'!$E$7:$E$685,'CARES Reporting F01 Rollup'!$B126,'Fund 03 Rev &amp; Exp Detail'!H$7:H$685))/SUM('Fund 01 Rev &amp; Exp Detail'!H$687+'Fund 03 Rev &amp; Exp Detail'!H$687)</f>
        <v>#DIV/0!</v>
      </c>
      <c r="W126" s="384"/>
      <c r="X126" s="384"/>
      <c r="Y126" s="384"/>
      <c r="Z126" s="385"/>
      <c r="AA126" s="336"/>
      <c r="AB126" s="214" t="e">
        <f>SUM(SUMIF('Fund 01 Rev &amp; Exp Detail'!$E$7:$E$730,'CARES Reporting F01 Rollup'!$B126,'Fund 01 Rev &amp; Exp Detail'!F$7:F$730)+SUMIF('Fund 03 Rev &amp; Exp Detail'!$E$7:$E$730,'CARES Reporting F01 Rollup'!$B126,'Fund 03 Rev &amp; Exp Detail'!F$7:F$730))/SUM('Fund 01 Rev &amp; Exp Detail'!F$732+'Fund 03 Rev &amp; Exp Detail'!F$732)</f>
        <v>#DIV/0!</v>
      </c>
      <c r="AC126" s="215" t="e">
        <f>SUM(SUMIF('Fund 01 Rev &amp; Exp Detail'!$E$7:$E$730,'CARES Reporting F01 Rollup'!$B126,'Fund 01 Rev &amp; Exp Detail'!G$7:G$730)+SUMIF('Fund 03 Rev &amp; Exp Detail'!$E$7:$E$730,'CARES Reporting F01 Rollup'!$B126,'Fund 03 Rev &amp; Exp Detail'!G$7:G$730))/SUM('Fund 01 Rev &amp; Exp Detail'!G$732+'Fund 03 Rev &amp; Exp Detail'!G$732)</f>
        <v>#DIV/0!</v>
      </c>
      <c r="AD126" s="235" t="e">
        <f>SUM(SUMIF('Fund 01 Rev &amp; Exp Detail'!$E$7:$E$730,'CARES Reporting F01 Rollup'!$B126,'Fund 01 Rev &amp; Exp Detail'!H$7:H$730)+SUMIF('Fund 03 Rev &amp; Exp Detail'!$E$7:$E$730,'CARES Reporting F01 Rollup'!$B126,'Fund 03 Rev &amp; Exp Detail'!H$7:H$730))/SUM('Fund 01 Rev &amp; Exp Detail'!H$732+'Fund 03 Rev &amp; Exp Detail'!H$732)</f>
        <v>#DIV/0!</v>
      </c>
      <c r="AE126" s="384"/>
      <c r="AF126" s="384"/>
      <c r="AG126" s="384"/>
      <c r="AH126" s="385"/>
    </row>
    <row r="127" spans="2:34" x14ac:dyDescent="0.25">
      <c r="B127" s="116" t="s">
        <v>249</v>
      </c>
      <c r="C127" s="333">
        <v>3</v>
      </c>
      <c r="D127" s="214" t="e">
        <f>SUM(SUMIF('Fund 01 Rev &amp; Exp Detail'!$E$7:$E$595,'CARES Reporting F01 Rollup'!$B127,'Fund 01 Rev &amp; Exp Detail'!F$7:F$595)+SUMIF('Fund 03 Rev &amp; Exp Detail'!$E$7:$E$595,'CARES Reporting F01 Rollup'!$B127,'Fund 03 Rev &amp; Exp Detail'!F$7:F$595))/SUM('Fund 01 Rev &amp; Exp Detail'!F$597+'Fund 03 Rev &amp; Exp Detail'!F$597)</f>
        <v>#DIV/0!</v>
      </c>
      <c r="E127" s="215" t="e">
        <f>SUM(SUMIF('Fund 01 Rev &amp; Exp Detail'!$E$7:$E$595,'CARES Reporting F01 Rollup'!$B127,'Fund 01 Rev &amp; Exp Detail'!G$7:G$595)+SUMIF('Fund 03 Rev &amp; Exp Detail'!$E$7:$E$595,'CARES Reporting F01 Rollup'!$B127,'Fund 03 Rev &amp; Exp Detail'!G$7:G$595))/SUM('Fund 01 Rev &amp; Exp Detail'!G$597+'Fund 03 Rev &amp; Exp Detail'!G$597)</f>
        <v>#DIV/0!</v>
      </c>
      <c r="F127" s="235" t="e">
        <f>SUM(SUMIF('Fund 01 Rev &amp; Exp Detail'!$E$7:$E$595,'CARES Reporting F01 Rollup'!$B127,'Fund 01 Rev &amp; Exp Detail'!H$7:H$595)+SUMIF('Fund 03 Rev &amp; Exp Detail'!$E$7:$E$595,'CARES Reporting F01 Rollup'!$B127,'Fund 03 Rev &amp; Exp Detail'!H$7:H$595))/SUM('Fund 01 Rev &amp; Exp Detail'!H$597+'Fund 03 Rev &amp; Exp Detail'!H$597)</f>
        <v>#DIV/0!</v>
      </c>
      <c r="G127" s="384"/>
      <c r="H127" s="384"/>
      <c r="I127" s="384"/>
      <c r="J127" s="385"/>
      <c r="K127" s="336"/>
      <c r="L127" s="214" t="e">
        <f>SUM(SUMIF('Fund 01 Rev &amp; Exp Detail'!$E$7:$E$640,'CARES Reporting F01 Rollup'!$B127,'Fund 01 Rev &amp; Exp Detail'!F$7:F$640)+SUMIF('Fund 03 Rev &amp; Exp Detail'!$E$7:$E$640,'CARES Reporting F01 Rollup'!$B127,'Fund 03 Rev &amp; Exp Detail'!F$7:F$640))/SUM('Fund 01 Rev &amp; Exp Detail'!F$642+'Fund 03 Rev &amp; Exp Detail'!F$642)</f>
        <v>#DIV/0!</v>
      </c>
      <c r="M127" s="215" t="e">
        <f>SUM(SUMIF('Fund 01 Rev &amp; Exp Detail'!$E$7:$E$640,'CARES Reporting F01 Rollup'!$B127,'Fund 01 Rev &amp; Exp Detail'!G$7:G$640)+SUMIF('Fund 03 Rev &amp; Exp Detail'!$E$7:$E$640,'CARES Reporting F01 Rollup'!$B127,'Fund 03 Rev &amp; Exp Detail'!G$7:G$640))/SUM('Fund 01 Rev &amp; Exp Detail'!G$642+'Fund 03 Rev &amp; Exp Detail'!G$642)</f>
        <v>#DIV/0!</v>
      </c>
      <c r="N127" s="235" t="e">
        <f>SUM(SUMIF('Fund 01 Rev &amp; Exp Detail'!$E$7:$E$640,'CARES Reporting F01 Rollup'!$B127,'Fund 01 Rev &amp; Exp Detail'!H$7:H$640)+SUMIF('Fund 03 Rev &amp; Exp Detail'!$E$7:$E$640,'CARES Reporting F01 Rollup'!$B127,'Fund 03 Rev &amp; Exp Detail'!H$7:H$640))/SUM('Fund 01 Rev &amp; Exp Detail'!H$642+'Fund 03 Rev &amp; Exp Detail'!H$642)</f>
        <v>#DIV/0!</v>
      </c>
      <c r="O127" s="384"/>
      <c r="P127" s="384"/>
      <c r="Q127" s="384"/>
      <c r="R127" s="385"/>
      <c r="S127" s="336"/>
      <c r="T127" s="214" t="e">
        <f>SUM(SUMIF('Fund 01 Rev &amp; Exp Detail'!$E$7:$E$685,'CARES Reporting F01 Rollup'!$B127,'Fund 01 Rev &amp; Exp Detail'!F$7:F$685)+SUMIF('Fund 03 Rev &amp; Exp Detail'!$E$7:$E$685,'CARES Reporting F01 Rollup'!$B127,'Fund 03 Rev &amp; Exp Detail'!F$7:F$685))/SUM('Fund 01 Rev &amp; Exp Detail'!F$687+'Fund 03 Rev &amp; Exp Detail'!F$687)</f>
        <v>#DIV/0!</v>
      </c>
      <c r="U127" s="215" t="e">
        <f>SUM(SUMIF('Fund 01 Rev &amp; Exp Detail'!$E$7:$E$685,'CARES Reporting F01 Rollup'!$B127,'Fund 01 Rev &amp; Exp Detail'!G$7:G$685)+SUMIF('Fund 03 Rev &amp; Exp Detail'!$E$7:$E$685,'CARES Reporting F01 Rollup'!$B127,'Fund 03 Rev &amp; Exp Detail'!G$7:G$685))/SUM('Fund 01 Rev &amp; Exp Detail'!G$687+'Fund 03 Rev &amp; Exp Detail'!G$687)</f>
        <v>#DIV/0!</v>
      </c>
      <c r="V127" s="235" t="e">
        <f>SUM(SUMIF('Fund 01 Rev &amp; Exp Detail'!$E$7:$E$685,'CARES Reporting F01 Rollup'!$B127,'Fund 01 Rev &amp; Exp Detail'!H$7:H$685)+SUMIF('Fund 03 Rev &amp; Exp Detail'!$E$7:$E$685,'CARES Reporting F01 Rollup'!$B127,'Fund 03 Rev &amp; Exp Detail'!H$7:H$685))/SUM('Fund 01 Rev &amp; Exp Detail'!H$687+'Fund 03 Rev &amp; Exp Detail'!H$687)</f>
        <v>#DIV/0!</v>
      </c>
      <c r="W127" s="384"/>
      <c r="X127" s="384"/>
      <c r="Y127" s="384"/>
      <c r="Z127" s="385"/>
      <c r="AA127" s="336"/>
      <c r="AB127" s="214" t="e">
        <f>SUM(SUMIF('Fund 01 Rev &amp; Exp Detail'!$E$7:$E$730,'CARES Reporting F01 Rollup'!$B127,'Fund 01 Rev &amp; Exp Detail'!F$7:F$730)+SUMIF('Fund 03 Rev &amp; Exp Detail'!$E$7:$E$730,'CARES Reporting F01 Rollup'!$B127,'Fund 03 Rev &amp; Exp Detail'!F$7:F$730))/SUM('Fund 01 Rev &amp; Exp Detail'!F$732+'Fund 03 Rev &amp; Exp Detail'!F$732)</f>
        <v>#DIV/0!</v>
      </c>
      <c r="AC127" s="215" t="e">
        <f>SUM(SUMIF('Fund 01 Rev &amp; Exp Detail'!$E$7:$E$730,'CARES Reporting F01 Rollup'!$B127,'Fund 01 Rev &amp; Exp Detail'!G$7:G$730)+SUMIF('Fund 03 Rev &amp; Exp Detail'!$E$7:$E$730,'CARES Reporting F01 Rollup'!$B127,'Fund 03 Rev &amp; Exp Detail'!G$7:G$730))/SUM('Fund 01 Rev &amp; Exp Detail'!G$732+'Fund 03 Rev &amp; Exp Detail'!G$732)</f>
        <v>#DIV/0!</v>
      </c>
      <c r="AD127" s="235" t="e">
        <f>SUM(SUMIF('Fund 01 Rev &amp; Exp Detail'!$E$7:$E$730,'CARES Reporting F01 Rollup'!$B127,'Fund 01 Rev &amp; Exp Detail'!H$7:H$730)+SUMIF('Fund 03 Rev &amp; Exp Detail'!$E$7:$E$730,'CARES Reporting F01 Rollup'!$B127,'Fund 03 Rev &amp; Exp Detail'!H$7:H$730))/SUM('Fund 01 Rev &amp; Exp Detail'!H$732+'Fund 03 Rev &amp; Exp Detail'!H$732)</f>
        <v>#DIV/0!</v>
      </c>
      <c r="AE127" s="384"/>
      <c r="AF127" s="384"/>
      <c r="AG127" s="384"/>
      <c r="AH127" s="385"/>
    </row>
    <row r="128" spans="2:34" x14ac:dyDescent="0.25">
      <c r="B128" s="116" t="s">
        <v>250</v>
      </c>
      <c r="C128" s="333">
        <v>4</v>
      </c>
      <c r="D128" s="214" t="e">
        <f>SUM(SUMIF('Fund 01 Rev &amp; Exp Detail'!$E$7:$E$595,'CARES Reporting F01 Rollup'!$B128,'Fund 01 Rev &amp; Exp Detail'!F$7:F$595)+SUMIF('Fund 03 Rev &amp; Exp Detail'!$E$7:$E$595,'CARES Reporting F01 Rollup'!$B128,'Fund 03 Rev &amp; Exp Detail'!F$7:F$595))/SUM('Fund 01 Rev &amp; Exp Detail'!F$597+'Fund 03 Rev &amp; Exp Detail'!F$597)</f>
        <v>#DIV/0!</v>
      </c>
      <c r="E128" s="215" t="e">
        <f>SUM(SUMIF('Fund 01 Rev &amp; Exp Detail'!$E$7:$E$595,'CARES Reporting F01 Rollup'!$B128,'Fund 01 Rev &amp; Exp Detail'!G$7:G$595)+SUMIF('Fund 03 Rev &amp; Exp Detail'!$E$7:$E$595,'CARES Reporting F01 Rollup'!$B128,'Fund 03 Rev &amp; Exp Detail'!G$7:G$595))/SUM('Fund 01 Rev &amp; Exp Detail'!G$597+'Fund 03 Rev &amp; Exp Detail'!G$597)</f>
        <v>#DIV/0!</v>
      </c>
      <c r="F128" s="235" t="e">
        <f>SUM(SUMIF('Fund 01 Rev &amp; Exp Detail'!$E$7:$E$595,'CARES Reporting F01 Rollup'!$B128,'Fund 01 Rev &amp; Exp Detail'!H$7:H$595)+SUMIF('Fund 03 Rev &amp; Exp Detail'!$E$7:$E$595,'CARES Reporting F01 Rollup'!$B128,'Fund 03 Rev &amp; Exp Detail'!H$7:H$595))/SUM('Fund 01 Rev &amp; Exp Detail'!H$597+'Fund 03 Rev &amp; Exp Detail'!H$597)</f>
        <v>#DIV/0!</v>
      </c>
      <c r="G128" s="384"/>
      <c r="H128" s="384"/>
      <c r="I128" s="384"/>
      <c r="J128" s="385"/>
      <c r="K128" s="336"/>
      <c r="L128" s="214" t="e">
        <f>SUM(SUMIF('Fund 01 Rev &amp; Exp Detail'!$E$7:$E$640,'CARES Reporting F01 Rollup'!$B128,'Fund 01 Rev &amp; Exp Detail'!F$7:F$640)+SUMIF('Fund 03 Rev &amp; Exp Detail'!$E$7:$E$640,'CARES Reporting F01 Rollup'!$B128,'Fund 03 Rev &amp; Exp Detail'!F$7:F$640))/SUM('Fund 01 Rev &amp; Exp Detail'!F$642+'Fund 03 Rev &amp; Exp Detail'!F$642)</f>
        <v>#DIV/0!</v>
      </c>
      <c r="M128" s="215" t="e">
        <f>SUM(SUMIF('Fund 01 Rev &amp; Exp Detail'!$E$7:$E$640,'CARES Reporting F01 Rollup'!$B128,'Fund 01 Rev &amp; Exp Detail'!G$7:G$640)+SUMIF('Fund 03 Rev &amp; Exp Detail'!$E$7:$E$640,'CARES Reporting F01 Rollup'!$B128,'Fund 03 Rev &amp; Exp Detail'!G$7:G$640))/SUM('Fund 01 Rev &amp; Exp Detail'!G$642+'Fund 03 Rev &amp; Exp Detail'!G$642)</f>
        <v>#DIV/0!</v>
      </c>
      <c r="N128" s="235" t="e">
        <f>SUM(SUMIF('Fund 01 Rev &amp; Exp Detail'!$E$7:$E$640,'CARES Reporting F01 Rollup'!$B128,'Fund 01 Rev &amp; Exp Detail'!H$7:H$640)+SUMIF('Fund 03 Rev &amp; Exp Detail'!$E$7:$E$640,'CARES Reporting F01 Rollup'!$B128,'Fund 03 Rev &amp; Exp Detail'!H$7:H$640))/SUM('Fund 01 Rev &amp; Exp Detail'!H$642+'Fund 03 Rev &amp; Exp Detail'!H$642)</f>
        <v>#DIV/0!</v>
      </c>
      <c r="O128" s="384"/>
      <c r="P128" s="384"/>
      <c r="Q128" s="384"/>
      <c r="R128" s="385"/>
      <c r="S128" s="336"/>
      <c r="T128" s="214" t="e">
        <f>SUM(SUMIF('Fund 01 Rev &amp; Exp Detail'!$E$7:$E$685,'CARES Reporting F01 Rollup'!$B128,'Fund 01 Rev &amp; Exp Detail'!F$7:F$685)+SUMIF('Fund 03 Rev &amp; Exp Detail'!$E$7:$E$685,'CARES Reporting F01 Rollup'!$B128,'Fund 03 Rev &amp; Exp Detail'!F$7:F$685))/SUM('Fund 01 Rev &amp; Exp Detail'!F$687+'Fund 03 Rev &amp; Exp Detail'!F$687)</f>
        <v>#DIV/0!</v>
      </c>
      <c r="U128" s="215" t="e">
        <f>SUM(SUMIF('Fund 01 Rev &amp; Exp Detail'!$E$7:$E$685,'CARES Reporting F01 Rollup'!$B128,'Fund 01 Rev &amp; Exp Detail'!G$7:G$685)+SUMIF('Fund 03 Rev &amp; Exp Detail'!$E$7:$E$685,'CARES Reporting F01 Rollup'!$B128,'Fund 03 Rev &amp; Exp Detail'!G$7:G$685))/SUM('Fund 01 Rev &amp; Exp Detail'!G$687+'Fund 03 Rev &amp; Exp Detail'!G$687)</f>
        <v>#DIV/0!</v>
      </c>
      <c r="V128" s="235" t="e">
        <f>SUM(SUMIF('Fund 01 Rev &amp; Exp Detail'!$E$7:$E$685,'CARES Reporting F01 Rollup'!$B128,'Fund 01 Rev &amp; Exp Detail'!H$7:H$685)+SUMIF('Fund 03 Rev &amp; Exp Detail'!$E$7:$E$685,'CARES Reporting F01 Rollup'!$B128,'Fund 03 Rev &amp; Exp Detail'!H$7:H$685))/SUM('Fund 01 Rev &amp; Exp Detail'!H$687+'Fund 03 Rev &amp; Exp Detail'!H$687)</f>
        <v>#DIV/0!</v>
      </c>
      <c r="W128" s="384"/>
      <c r="X128" s="384"/>
      <c r="Y128" s="384"/>
      <c r="Z128" s="385"/>
      <c r="AA128" s="336"/>
      <c r="AB128" s="214" t="e">
        <f>SUM(SUMIF('Fund 01 Rev &amp; Exp Detail'!$E$7:$E$730,'CARES Reporting F01 Rollup'!$B128,'Fund 01 Rev &amp; Exp Detail'!F$7:F$730)+SUMIF('Fund 03 Rev &amp; Exp Detail'!$E$7:$E$730,'CARES Reporting F01 Rollup'!$B128,'Fund 03 Rev &amp; Exp Detail'!F$7:F$730))/SUM('Fund 01 Rev &amp; Exp Detail'!F$732+'Fund 03 Rev &amp; Exp Detail'!F$732)</f>
        <v>#DIV/0!</v>
      </c>
      <c r="AC128" s="215" t="e">
        <f>SUM(SUMIF('Fund 01 Rev &amp; Exp Detail'!$E$7:$E$730,'CARES Reporting F01 Rollup'!$B128,'Fund 01 Rev &amp; Exp Detail'!G$7:G$730)+SUMIF('Fund 03 Rev &amp; Exp Detail'!$E$7:$E$730,'CARES Reporting F01 Rollup'!$B128,'Fund 03 Rev &amp; Exp Detail'!G$7:G$730))/SUM('Fund 01 Rev &amp; Exp Detail'!G$732+'Fund 03 Rev &amp; Exp Detail'!G$732)</f>
        <v>#DIV/0!</v>
      </c>
      <c r="AD128" s="235" t="e">
        <f>SUM(SUMIF('Fund 01 Rev &amp; Exp Detail'!$E$7:$E$730,'CARES Reporting F01 Rollup'!$B128,'Fund 01 Rev &amp; Exp Detail'!H$7:H$730)+SUMIF('Fund 03 Rev &amp; Exp Detail'!$E$7:$E$730,'CARES Reporting F01 Rollup'!$B128,'Fund 03 Rev &amp; Exp Detail'!H$7:H$730))/SUM('Fund 01 Rev &amp; Exp Detail'!H$732+'Fund 03 Rev &amp; Exp Detail'!H$732)</f>
        <v>#DIV/0!</v>
      </c>
      <c r="AE128" s="384"/>
      <c r="AF128" s="384"/>
      <c r="AG128" s="384"/>
      <c r="AH128" s="385"/>
    </row>
    <row r="129" spans="2:34" x14ac:dyDescent="0.25">
      <c r="B129" s="116" t="s">
        <v>251</v>
      </c>
      <c r="C129" s="333">
        <v>5</v>
      </c>
      <c r="D129" s="214" t="e">
        <f>SUM(SUMIF('Fund 01 Rev &amp; Exp Detail'!$E$7:$E$595,'CARES Reporting F01 Rollup'!$B129,'Fund 01 Rev &amp; Exp Detail'!F$7:F$595)+SUMIF('Fund 03 Rev &amp; Exp Detail'!$E$7:$E$595,'CARES Reporting F01 Rollup'!$B129,'Fund 03 Rev &amp; Exp Detail'!F$7:F$595))/SUM('Fund 01 Rev &amp; Exp Detail'!F$597+'Fund 03 Rev &amp; Exp Detail'!F$597)</f>
        <v>#DIV/0!</v>
      </c>
      <c r="E129" s="215" t="e">
        <f>SUM(SUMIF('Fund 01 Rev &amp; Exp Detail'!$E$7:$E$595,'CARES Reporting F01 Rollup'!$B129,'Fund 01 Rev &amp; Exp Detail'!G$7:G$595)+SUMIF('Fund 03 Rev &amp; Exp Detail'!$E$7:$E$595,'CARES Reporting F01 Rollup'!$B129,'Fund 03 Rev &amp; Exp Detail'!G$7:G$595))/SUM('Fund 01 Rev &amp; Exp Detail'!G$597+'Fund 03 Rev &amp; Exp Detail'!G$597)</f>
        <v>#DIV/0!</v>
      </c>
      <c r="F129" s="235" t="e">
        <f>SUM(SUMIF('Fund 01 Rev &amp; Exp Detail'!$E$7:$E$595,'CARES Reporting F01 Rollup'!$B129,'Fund 01 Rev &amp; Exp Detail'!H$7:H$595)+SUMIF('Fund 03 Rev &amp; Exp Detail'!$E$7:$E$595,'CARES Reporting F01 Rollup'!$B129,'Fund 03 Rev &amp; Exp Detail'!H$7:H$595))/SUM('Fund 01 Rev &amp; Exp Detail'!H$597+'Fund 03 Rev &amp; Exp Detail'!H$597)</f>
        <v>#DIV/0!</v>
      </c>
      <c r="G129" s="384"/>
      <c r="H129" s="384"/>
      <c r="I129" s="384"/>
      <c r="J129" s="385"/>
      <c r="K129" s="336"/>
      <c r="L129" s="214" t="e">
        <f>SUM(SUMIF('Fund 01 Rev &amp; Exp Detail'!$E$7:$E$640,'CARES Reporting F01 Rollup'!$B129,'Fund 01 Rev &amp; Exp Detail'!F$7:F$640)+SUMIF('Fund 03 Rev &amp; Exp Detail'!$E$7:$E$640,'CARES Reporting F01 Rollup'!$B129,'Fund 03 Rev &amp; Exp Detail'!F$7:F$640))/SUM('Fund 01 Rev &amp; Exp Detail'!F$642+'Fund 03 Rev &amp; Exp Detail'!F$642)</f>
        <v>#DIV/0!</v>
      </c>
      <c r="M129" s="215" t="e">
        <f>SUM(SUMIF('Fund 01 Rev &amp; Exp Detail'!$E$7:$E$640,'CARES Reporting F01 Rollup'!$B129,'Fund 01 Rev &amp; Exp Detail'!G$7:G$640)+SUMIF('Fund 03 Rev &amp; Exp Detail'!$E$7:$E$640,'CARES Reporting F01 Rollup'!$B129,'Fund 03 Rev &amp; Exp Detail'!G$7:G$640))/SUM('Fund 01 Rev &amp; Exp Detail'!G$642+'Fund 03 Rev &amp; Exp Detail'!G$642)</f>
        <v>#DIV/0!</v>
      </c>
      <c r="N129" s="235" t="e">
        <f>SUM(SUMIF('Fund 01 Rev &amp; Exp Detail'!$E$7:$E$640,'CARES Reporting F01 Rollup'!$B129,'Fund 01 Rev &amp; Exp Detail'!H$7:H$640)+SUMIF('Fund 03 Rev &amp; Exp Detail'!$E$7:$E$640,'CARES Reporting F01 Rollup'!$B129,'Fund 03 Rev &amp; Exp Detail'!H$7:H$640))/SUM('Fund 01 Rev &amp; Exp Detail'!H$642+'Fund 03 Rev &amp; Exp Detail'!H$642)</f>
        <v>#DIV/0!</v>
      </c>
      <c r="O129" s="384"/>
      <c r="P129" s="384"/>
      <c r="Q129" s="384"/>
      <c r="R129" s="385"/>
      <c r="S129" s="336"/>
      <c r="T129" s="214" t="e">
        <f>SUM(SUMIF('Fund 01 Rev &amp; Exp Detail'!$E$7:$E$685,'CARES Reporting F01 Rollup'!$B129,'Fund 01 Rev &amp; Exp Detail'!F$7:F$685)+SUMIF('Fund 03 Rev &amp; Exp Detail'!$E$7:$E$685,'CARES Reporting F01 Rollup'!$B129,'Fund 03 Rev &amp; Exp Detail'!F$7:F$685))/SUM('Fund 01 Rev &amp; Exp Detail'!F$687+'Fund 03 Rev &amp; Exp Detail'!F$687)</f>
        <v>#DIV/0!</v>
      </c>
      <c r="U129" s="215" t="e">
        <f>SUM(SUMIF('Fund 01 Rev &amp; Exp Detail'!$E$7:$E$685,'CARES Reporting F01 Rollup'!$B129,'Fund 01 Rev &amp; Exp Detail'!G$7:G$685)+SUMIF('Fund 03 Rev &amp; Exp Detail'!$E$7:$E$685,'CARES Reporting F01 Rollup'!$B129,'Fund 03 Rev &amp; Exp Detail'!G$7:G$685))/SUM('Fund 01 Rev &amp; Exp Detail'!G$687+'Fund 03 Rev &amp; Exp Detail'!G$687)</f>
        <v>#DIV/0!</v>
      </c>
      <c r="V129" s="235" t="e">
        <f>SUM(SUMIF('Fund 01 Rev &amp; Exp Detail'!$E$7:$E$685,'CARES Reporting F01 Rollup'!$B129,'Fund 01 Rev &amp; Exp Detail'!H$7:H$685)+SUMIF('Fund 03 Rev &amp; Exp Detail'!$E$7:$E$685,'CARES Reporting F01 Rollup'!$B129,'Fund 03 Rev &amp; Exp Detail'!H$7:H$685))/SUM('Fund 01 Rev &amp; Exp Detail'!H$687+'Fund 03 Rev &amp; Exp Detail'!H$687)</f>
        <v>#DIV/0!</v>
      </c>
      <c r="W129" s="384"/>
      <c r="X129" s="384"/>
      <c r="Y129" s="384"/>
      <c r="Z129" s="385"/>
      <c r="AA129" s="336"/>
      <c r="AB129" s="214" t="e">
        <f>SUM(SUMIF('Fund 01 Rev &amp; Exp Detail'!$E$7:$E$730,'CARES Reporting F01 Rollup'!$B129,'Fund 01 Rev &amp; Exp Detail'!F$7:F$730)+SUMIF('Fund 03 Rev &amp; Exp Detail'!$E$7:$E$730,'CARES Reporting F01 Rollup'!$B129,'Fund 03 Rev &amp; Exp Detail'!F$7:F$730))/SUM('Fund 01 Rev &amp; Exp Detail'!F$732+'Fund 03 Rev &amp; Exp Detail'!F$732)</f>
        <v>#DIV/0!</v>
      </c>
      <c r="AC129" s="215" t="e">
        <f>SUM(SUMIF('Fund 01 Rev &amp; Exp Detail'!$E$7:$E$730,'CARES Reporting F01 Rollup'!$B129,'Fund 01 Rev &amp; Exp Detail'!G$7:G$730)+SUMIF('Fund 03 Rev &amp; Exp Detail'!$E$7:$E$730,'CARES Reporting F01 Rollup'!$B129,'Fund 03 Rev &amp; Exp Detail'!G$7:G$730))/SUM('Fund 01 Rev &amp; Exp Detail'!G$732+'Fund 03 Rev &amp; Exp Detail'!G$732)</f>
        <v>#DIV/0!</v>
      </c>
      <c r="AD129" s="235" t="e">
        <f>SUM(SUMIF('Fund 01 Rev &amp; Exp Detail'!$E$7:$E$730,'CARES Reporting F01 Rollup'!$B129,'Fund 01 Rev &amp; Exp Detail'!H$7:H$730)+SUMIF('Fund 03 Rev &amp; Exp Detail'!$E$7:$E$730,'CARES Reporting F01 Rollup'!$B129,'Fund 03 Rev &amp; Exp Detail'!H$7:H$730))/SUM('Fund 01 Rev &amp; Exp Detail'!H$732+'Fund 03 Rev &amp; Exp Detail'!H$732)</f>
        <v>#DIV/0!</v>
      </c>
      <c r="AE129" s="384"/>
      <c r="AF129" s="384"/>
      <c r="AG129" s="384"/>
      <c r="AH129" s="385"/>
    </row>
    <row r="130" spans="2:34" x14ac:dyDescent="0.25">
      <c r="B130" s="116" t="s">
        <v>252</v>
      </c>
      <c r="C130" s="333">
        <v>6</v>
      </c>
      <c r="D130" s="214" t="e">
        <f>SUM(SUMIF('Fund 01 Rev &amp; Exp Detail'!$E$7:$E$595,'CARES Reporting F01 Rollup'!$B130,'Fund 01 Rev &amp; Exp Detail'!F$7:F$595)+SUMIF('Fund 03 Rev &amp; Exp Detail'!$E$7:$E$595,'CARES Reporting F01 Rollup'!$B130,'Fund 03 Rev &amp; Exp Detail'!F$7:F$595))/SUM('Fund 01 Rev &amp; Exp Detail'!F$597+'Fund 03 Rev &amp; Exp Detail'!F$597)</f>
        <v>#DIV/0!</v>
      </c>
      <c r="E130" s="215" t="e">
        <f>SUM(SUMIF('Fund 01 Rev &amp; Exp Detail'!$E$7:$E$595,'CARES Reporting F01 Rollup'!$B130,'Fund 01 Rev &amp; Exp Detail'!G$7:G$595)+SUMIF('Fund 03 Rev &amp; Exp Detail'!$E$7:$E$595,'CARES Reporting F01 Rollup'!$B130,'Fund 03 Rev &amp; Exp Detail'!G$7:G$595))/SUM('Fund 01 Rev &amp; Exp Detail'!G$597+'Fund 03 Rev &amp; Exp Detail'!G$597)</f>
        <v>#DIV/0!</v>
      </c>
      <c r="F130" s="235" t="e">
        <f>SUM(SUMIF('Fund 01 Rev &amp; Exp Detail'!$E$7:$E$595,'CARES Reporting F01 Rollup'!$B130,'Fund 01 Rev &amp; Exp Detail'!H$7:H$595)+SUMIF('Fund 03 Rev &amp; Exp Detail'!$E$7:$E$595,'CARES Reporting F01 Rollup'!$B130,'Fund 03 Rev &amp; Exp Detail'!H$7:H$595))/SUM('Fund 01 Rev &amp; Exp Detail'!H$597+'Fund 03 Rev &amp; Exp Detail'!H$597)</f>
        <v>#DIV/0!</v>
      </c>
      <c r="G130" s="384"/>
      <c r="H130" s="384"/>
      <c r="I130" s="384"/>
      <c r="J130" s="385"/>
      <c r="K130" s="336"/>
      <c r="L130" s="214" t="e">
        <f>SUM(SUMIF('Fund 01 Rev &amp; Exp Detail'!$E$7:$E$640,'CARES Reporting F01 Rollup'!$B130,'Fund 01 Rev &amp; Exp Detail'!F$7:F$640)+SUMIF('Fund 03 Rev &amp; Exp Detail'!$E$7:$E$640,'CARES Reporting F01 Rollup'!$B130,'Fund 03 Rev &amp; Exp Detail'!F$7:F$640))/SUM('Fund 01 Rev &amp; Exp Detail'!F$642+'Fund 03 Rev &amp; Exp Detail'!F$642)</f>
        <v>#DIV/0!</v>
      </c>
      <c r="M130" s="215" t="e">
        <f>SUM(SUMIF('Fund 01 Rev &amp; Exp Detail'!$E$7:$E$640,'CARES Reporting F01 Rollup'!$B130,'Fund 01 Rev &amp; Exp Detail'!G$7:G$640)+SUMIF('Fund 03 Rev &amp; Exp Detail'!$E$7:$E$640,'CARES Reporting F01 Rollup'!$B130,'Fund 03 Rev &amp; Exp Detail'!G$7:G$640))/SUM('Fund 01 Rev &amp; Exp Detail'!G$642+'Fund 03 Rev &amp; Exp Detail'!G$642)</f>
        <v>#DIV/0!</v>
      </c>
      <c r="N130" s="235" t="e">
        <f>SUM(SUMIF('Fund 01 Rev &amp; Exp Detail'!$E$7:$E$640,'CARES Reporting F01 Rollup'!$B130,'Fund 01 Rev &amp; Exp Detail'!H$7:H$640)+SUMIF('Fund 03 Rev &amp; Exp Detail'!$E$7:$E$640,'CARES Reporting F01 Rollup'!$B130,'Fund 03 Rev &amp; Exp Detail'!H$7:H$640))/SUM('Fund 01 Rev &amp; Exp Detail'!H$642+'Fund 03 Rev &amp; Exp Detail'!H$642)</f>
        <v>#DIV/0!</v>
      </c>
      <c r="O130" s="384"/>
      <c r="P130" s="384"/>
      <c r="Q130" s="384"/>
      <c r="R130" s="385"/>
      <c r="S130" s="336"/>
      <c r="T130" s="214" t="e">
        <f>SUM(SUMIF('Fund 01 Rev &amp; Exp Detail'!$E$7:$E$685,'CARES Reporting F01 Rollup'!$B130,'Fund 01 Rev &amp; Exp Detail'!F$7:F$685)+SUMIF('Fund 03 Rev &amp; Exp Detail'!$E$7:$E$685,'CARES Reporting F01 Rollup'!$B130,'Fund 03 Rev &amp; Exp Detail'!F$7:F$685))/SUM('Fund 01 Rev &amp; Exp Detail'!F$687+'Fund 03 Rev &amp; Exp Detail'!F$687)</f>
        <v>#DIV/0!</v>
      </c>
      <c r="U130" s="215" t="e">
        <f>SUM(SUMIF('Fund 01 Rev &amp; Exp Detail'!$E$7:$E$685,'CARES Reporting F01 Rollup'!$B130,'Fund 01 Rev &amp; Exp Detail'!G$7:G$685)+SUMIF('Fund 03 Rev &amp; Exp Detail'!$E$7:$E$685,'CARES Reporting F01 Rollup'!$B130,'Fund 03 Rev &amp; Exp Detail'!G$7:G$685))/SUM('Fund 01 Rev &amp; Exp Detail'!G$687+'Fund 03 Rev &amp; Exp Detail'!G$687)</f>
        <v>#DIV/0!</v>
      </c>
      <c r="V130" s="235" t="e">
        <f>SUM(SUMIF('Fund 01 Rev &amp; Exp Detail'!$E$7:$E$685,'CARES Reporting F01 Rollup'!$B130,'Fund 01 Rev &amp; Exp Detail'!H$7:H$685)+SUMIF('Fund 03 Rev &amp; Exp Detail'!$E$7:$E$685,'CARES Reporting F01 Rollup'!$B130,'Fund 03 Rev &amp; Exp Detail'!H$7:H$685))/SUM('Fund 01 Rev &amp; Exp Detail'!H$687+'Fund 03 Rev &amp; Exp Detail'!H$687)</f>
        <v>#DIV/0!</v>
      </c>
      <c r="W130" s="384"/>
      <c r="X130" s="384"/>
      <c r="Y130" s="384"/>
      <c r="Z130" s="385"/>
      <c r="AA130" s="336"/>
      <c r="AB130" s="214" t="e">
        <f>SUM(SUMIF('Fund 01 Rev &amp; Exp Detail'!$E$7:$E$730,'CARES Reporting F01 Rollup'!$B130,'Fund 01 Rev &amp; Exp Detail'!F$7:F$730)+SUMIF('Fund 03 Rev &amp; Exp Detail'!$E$7:$E$730,'CARES Reporting F01 Rollup'!$B130,'Fund 03 Rev &amp; Exp Detail'!F$7:F$730))/SUM('Fund 01 Rev &amp; Exp Detail'!F$732+'Fund 03 Rev &amp; Exp Detail'!F$732)</f>
        <v>#DIV/0!</v>
      </c>
      <c r="AC130" s="215" t="e">
        <f>SUM(SUMIF('Fund 01 Rev &amp; Exp Detail'!$E$7:$E$730,'CARES Reporting F01 Rollup'!$B130,'Fund 01 Rev &amp; Exp Detail'!G$7:G$730)+SUMIF('Fund 03 Rev &amp; Exp Detail'!$E$7:$E$730,'CARES Reporting F01 Rollup'!$B130,'Fund 03 Rev &amp; Exp Detail'!G$7:G$730))/SUM('Fund 01 Rev &amp; Exp Detail'!G$732+'Fund 03 Rev &amp; Exp Detail'!G$732)</f>
        <v>#DIV/0!</v>
      </c>
      <c r="AD130" s="235" t="e">
        <f>SUM(SUMIF('Fund 01 Rev &amp; Exp Detail'!$E$7:$E$730,'CARES Reporting F01 Rollup'!$B130,'Fund 01 Rev &amp; Exp Detail'!H$7:H$730)+SUMIF('Fund 03 Rev &amp; Exp Detail'!$E$7:$E$730,'CARES Reporting F01 Rollup'!$B130,'Fund 03 Rev &amp; Exp Detail'!H$7:H$730))/SUM('Fund 01 Rev &amp; Exp Detail'!H$732+'Fund 03 Rev &amp; Exp Detail'!H$732)</f>
        <v>#DIV/0!</v>
      </c>
      <c r="AE130" s="384"/>
      <c r="AF130" s="384"/>
      <c r="AG130" s="384"/>
      <c r="AH130" s="385"/>
    </row>
    <row r="131" spans="2:34" x14ac:dyDescent="0.25">
      <c r="B131" s="116" t="s">
        <v>253</v>
      </c>
      <c r="C131" s="333">
        <v>7</v>
      </c>
      <c r="D131" s="214" t="e">
        <f>SUM(SUMIF('Fund 01 Rev &amp; Exp Detail'!$E$7:$E$595,'CARES Reporting F01 Rollup'!$B131,'Fund 01 Rev &amp; Exp Detail'!F$7:F$595)+SUMIF('Fund 03 Rev &amp; Exp Detail'!$E$7:$E$595,'CARES Reporting F01 Rollup'!$B131,'Fund 03 Rev &amp; Exp Detail'!F$7:F$595))/SUM('Fund 01 Rev &amp; Exp Detail'!F$597+'Fund 03 Rev &amp; Exp Detail'!F$597)</f>
        <v>#DIV/0!</v>
      </c>
      <c r="E131" s="215" t="e">
        <f>SUM(SUMIF('Fund 01 Rev &amp; Exp Detail'!$E$7:$E$595,'CARES Reporting F01 Rollup'!$B131,'Fund 01 Rev &amp; Exp Detail'!G$7:G$595)+SUMIF('Fund 03 Rev &amp; Exp Detail'!$E$7:$E$595,'CARES Reporting F01 Rollup'!$B131,'Fund 03 Rev &amp; Exp Detail'!G$7:G$595))/SUM('Fund 01 Rev &amp; Exp Detail'!G$597+'Fund 03 Rev &amp; Exp Detail'!G$597)</f>
        <v>#DIV/0!</v>
      </c>
      <c r="F131" s="235" t="e">
        <f>SUM(SUMIF('Fund 01 Rev &amp; Exp Detail'!$E$7:$E$595,'CARES Reporting F01 Rollup'!$B131,'Fund 01 Rev &amp; Exp Detail'!H$7:H$595)+SUMIF('Fund 03 Rev &amp; Exp Detail'!$E$7:$E$595,'CARES Reporting F01 Rollup'!$B131,'Fund 03 Rev &amp; Exp Detail'!H$7:H$595))/SUM('Fund 01 Rev &amp; Exp Detail'!H$597+'Fund 03 Rev &amp; Exp Detail'!H$597)</f>
        <v>#DIV/0!</v>
      </c>
      <c r="G131" s="384"/>
      <c r="H131" s="384"/>
      <c r="I131" s="384"/>
      <c r="J131" s="385"/>
      <c r="K131" s="336"/>
      <c r="L131" s="214" t="e">
        <f>SUM(SUMIF('Fund 01 Rev &amp; Exp Detail'!$E$7:$E$640,'CARES Reporting F01 Rollup'!$B131,'Fund 01 Rev &amp; Exp Detail'!F$7:F$640)+SUMIF('Fund 03 Rev &amp; Exp Detail'!$E$7:$E$640,'CARES Reporting F01 Rollup'!$B131,'Fund 03 Rev &amp; Exp Detail'!F$7:F$640))/SUM('Fund 01 Rev &amp; Exp Detail'!F$642+'Fund 03 Rev &amp; Exp Detail'!F$642)</f>
        <v>#DIV/0!</v>
      </c>
      <c r="M131" s="215" t="e">
        <f>SUM(SUMIF('Fund 01 Rev &amp; Exp Detail'!$E$7:$E$640,'CARES Reporting F01 Rollup'!$B131,'Fund 01 Rev &amp; Exp Detail'!G$7:G$640)+SUMIF('Fund 03 Rev &amp; Exp Detail'!$E$7:$E$640,'CARES Reporting F01 Rollup'!$B131,'Fund 03 Rev &amp; Exp Detail'!G$7:G$640))/SUM('Fund 01 Rev &amp; Exp Detail'!G$642+'Fund 03 Rev &amp; Exp Detail'!G$642)</f>
        <v>#DIV/0!</v>
      </c>
      <c r="N131" s="235" t="e">
        <f>SUM(SUMIF('Fund 01 Rev &amp; Exp Detail'!$E$7:$E$640,'CARES Reporting F01 Rollup'!$B131,'Fund 01 Rev &amp; Exp Detail'!H$7:H$640)+SUMIF('Fund 03 Rev &amp; Exp Detail'!$E$7:$E$640,'CARES Reporting F01 Rollup'!$B131,'Fund 03 Rev &amp; Exp Detail'!H$7:H$640))/SUM('Fund 01 Rev &amp; Exp Detail'!H$642+'Fund 03 Rev &amp; Exp Detail'!H$642)</f>
        <v>#DIV/0!</v>
      </c>
      <c r="O131" s="384"/>
      <c r="P131" s="384"/>
      <c r="Q131" s="384"/>
      <c r="R131" s="385"/>
      <c r="S131" s="336"/>
      <c r="T131" s="214" t="e">
        <f>SUM(SUMIF('Fund 01 Rev &amp; Exp Detail'!$E$7:$E$685,'CARES Reporting F01 Rollup'!$B131,'Fund 01 Rev &amp; Exp Detail'!F$7:F$685)+SUMIF('Fund 03 Rev &amp; Exp Detail'!$E$7:$E$685,'CARES Reporting F01 Rollup'!$B131,'Fund 03 Rev &amp; Exp Detail'!F$7:F$685))/SUM('Fund 01 Rev &amp; Exp Detail'!F$687+'Fund 03 Rev &amp; Exp Detail'!F$687)</f>
        <v>#DIV/0!</v>
      </c>
      <c r="U131" s="215" t="e">
        <f>SUM(SUMIF('Fund 01 Rev &amp; Exp Detail'!$E$7:$E$685,'CARES Reporting F01 Rollup'!$B131,'Fund 01 Rev &amp; Exp Detail'!G$7:G$685)+SUMIF('Fund 03 Rev &amp; Exp Detail'!$E$7:$E$685,'CARES Reporting F01 Rollup'!$B131,'Fund 03 Rev &amp; Exp Detail'!G$7:G$685))/SUM('Fund 01 Rev &amp; Exp Detail'!G$687+'Fund 03 Rev &amp; Exp Detail'!G$687)</f>
        <v>#DIV/0!</v>
      </c>
      <c r="V131" s="235" t="e">
        <f>SUM(SUMIF('Fund 01 Rev &amp; Exp Detail'!$E$7:$E$685,'CARES Reporting F01 Rollup'!$B131,'Fund 01 Rev &amp; Exp Detail'!H$7:H$685)+SUMIF('Fund 03 Rev &amp; Exp Detail'!$E$7:$E$685,'CARES Reporting F01 Rollup'!$B131,'Fund 03 Rev &amp; Exp Detail'!H$7:H$685))/SUM('Fund 01 Rev &amp; Exp Detail'!H$687+'Fund 03 Rev &amp; Exp Detail'!H$687)</f>
        <v>#DIV/0!</v>
      </c>
      <c r="W131" s="384"/>
      <c r="X131" s="384"/>
      <c r="Y131" s="384"/>
      <c r="Z131" s="385"/>
      <c r="AA131" s="336"/>
      <c r="AB131" s="214" t="e">
        <f>SUM(SUMIF('Fund 01 Rev &amp; Exp Detail'!$E$7:$E$730,'CARES Reporting F01 Rollup'!$B131,'Fund 01 Rev &amp; Exp Detail'!F$7:F$730)+SUMIF('Fund 03 Rev &amp; Exp Detail'!$E$7:$E$730,'CARES Reporting F01 Rollup'!$B131,'Fund 03 Rev &amp; Exp Detail'!F$7:F$730))/SUM('Fund 01 Rev &amp; Exp Detail'!F$732+'Fund 03 Rev &amp; Exp Detail'!F$732)</f>
        <v>#DIV/0!</v>
      </c>
      <c r="AC131" s="215" t="e">
        <f>SUM(SUMIF('Fund 01 Rev &amp; Exp Detail'!$E$7:$E$730,'CARES Reporting F01 Rollup'!$B131,'Fund 01 Rev &amp; Exp Detail'!G$7:G$730)+SUMIF('Fund 03 Rev &amp; Exp Detail'!$E$7:$E$730,'CARES Reporting F01 Rollup'!$B131,'Fund 03 Rev &amp; Exp Detail'!G$7:G$730))/SUM('Fund 01 Rev &amp; Exp Detail'!G$732+'Fund 03 Rev &amp; Exp Detail'!G$732)</f>
        <v>#DIV/0!</v>
      </c>
      <c r="AD131" s="235" t="e">
        <f>SUM(SUMIF('Fund 01 Rev &amp; Exp Detail'!$E$7:$E$730,'CARES Reporting F01 Rollup'!$B131,'Fund 01 Rev &amp; Exp Detail'!H$7:H$730)+SUMIF('Fund 03 Rev &amp; Exp Detail'!$E$7:$E$730,'CARES Reporting F01 Rollup'!$B131,'Fund 03 Rev &amp; Exp Detail'!H$7:H$730))/SUM('Fund 01 Rev &amp; Exp Detail'!H$732+'Fund 03 Rev &amp; Exp Detail'!H$732)</f>
        <v>#DIV/0!</v>
      </c>
      <c r="AE131" s="384"/>
      <c r="AF131" s="384"/>
      <c r="AG131" s="384"/>
      <c r="AH131" s="385"/>
    </row>
    <row r="132" spans="2:34" x14ac:dyDescent="0.25">
      <c r="B132" s="116" t="s">
        <v>254</v>
      </c>
      <c r="C132" s="333">
        <v>8</v>
      </c>
      <c r="D132" s="214" t="e">
        <f>SUM(SUMIF('Fund 01 Rev &amp; Exp Detail'!$E$7:$E$595,'CARES Reporting F01 Rollup'!$B132,'Fund 01 Rev &amp; Exp Detail'!F$7:F$595)+SUMIF('Fund 03 Rev &amp; Exp Detail'!$E$7:$E$595,'CARES Reporting F01 Rollup'!$B132,'Fund 03 Rev &amp; Exp Detail'!F$7:F$595))/SUM('Fund 01 Rev &amp; Exp Detail'!F$597+'Fund 03 Rev &amp; Exp Detail'!F$597)</f>
        <v>#DIV/0!</v>
      </c>
      <c r="E132" s="215" t="e">
        <f>SUM(SUMIF('Fund 01 Rev &amp; Exp Detail'!$E$7:$E$595,'CARES Reporting F01 Rollup'!$B132,'Fund 01 Rev &amp; Exp Detail'!G$7:G$595)+SUMIF('Fund 03 Rev &amp; Exp Detail'!$E$7:$E$595,'CARES Reporting F01 Rollup'!$B132,'Fund 03 Rev &amp; Exp Detail'!G$7:G$595))/SUM('Fund 01 Rev &amp; Exp Detail'!G$597+'Fund 03 Rev &amp; Exp Detail'!G$597)</f>
        <v>#DIV/0!</v>
      </c>
      <c r="F132" s="235" t="e">
        <f>SUM(SUMIF('Fund 01 Rev &amp; Exp Detail'!$E$7:$E$595,'CARES Reporting F01 Rollup'!$B132,'Fund 01 Rev &amp; Exp Detail'!H$7:H$595)+SUMIF('Fund 03 Rev &amp; Exp Detail'!$E$7:$E$595,'CARES Reporting F01 Rollup'!$B132,'Fund 03 Rev &amp; Exp Detail'!H$7:H$595))/SUM('Fund 01 Rev &amp; Exp Detail'!H$597+'Fund 03 Rev &amp; Exp Detail'!H$597)</f>
        <v>#DIV/0!</v>
      </c>
      <c r="G132" s="384"/>
      <c r="H132" s="384"/>
      <c r="I132" s="384"/>
      <c r="J132" s="385"/>
      <c r="K132" s="336"/>
      <c r="L132" s="214" t="e">
        <f>SUM(SUMIF('Fund 01 Rev &amp; Exp Detail'!$E$7:$E$640,'CARES Reporting F01 Rollup'!$B132,'Fund 01 Rev &amp; Exp Detail'!F$7:F$640)+SUMIF('Fund 03 Rev &amp; Exp Detail'!$E$7:$E$640,'CARES Reporting F01 Rollup'!$B132,'Fund 03 Rev &amp; Exp Detail'!F$7:F$640))/SUM('Fund 01 Rev &amp; Exp Detail'!F$642+'Fund 03 Rev &amp; Exp Detail'!F$642)</f>
        <v>#DIV/0!</v>
      </c>
      <c r="M132" s="215" t="e">
        <f>SUM(SUMIF('Fund 01 Rev &amp; Exp Detail'!$E$7:$E$640,'CARES Reporting F01 Rollup'!$B132,'Fund 01 Rev &amp; Exp Detail'!G$7:G$640)+SUMIF('Fund 03 Rev &amp; Exp Detail'!$E$7:$E$640,'CARES Reporting F01 Rollup'!$B132,'Fund 03 Rev &amp; Exp Detail'!G$7:G$640))/SUM('Fund 01 Rev &amp; Exp Detail'!G$642+'Fund 03 Rev &amp; Exp Detail'!G$642)</f>
        <v>#DIV/0!</v>
      </c>
      <c r="N132" s="235" t="e">
        <f>SUM(SUMIF('Fund 01 Rev &amp; Exp Detail'!$E$7:$E$640,'CARES Reporting F01 Rollup'!$B132,'Fund 01 Rev &amp; Exp Detail'!H$7:H$640)+SUMIF('Fund 03 Rev &amp; Exp Detail'!$E$7:$E$640,'CARES Reporting F01 Rollup'!$B132,'Fund 03 Rev &amp; Exp Detail'!H$7:H$640))/SUM('Fund 01 Rev &amp; Exp Detail'!H$642+'Fund 03 Rev &amp; Exp Detail'!H$642)</f>
        <v>#DIV/0!</v>
      </c>
      <c r="O132" s="384"/>
      <c r="P132" s="384"/>
      <c r="Q132" s="384"/>
      <c r="R132" s="385"/>
      <c r="S132" s="336"/>
      <c r="T132" s="214" t="e">
        <f>SUM(SUMIF('Fund 01 Rev &amp; Exp Detail'!$E$7:$E$685,'CARES Reporting F01 Rollup'!$B132,'Fund 01 Rev &amp; Exp Detail'!F$7:F$685)+SUMIF('Fund 03 Rev &amp; Exp Detail'!$E$7:$E$685,'CARES Reporting F01 Rollup'!$B132,'Fund 03 Rev &amp; Exp Detail'!F$7:F$685))/SUM('Fund 01 Rev &amp; Exp Detail'!F$687+'Fund 03 Rev &amp; Exp Detail'!F$687)</f>
        <v>#DIV/0!</v>
      </c>
      <c r="U132" s="215" t="e">
        <f>SUM(SUMIF('Fund 01 Rev &amp; Exp Detail'!$E$7:$E$685,'CARES Reporting F01 Rollup'!$B132,'Fund 01 Rev &amp; Exp Detail'!G$7:G$685)+SUMIF('Fund 03 Rev &amp; Exp Detail'!$E$7:$E$685,'CARES Reporting F01 Rollup'!$B132,'Fund 03 Rev &amp; Exp Detail'!G$7:G$685))/SUM('Fund 01 Rev &amp; Exp Detail'!G$687+'Fund 03 Rev &amp; Exp Detail'!G$687)</f>
        <v>#DIV/0!</v>
      </c>
      <c r="V132" s="235" t="e">
        <f>SUM(SUMIF('Fund 01 Rev &amp; Exp Detail'!$E$7:$E$685,'CARES Reporting F01 Rollup'!$B132,'Fund 01 Rev &amp; Exp Detail'!H$7:H$685)+SUMIF('Fund 03 Rev &amp; Exp Detail'!$E$7:$E$685,'CARES Reporting F01 Rollup'!$B132,'Fund 03 Rev &amp; Exp Detail'!H$7:H$685))/SUM('Fund 01 Rev &amp; Exp Detail'!H$687+'Fund 03 Rev &amp; Exp Detail'!H$687)</f>
        <v>#DIV/0!</v>
      </c>
      <c r="W132" s="384"/>
      <c r="X132" s="384"/>
      <c r="Y132" s="384"/>
      <c r="Z132" s="385"/>
      <c r="AA132" s="336"/>
      <c r="AB132" s="214" t="e">
        <f>SUM(SUMIF('Fund 01 Rev &amp; Exp Detail'!$E$7:$E$730,'CARES Reporting F01 Rollup'!$B132,'Fund 01 Rev &amp; Exp Detail'!F$7:F$730)+SUMIF('Fund 03 Rev &amp; Exp Detail'!$E$7:$E$730,'CARES Reporting F01 Rollup'!$B132,'Fund 03 Rev &amp; Exp Detail'!F$7:F$730))/SUM('Fund 01 Rev &amp; Exp Detail'!F$732+'Fund 03 Rev &amp; Exp Detail'!F$732)</f>
        <v>#DIV/0!</v>
      </c>
      <c r="AC132" s="215" t="e">
        <f>SUM(SUMIF('Fund 01 Rev &amp; Exp Detail'!$E$7:$E$730,'CARES Reporting F01 Rollup'!$B132,'Fund 01 Rev &amp; Exp Detail'!G$7:G$730)+SUMIF('Fund 03 Rev &amp; Exp Detail'!$E$7:$E$730,'CARES Reporting F01 Rollup'!$B132,'Fund 03 Rev &amp; Exp Detail'!G$7:G$730))/SUM('Fund 01 Rev &amp; Exp Detail'!G$732+'Fund 03 Rev &amp; Exp Detail'!G$732)</f>
        <v>#DIV/0!</v>
      </c>
      <c r="AD132" s="235" t="e">
        <f>SUM(SUMIF('Fund 01 Rev &amp; Exp Detail'!$E$7:$E$730,'CARES Reporting F01 Rollup'!$B132,'Fund 01 Rev &amp; Exp Detail'!H$7:H$730)+SUMIF('Fund 03 Rev &amp; Exp Detail'!$E$7:$E$730,'CARES Reporting F01 Rollup'!$B132,'Fund 03 Rev &amp; Exp Detail'!H$7:H$730))/SUM('Fund 01 Rev &amp; Exp Detail'!H$732+'Fund 03 Rev &amp; Exp Detail'!H$732)</f>
        <v>#DIV/0!</v>
      </c>
      <c r="AE132" s="384"/>
      <c r="AF132" s="384"/>
      <c r="AG132" s="384"/>
      <c r="AH132" s="385"/>
    </row>
    <row r="133" spans="2:34" x14ac:dyDescent="0.25">
      <c r="B133" s="116" t="s">
        <v>255</v>
      </c>
      <c r="C133" s="333">
        <v>9</v>
      </c>
      <c r="D133" s="214" t="e">
        <f>SUM(SUMIF('Fund 01 Rev &amp; Exp Detail'!$E$7:$E$595,'CARES Reporting F01 Rollup'!$B133,'Fund 01 Rev &amp; Exp Detail'!F$7:F$595)+SUMIF('Fund 03 Rev &amp; Exp Detail'!$E$7:$E$595,'CARES Reporting F01 Rollup'!$B133,'Fund 03 Rev &amp; Exp Detail'!F$7:F$595))/SUM('Fund 01 Rev &amp; Exp Detail'!F$597+'Fund 03 Rev &amp; Exp Detail'!F$597)</f>
        <v>#DIV/0!</v>
      </c>
      <c r="E133" s="215" t="e">
        <f>SUM(SUMIF('Fund 01 Rev &amp; Exp Detail'!$E$7:$E$595,'CARES Reporting F01 Rollup'!$B133,'Fund 01 Rev &amp; Exp Detail'!G$7:G$595)+SUMIF('Fund 03 Rev &amp; Exp Detail'!$E$7:$E$595,'CARES Reporting F01 Rollup'!$B133,'Fund 03 Rev &amp; Exp Detail'!G$7:G$595))/SUM('Fund 01 Rev &amp; Exp Detail'!G$597+'Fund 03 Rev &amp; Exp Detail'!G$597)</f>
        <v>#DIV/0!</v>
      </c>
      <c r="F133" s="235" t="e">
        <f>SUM(SUMIF('Fund 01 Rev &amp; Exp Detail'!$E$7:$E$595,'CARES Reporting F01 Rollup'!$B133,'Fund 01 Rev &amp; Exp Detail'!H$7:H$595)+SUMIF('Fund 03 Rev &amp; Exp Detail'!$E$7:$E$595,'CARES Reporting F01 Rollup'!$B133,'Fund 03 Rev &amp; Exp Detail'!H$7:H$595))/SUM('Fund 01 Rev &amp; Exp Detail'!H$597+'Fund 03 Rev &amp; Exp Detail'!H$597)</f>
        <v>#DIV/0!</v>
      </c>
      <c r="G133" s="384"/>
      <c r="H133" s="384"/>
      <c r="I133" s="384"/>
      <c r="J133" s="385"/>
      <c r="K133" s="336"/>
      <c r="L133" s="214" t="e">
        <f>SUM(SUMIF('Fund 01 Rev &amp; Exp Detail'!$E$7:$E$640,'CARES Reporting F01 Rollup'!$B133,'Fund 01 Rev &amp; Exp Detail'!F$7:F$640)+SUMIF('Fund 03 Rev &amp; Exp Detail'!$E$7:$E$640,'CARES Reporting F01 Rollup'!$B133,'Fund 03 Rev &amp; Exp Detail'!F$7:F$640))/SUM('Fund 01 Rev &amp; Exp Detail'!F$642+'Fund 03 Rev &amp; Exp Detail'!F$642)</f>
        <v>#DIV/0!</v>
      </c>
      <c r="M133" s="215" t="e">
        <f>SUM(SUMIF('Fund 01 Rev &amp; Exp Detail'!$E$7:$E$640,'CARES Reporting F01 Rollup'!$B133,'Fund 01 Rev &amp; Exp Detail'!G$7:G$640)+SUMIF('Fund 03 Rev &amp; Exp Detail'!$E$7:$E$640,'CARES Reporting F01 Rollup'!$B133,'Fund 03 Rev &amp; Exp Detail'!G$7:G$640))/SUM('Fund 01 Rev &amp; Exp Detail'!G$642+'Fund 03 Rev &amp; Exp Detail'!G$642)</f>
        <v>#DIV/0!</v>
      </c>
      <c r="N133" s="235" t="e">
        <f>SUM(SUMIF('Fund 01 Rev &amp; Exp Detail'!$E$7:$E$640,'CARES Reporting F01 Rollup'!$B133,'Fund 01 Rev &amp; Exp Detail'!H$7:H$640)+SUMIF('Fund 03 Rev &amp; Exp Detail'!$E$7:$E$640,'CARES Reporting F01 Rollup'!$B133,'Fund 03 Rev &amp; Exp Detail'!H$7:H$640))/SUM('Fund 01 Rev &amp; Exp Detail'!H$642+'Fund 03 Rev &amp; Exp Detail'!H$642)</f>
        <v>#DIV/0!</v>
      </c>
      <c r="O133" s="384"/>
      <c r="P133" s="384"/>
      <c r="Q133" s="384"/>
      <c r="R133" s="385"/>
      <c r="S133" s="336"/>
      <c r="T133" s="214" t="e">
        <f>SUM(SUMIF('Fund 01 Rev &amp; Exp Detail'!$E$7:$E$685,'CARES Reporting F01 Rollup'!$B133,'Fund 01 Rev &amp; Exp Detail'!F$7:F$685)+SUMIF('Fund 03 Rev &amp; Exp Detail'!$E$7:$E$685,'CARES Reporting F01 Rollup'!$B133,'Fund 03 Rev &amp; Exp Detail'!F$7:F$685))/SUM('Fund 01 Rev &amp; Exp Detail'!F$687+'Fund 03 Rev &amp; Exp Detail'!F$687)</f>
        <v>#DIV/0!</v>
      </c>
      <c r="U133" s="215" t="e">
        <f>SUM(SUMIF('Fund 01 Rev &amp; Exp Detail'!$E$7:$E$685,'CARES Reporting F01 Rollup'!$B133,'Fund 01 Rev &amp; Exp Detail'!G$7:G$685)+SUMIF('Fund 03 Rev &amp; Exp Detail'!$E$7:$E$685,'CARES Reporting F01 Rollup'!$B133,'Fund 03 Rev &amp; Exp Detail'!G$7:G$685))/SUM('Fund 01 Rev &amp; Exp Detail'!G$687+'Fund 03 Rev &amp; Exp Detail'!G$687)</f>
        <v>#DIV/0!</v>
      </c>
      <c r="V133" s="235" t="e">
        <f>SUM(SUMIF('Fund 01 Rev &amp; Exp Detail'!$E$7:$E$685,'CARES Reporting F01 Rollup'!$B133,'Fund 01 Rev &amp; Exp Detail'!H$7:H$685)+SUMIF('Fund 03 Rev &amp; Exp Detail'!$E$7:$E$685,'CARES Reporting F01 Rollup'!$B133,'Fund 03 Rev &amp; Exp Detail'!H$7:H$685))/SUM('Fund 01 Rev &amp; Exp Detail'!H$687+'Fund 03 Rev &amp; Exp Detail'!H$687)</f>
        <v>#DIV/0!</v>
      </c>
      <c r="W133" s="384"/>
      <c r="X133" s="384"/>
      <c r="Y133" s="384"/>
      <c r="Z133" s="385"/>
      <c r="AA133" s="336"/>
      <c r="AB133" s="214" t="e">
        <f>SUM(SUMIF('Fund 01 Rev &amp; Exp Detail'!$E$7:$E$730,'CARES Reporting F01 Rollup'!$B133,'Fund 01 Rev &amp; Exp Detail'!F$7:F$730)+SUMIF('Fund 03 Rev &amp; Exp Detail'!$E$7:$E$730,'CARES Reporting F01 Rollup'!$B133,'Fund 03 Rev &amp; Exp Detail'!F$7:F$730))/SUM('Fund 01 Rev &amp; Exp Detail'!F$732+'Fund 03 Rev &amp; Exp Detail'!F$732)</f>
        <v>#DIV/0!</v>
      </c>
      <c r="AC133" s="215" t="e">
        <f>SUM(SUMIF('Fund 01 Rev &amp; Exp Detail'!$E$7:$E$730,'CARES Reporting F01 Rollup'!$B133,'Fund 01 Rev &amp; Exp Detail'!G$7:G$730)+SUMIF('Fund 03 Rev &amp; Exp Detail'!$E$7:$E$730,'CARES Reporting F01 Rollup'!$B133,'Fund 03 Rev &amp; Exp Detail'!G$7:G$730))/SUM('Fund 01 Rev &amp; Exp Detail'!G$732+'Fund 03 Rev &amp; Exp Detail'!G$732)</f>
        <v>#DIV/0!</v>
      </c>
      <c r="AD133" s="235" t="e">
        <f>SUM(SUMIF('Fund 01 Rev &amp; Exp Detail'!$E$7:$E$730,'CARES Reporting F01 Rollup'!$B133,'Fund 01 Rev &amp; Exp Detail'!H$7:H$730)+SUMIF('Fund 03 Rev &amp; Exp Detail'!$E$7:$E$730,'CARES Reporting F01 Rollup'!$B133,'Fund 03 Rev &amp; Exp Detail'!H$7:H$730))/SUM('Fund 01 Rev &amp; Exp Detail'!H$732+'Fund 03 Rev &amp; Exp Detail'!H$732)</f>
        <v>#DIV/0!</v>
      </c>
      <c r="AE133" s="384"/>
      <c r="AF133" s="384"/>
      <c r="AG133" s="384"/>
      <c r="AH133" s="385"/>
    </row>
    <row r="134" spans="2:34" ht="15.75" thickBot="1" x14ac:dyDescent="0.3">
      <c r="B134" s="116" t="s">
        <v>256</v>
      </c>
      <c r="C134" s="333">
        <v>10</v>
      </c>
      <c r="D134" s="285" t="e">
        <f>SUM(SUMIF('Fund 01 Rev &amp; Exp Detail'!$E$7:$E$595,'CARES Reporting F01 Rollup'!$B134,'Fund 01 Rev &amp; Exp Detail'!F$7:F$595)+SUMIF('Fund 03 Rev &amp; Exp Detail'!$E$7:$E$595,'CARES Reporting F01 Rollup'!$B134,'Fund 03 Rev &amp; Exp Detail'!F$7:F$595))/SUM('Fund 01 Rev &amp; Exp Detail'!F$597+'Fund 03 Rev &amp; Exp Detail'!F$597)</f>
        <v>#DIV/0!</v>
      </c>
      <c r="E134" s="286" t="e">
        <f>SUM(SUMIF('Fund 01 Rev &amp; Exp Detail'!$E$7:$E$595,'CARES Reporting F01 Rollup'!$B134,'Fund 01 Rev &amp; Exp Detail'!G$7:G$595)+SUMIF('Fund 03 Rev &amp; Exp Detail'!$E$7:$E$595,'CARES Reporting F01 Rollup'!$B134,'Fund 03 Rev &amp; Exp Detail'!G$7:G$595))/SUM('Fund 01 Rev &amp; Exp Detail'!G$597+'Fund 03 Rev &amp; Exp Detail'!G$597)</f>
        <v>#DIV/0!</v>
      </c>
      <c r="F134" s="287" t="e">
        <f>SUM(SUMIF('Fund 01 Rev &amp; Exp Detail'!$E$7:$E$595,'CARES Reporting F01 Rollup'!$B134,'Fund 01 Rev &amp; Exp Detail'!H$7:H$595)+SUMIF('Fund 03 Rev &amp; Exp Detail'!$E$7:$E$595,'CARES Reporting F01 Rollup'!$B134,'Fund 03 Rev &amp; Exp Detail'!H$7:H$595))/SUM('Fund 01 Rev &amp; Exp Detail'!H$597+'Fund 03 Rev &amp; Exp Detail'!H$597)</f>
        <v>#DIV/0!</v>
      </c>
      <c r="G134" s="384"/>
      <c r="H134" s="384"/>
      <c r="I134" s="384"/>
      <c r="J134" s="385"/>
      <c r="K134" s="336"/>
      <c r="L134" s="285" t="e">
        <f>SUM(SUMIF('Fund 01 Rev &amp; Exp Detail'!$E$7:$E$640,'CARES Reporting F01 Rollup'!$B134,'Fund 01 Rev &amp; Exp Detail'!F$7:F$640)+SUMIF('Fund 03 Rev &amp; Exp Detail'!$E$7:$E$640,'CARES Reporting F01 Rollup'!$B134,'Fund 03 Rev &amp; Exp Detail'!F$7:F$640))/SUM('Fund 01 Rev &amp; Exp Detail'!F$642+'Fund 03 Rev &amp; Exp Detail'!F$642)</f>
        <v>#DIV/0!</v>
      </c>
      <c r="M134" s="286" t="e">
        <f>SUM(SUMIF('Fund 01 Rev &amp; Exp Detail'!$E$7:$E$640,'CARES Reporting F01 Rollup'!$B134,'Fund 01 Rev &amp; Exp Detail'!G$7:G$640)+SUMIF('Fund 03 Rev &amp; Exp Detail'!$E$7:$E$640,'CARES Reporting F01 Rollup'!$B134,'Fund 03 Rev &amp; Exp Detail'!G$7:G$640))/SUM('Fund 01 Rev &amp; Exp Detail'!G$642+'Fund 03 Rev &amp; Exp Detail'!G$642)</f>
        <v>#DIV/0!</v>
      </c>
      <c r="N134" s="287" t="e">
        <f>SUM(SUMIF('Fund 01 Rev &amp; Exp Detail'!$E$7:$E$640,'CARES Reporting F01 Rollup'!$B134,'Fund 01 Rev &amp; Exp Detail'!H$7:H$640)+SUMIF('Fund 03 Rev &amp; Exp Detail'!$E$7:$E$640,'CARES Reporting F01 Rollup'!$B134,'Fund 03 Rev &amp; Exp Detail'!H$7:H$640))/SUM('Fund 01 Rev &amp; Exp Detail'!H$642+'Fund 03 Rev &amp; Exp Detail'!H$642)</f>
        <v>#DIV/0!</v>
      </c>
      <c r="O134" s="384"/>
      <c r="P134" s="384"/>
      <c r="Q134" s="384"/>
      <c r="R134" s="385"/>
      <c r="S134" s="336"/>
      <c r="T134" s="285" t="e">
        <f>SUM(SUMIF('Fund 01 Rev &amp; Exp Detail'!$E$7:$E$685,'CARES Reporting F01 Rollup'!$B134,'Fund 01 Rev &amp; Exp Detail'!F$7:F$685)+SUMIF('Fund 03 Rev &amp; Exp Detail'!$E$7:$E$685,'CARES Reporting F01 Rollup'!$B134,'Fund 03 Rev &amp; Exp Detail'!F$7:F$685))/SUM('Fund 01 Rev &amp; Exp Detail'!F$687+'Fund 03 Rev &amp; Exp Detail'!F$687)</f>
        <v>#DIV/0!</v>
      </c>
      <c r="U134" s="286" t="e">
        <f>SUM(SUMIF('Fund 01 Rev &amp; Exp Detail'!$E$7:$E$685,'CARES Reporting F01 Rollup'!$B134,'Fund 01 Rev &amp; Exp Detail'!G$7:G$685)+SUMIF('Fund 03 Rev &amp; Exp Detail'!$E$7:$E$685,'CARES Reporting F01 Rollup'!$B134,'Fund 03 Rev &amp; Exp Detail'!G$7:G$685))/SUM('Fund 01 Rev &amp; Exp Detail'!G$687+'Fund 03 Rev &amp; Exp Detail'!G$687)</f>
        <v>#DIV/0!</v>
      </c>
      <c r="V134" s="287" t="e">
        <f>SUM(SUMIF('Fund 01 Rev &amp; Exp Detail'!$E$7:$E$685,'CARES Reporting F01 Rollup'!$B134,'Fund 01 Rev &amp; Exp Detail'!H$7:H$685)+SUMIF('Fund 03 Rev &amp; Exp Detail'!$E$7:$E$685,'CARES Reporting F01 Rollup'!$B134,'Fund 03 Rev &amp; Exp Detail'!H$7:H$685))/SUM('Fund 01 Rev &amp; Exp Detail'!H$687+'Fund 03 Rev &amp; Exp Detail'!H$687)</f>
        <v>#DIV/0!</v>
      </c>
      <c r="W134" s="384"/>
      <c r="X134" s="384"/>
      <c r="Y134" s="384"/>
      <c r="Z134" s="385"/>
      <c r="AA134" s="336"/>
      <c r="AB134" s="285" t="e">
        <f>SUM(SUMIF('Fund 01 Rev &amp; Exp Detail'!$E$7:$E$730,'CARES Reporting F01 Rollup'!$B134,'Fund 01 Rev &amp; Exp Detail'!F$7:F$730)+SUMIF('Fund 03 Rev &amp; Exp Detail'!$E$7:$E$730,'CARES Reporting F01 Rollup'!$B134,'Fund 03 Rev &amp; Exp Detail'!F$7:F$730))/SUM('Fund 01 Rev &amp; Exp Detail'!F$732+'Fund 03 Rev &amp; Exp Detail'!F$732)</f>
        <v>#DIV/0!</v>
      </c>
      <c r="AC134" s="286" t="e">
        <f>SUM(SUMIF('Fund 01 Rev &amp; Exp Detail'!$E$7:$E$730,'CARES Reporting F01 Rollup'!$B134,'Fund 01 Rev &amp; Exp Detail'!G$7:G$730)+SUMIF('Fund 03 Rev &amp; Exp Detail'!$E$7:$E$730,'CARES Reporting F01 Rollup'!$B134,'Fund 03 Rev &amp; Exp Detail'!G$7:G$730))/SUM('Fund 01 Rev &amp; Exp Detail'!G$732+'Fund 03 Rev &amp; Exp Detail'!G$732)</f>
        <v>#DIV/0!</v>
      </c>
      <c r="AD134" s="287" t="e">
        <f>SUM(SUMIF('Fund 01 Rev &amp; Exp Detail'!$E$7:$E$730,'CARES Reporting F01 Rollup'!$B134,'Fund 01 Rev &amp; Exp Detail'!H$7:H$730)+SUMIF('Fund 03 Rev &amp; Exp Detail'!$E$7:$E$730,'CARES Reporting F01 Rollup'!$B134,'Fund 03 Rev &amp; Exp Detail'!H$7:H$730))/SUM('Fund 01 Rev &amp; Exp Detail'!H$732+'Fund 03 Rev &amp; Exp Detail'!H$732)</f>
        <v>#DIV/0!</v>
      </c>
      <c r="AE134" s="384"/>
      <c r="AF134" s="384"/>
      <c r="AG134" s="384"/>
      <c r="AH134" s="385"/>
    </row>
    <row r="135" spans="2:34" x14ac:dyDescent="0.25">
      <c r="B135" s="116" t="s">
        <v>235</v>
      </c>
      <c r="C135" s="334">
        <v>1</v>
      </c>
      <c r="D135" s="389"/>
      <c r="E135" s="384"/>
      <c r="F135" s="384"/>
      <c r="G135" s="213" t="e">
        <f>SUM(SUMIF('Fund 01 Rev &amp; Exp Detail'!$I$7:$I$595,'CARES Reporting F01 Rollup'!$B135,'Fund 01 Rev &amp; Exp Detail'!J$7:J$595)+SUMIF('Fund 03 Rev &amp; Exp Detail'!$I$7:$I$595,'CARES Reporting F01 Rollup'!$B135,'Fund 03 Rev &amp; Exp Detail'!J$7:J$595))/SUM('Fund 01 Rev &amp; Exp Detail'!J$597+'Fund 03 Rev &amp; Exp Detail'!J$597)</f>
        <v>#DIV/0!</v>
      </c>
      <c r="H135" s="228" t="e">
        <f>SUM(SUMIF('Fund 01 Rev &amp; Exp Detail'!$I$7:$I$595,'CARES Reporting F01 Rollup'!$B135,'Fund 01 Rev &amp; Exp Detail'!K$7:K$595)+SUMIF('Fund 03 Rev &amp; Exp Detail'!$I$7:$I$595,'CARES Reporting F01 Rollup'!$B135,'Fund 03 Rev &amp; Exp Detail'!K$7:K$595))/SUM('Fund 01 Rev &amp; Exp Detail'!K$597+'Fund 03 Rev &amp; Exp Detail'!K$597)</f>
        <v>#DIV/0!</v>
      </c>
      <c r="I135" s="228" t="e">
        <f>SUM(SUMIF('Fund 01 Rev &amp; Exp Detail'!$I$7:$I$595,'CARES Reporting F01 Rollup'!$B135,'Fund 01 Rev &amp; Exp Detail'!L$7:L$595)+SUMIF('Fund 03 Rev &amp; Exp Detail'!$I$7:$I$595,'CARES Reporting F01 Rollup'!$B135,'Fund 03 Rev &amp; Exp Detail'!L$7:L$595))/SUM('Fund 01 Rev &amp; Exp Detail'!L$597+'Fund 03 Rev &amp; Exp Detail'!L$597)</f>
        <v>#DIV/0!</v>
      </c>
      <c r="J135" s="278" t="e">
        <f>SUM(SUMIF('Fund 01 Rev &amp; Exp Detail'!$I$7:$I$595,'CARES Reporting F01 Rollup'!$B135,'Fund 01 Rev &amp; Exp Detail'!M$7:M$595)+SUMIF('Fund 03 Rev &amp; Exp Detail'!$I$7:$I$595,'CARES Reporting F01 Rollup'!$B135,'Fund 03 Rev &amp; Exp Detail'!M$7:M$595))/SUM('Fund 01 Rev &amp; Exp Detail'!M$597+'Fund 03 Rev &amp; Exp Detail'!M$597)</f>
        <v>#DIV/0!</v>
      </c>
      <c r="K135" s="336"/>
      <c r="L135" s="389"/>
      <c r="M135" s="384"/>
      <c r="N135" s="384"/>
      <c r="O135" s="213" t="e">
        <f>SUM(SUMIF('Fund 01 Rev &amp; Exp Detail'!$I$7:$I$640,'CARES Reporting F01 Rollup'!$B135,'Fund 01 Rev &amp; Exp Detail'!J$7:J$640)+SUMIF('Fund 03 Rev &amp; Exp Detail'!$I$7:$I$640,'CARES Reporting F01 Rollup'!$B135,'Fund 03 Rev &amp; Exp Detail'!J$7:J$640))/SUM('Fund 01 Rev &amp; Exp Detail'!J$642+'Fund 03 Rev &amp; Exp Detail'!J$642)</f>
        <v>#DIV/0!</v>
      </c>
      <c r="P135" s="228" t="e">
        <f>SUM(SUMIF('Fund 01 Rev &amp; Exp Detail'!$I$7:$I$640,'CARES Reporting F01 Rollup'!$B135,'Fund 01 Rev &amp; Exp Detail'!K$7:K$640)+SUMIF('Fund 03 Rev &amp; Exp Detail'!$I$7:$I$640,'CARES Reporting F01 Rollup'!$B135,'Fund 03 Rev &amp; Exp Detail'!K$7:K$640))/SUM('Fund 01 Rev &amp; Exp Detail'!K$642+'Fund 03 Rev &amp; Exp Detail'!K$642)</f>
        <v>#DIV/0!</v>
      </c>
      <c r="Q135" s="228" t="e">
        <f>SUM(SUMIF('Fund 01 Rev &amp; Exp Detail'!$I$7:$I$640,'CARES Reporting F01 Rollup'!$B135,'Fund 01 Rev &amp; Exp Detail'!L$7:L$640)+SUMIF('Fund 03 Rev &amp; Exp Detail'!$I$7:$I$640,'CARES Reporting F01 Rollup'!$B135,'Fund 03 Rev &amp; Exp Detail'!L$7:L$640))/SUM('Fund 01 Rev &amp; Exp Detail'!L$642+'Fund 03 Rev &amp; Exp Detail'!L$642)</f>
        <v>#DIV/0!</v>
      </c>
      <c r="R135" s="278" t="e">
        <f>SUM(SUMIF('Fund 01 Rev &amp; Exp Detail'!$I$7:$I$640,'CARES Reporting F01 Rollup'!$B135,'Fund 01 Rev &amp; Exp Detail'!M$7:M$640)+SUMIF('Fund 03 Rev &amp; Exp Detail'!$I$7:$I$640,'CARES Reporting F01 Rollup'!$B135,'Fund 03 Rev &amp; Exp Detail'!M$7:M$640))/SUM('Fund 01 Rev &amp; Exp Detail'!M$642+'Fund 03 Rev &amp; Exp Detail'!M$642)</f>
        <v>#DIV/0!</v>
      </c>
      <c r="S135" s="336"/>
      <c r="T135" s="389"/>
      <c r="U135" s="384"/>
      <c r="V135" s="384"/>
      <c r="W135" s="213" t="e">
        <f>SUM(SUMIF('Fund 01 Rev &amp; Exp Detail'!$I$7:$I$685,'CARES Reporting F01 Rollup'!$B135,'Fund 01 Rev &amp; Exp Detail'!J$7:J$685)+SUMIF('Fund 03 Rev &amp; Exp Detail'!$I$7:$I$685,'CARES Reporting F01 Rollup'!$B135,'Fund 03 Rev &amp; Exp Detail'!J$7:J$685))/SUM('Fund 01 Rev &amp; Exp Detail'!J$687+'Fund 03 Rev &amp; Exp Detail'!J$687)</f>
        <v>#DIV/0!</v>
      </c>
      <c r="X135" s="228" t="e">
        <f>SUM(SUMIF('Fund 01 Rev &amp; Exp Detail'!$I$7:$I$685,'CARES Reporting F01 Rollup'!$B135,'Fund 01 Rev &amp; Exp Detail'!K$7:K$685)+SUMIF('Fund 03 Rev &amp; Exp Detail'!$I$7:$I$685,'CARES Reporting F01 Rollup'!$B135,'Fund 03 Rev &amp; Exp Detail'!K$7:K$685))/SUM('Fund 01 Rev &amp; Exp Detail'!K$687+'Fund 03 Rev &amp; Exp Detail'!K$687)</f>
        <v>#DIV/0!</v>
      </c>
      <c r="Y135" s="228" t="e">
        <f>SUM(SUMIF('Fund 01 Rev &amp; Exp Detail'!$I$7:$I$685,'CARES Reporting F01 Rollup'!$B135,'Fund 01 Rev &amp; Exp Detail'!L$7:L$685)+SUMIF('Fund 03 Rev &amp; Exp Detail'!$I$7:$I$685,'CARES Reporting F01 Rollup'!$B135,'Fund 03 Rev &amp; Exp Detail'!L$7:L$685))/SUM('Fund 01 Rev &amp; Exp Detail'!L$687+'Fund 03 Rev &amp; Exp Detail'!L$687)</f>
        <v>#DIV/0!</v>
      </c>
      <c r="Z135" s="278" t="e">
        <f>SUM(SUMIF('Fund 01 Rev &amp; Exp Detail'!$I$7:$I$685,'CARES Reporting F01 Rollup'!$B135,'Fund 01 Rev &amp; Exp Detail'!M$7:M$685)+SUMIF('Fund 03 Rev &amp; Exp Detail'!$I$7:$I$685,'CARES Reporting F01 Rollup'!$B135,'Fund 03 Rev &amp; Exp Detail'!M$7:M$685))/SUM('Fund 01 Rev &amp; Exp Detail'!M$687+'Fund 03 Rev &amp; Exp Detail'!M$687)</f>
        <v>#DIV/0!</v>
      </c>
      <c r="AA135" s="336"/>
      <c r="AB135" s="389"/>
      <c r="AC135" s="384"/>
      <c r="AD135" s="384"/>
      <c r="AE135" s="213" t="e">
        <f>SUM(SUMIF('Fund 01 Rev &amp; Exp Detail'!$I$7:$I$730,'CARES Reporting F01 Rollup'!$B135,'Fund 01 Rev &amp; Exp Detail'!J$7:J$730)+SUMIF('Fund 03 Rev &amp; Exp Detail'!$I$7:$I$730,'CARES Reporting F01 Rollup'!$B135,'Fund 03 Rev &amp; Exp Detail'!J$7:J$730))/SUM('Fund 01 Rev &amp; Exp Detail'!J$732+'Fund 03 Rev &amp; Exp Detail'!J$732)</f>
        <v>#DIV/0!</v>
      </c>
      <c r="AF135" s="228" t="e">
        <f>SUM(SUMIF('Fund 01 Rev &amp; Exp Detail'!$I$7:$I$730,'CARES Reporting F01 Rollup'!$B135,'Fund 01 Rev &amp; Exp Detail'!K$7:K$730)+SUMIF('Fund 03 Rev &amp; Exp Detail'!$I$7:$I$730,'CARES Reporting F01 Rollup'!$B135,'Fund 03 Rev &amp; Exp Detail'!K$7:K$730))/SUM('Fund 01 Rev &amp; Exp Detail'!K$732+'Fund 03 Rev &amp; Exp Detail'!K$732)</f>
        <v>#DIV/0!</v>
      </c>
      <c r="AG135" s="228" t="e">
        <f>SUM(SUMIF('Fund 01 Rev &amp; Exp Detail'!$I$7:$I$730,'CARES Reporting F01 Rollup'!$B135,'Fund 01 Rev &amp; Exp Detail'!L$7:L$730)+SUMIF('Fund 03 Rev &amp; Exp Detail'!$I$7:$I$730,'CARES Reporting F01 Rollup'!$B135,'Fund 03 Rev &amp; Exp Detail'!L$7:L$730))/SUM('Fund 01 Rev &amp; Exp Detail'!L$732+'Fund 03 Rev &amp; Exp Detail'!L$732)</f>
        <v>#DIV/0!</v>
      </c>
      <c r="AH135" s="278" t="e">
        <f>SUM(SUMIF('Fund 01 Rev &amp; Exp Detail'!$I$7:$I$730,'CARES Reporting F01 Rollup'!$B135,'Fund 01 Rev &amp; Exp Detail'!M$7:M$730)+SUMIF('Fund 03 Rev &amp; Exp Detail'!$I$7:$I$730,'CARES Reporting F01 Rollup'!$B135,'Fund 03 Rev &amp; Exp Detail'!M$7:M$730))/SUM('Fund 01 Rev &amp; Exp Detail'!M$732+'Fund 03 Rev &amp; Exp Detail'!M$732)</f>
        <v>#DIV/0!</v>
      </c>
    </row>
    <row r="136" spans="2:34" x14ac:dyDescent="0.25">
      <c r="B136" s="116" t="s">
        <v>236</v>
      </c>
      <c r="C136" s="334">
        <v>2</v>
      </c>
      <c r="D136" s="389"/>
      <c r="E136" s="384"/>
      <c r="F136" s="384"/>
      <c r="G136" s="214" t="e">
        <f>SUM(SUMIF('Fund 01 Rev &amp; Exp Detail'!$I$7:$I$595,'CARES Reporting F01 Rollup'!$B136,'Fund 01 Rev &amp; Exp Detail'!J$7:J$595)+SUMIF('Fund 03 Rev &amp; Exp Detail'!$I$7:$I$595,'CARES Reporting F01 Rollup'!$B136,'Fund 03 Rev &amp; Exp Detail'!J$7:J$595))/SUM('Fund 01 Rev &amp; Exp Detail'!J$597+'Fund 03 Rev &amp; Exp Detail'!J$597)</f>
        <v>#DIV/0!</v>
      </c>
      <c r="H136" s="215" t="e">
        <f>SUM(SUMIF('Fund 01 Rev &amp; Exp Detail'!$I$7:$I$595,'CARES Reporting F01 Rollup'!$B136,'Fund 01 Rev &amp; Exp Detail'!K$7:K$595)+SUMIF('Fund 03 Rev &amp; Exp Detail'!$I$7:$I$595,'CARES Reporting F01 Rollup'!$B136,'Fund 03 Rev &amp; Exp Detail'!K$7:K$595))/SUM('Fund 01 Rev &amp; Exp Detail'!K$597+'Fund 03 Rev &amp; Exp Detail'!K$597)</f>
        <v>#DIV/0!</v>
      </c>
      <c r="I136" s="215" t="e">
        <f>SUM(SUMIF('Fund 01 Rev &amp; Exp Detail'!$I$7:$I$595,'CARES Reporting F01 Rollup'!$B136,'Fund 01 Rev &amp; Exp Detail'!L$7:L$595)+SUMIF('Fund 03 Rev &amp; Exp Detail'!$I$7:$I$595,'CARES Reporting F01 Rollup'!$B136,'Fund 03 Rev &amp; Exp Detail'!L$7:L$595))/SUM('Fund 01 Rev &amp; Exp Detail'!L$597+'Fund 03 Rev &amp; Exp Detail'!L$597)</f>
        <v>#DIV/0!</v>
      </c>
      <c r="J136" s="235" t="e">
        <f>SUM(SUMIF('Fund 01 Rev &amp; Exp Detail'!$I$7:$I$595,'CARES Reporting F01 Rollup'!$B136,'Fund 01 Rev &amp; Exp Detail'!M$7:M$595)+SUMIF('Fund 03 Rev &amp; Exp Detail'!$I$7:$I$595,'CARES Reporting F01 Rollup'!$B136,'Fund 03 Rev &amp; Exp Detail'!M$7:M$595))/SUM('Fund 01 Rev &amp; Exp Detail'!M$597+'Fund 03 Rev &amp; Exp Detail'!M$597)</f>
        <v>#DIV/0!</v>
      </c>
      <c r="K136" s="336"/>
      <c r="L136" s="389"/>
      <c r="M136" s="384"/>
      <c r="N136" s="384"/>
      <c r="O136" s="214" t="e">
        <f>SUM(SUMIF('Fund 01 Rev &amp; Exp Detail'!$I$7:$I$640,'CARES Reporting F01 Rollup'!$B136,'Fund 01 Rev &amp; Exp Detail'!J$7:J$640)+SUMIF('Fund 03 Rev &amp; Exp Detail'!$I$7:$I$640,'CARES Reporting F01 Rollup'!$B136,'Fund 03 Rev &amp; Exp Detail'!J$7:J$640))/SUM('Fund 01 Rev &amp; Exp Detail'!J$642+'Fund 03 Rev &amp; Exp Detail'!J$642)</f>
        <v>#DIV/0!</v>
      </c>
      <c r="P136" s="215" t="e">
        <f>SUM(SUMIF('Fund 01 Rev &amp; Exp Detail'!$I$7:$I$640,'CARES Reporting F01 Rollup'!$B136,'Fund 01 Rev &amp; Exp Detail'!K$7:K$640)+SUMIF('Fund 03 Rev &amp; Exp Detail'!$I$7:$I$640,'CARES Reporting F01 Rollup'!$B136,'Fund 03 Rev &amp; Exp Detail'!K$7:K$640))/SUM('Fund 01 Rev &amp; Exp Detail'!K$642+'Fund 03 Rev &amp; Exp Detail'!K$642)</f>
        <v>#DIV/0!</v>
      </c>
      <c r="Q136" s="215" t="e">
        <f>SUM(SUMIF('Fund 01 Rev &amp; Exp Detail'!$I$7:$I$640,'CARES Reporting F01 Rollup'!$B136,'Fund 01 Rev &amp; Exp Detail'!L$7:L$640)+SUMIF('Fund 03 Rev &amp; Exp Detail'!$I$7:$I$640,'CARES Reporting F01 Rollup'!$B136,'Fund 03 Rev &amp; Exp Detail'!L$7:L$640))/SUM('Fund 01 Rev &amp; Exp Detail'!L$642+'Fund 03 Rev &amp; Exp Detail'!L$642)</f>
        <v>#DIV/0!</v>
      </c>
      <c r="R136" s="235" t="e">
        <f>SUM(SUMIF('Fund 01 Rev &amp; Exp Detail'!$I$7:$I$640,'CARES Reporting F01 Rollup'!$B136,'Fund 01 Rev &amp; Exp Detail'!M$7:M$640)+SUMIF('Fund 03 Rev &amp; Exp Detail'!$I$7:$I$640,'CARES Reporting F01 Rollup'!$B136,'Fund 03 Rev &amp; Exp Detail'!M$7:M$640))/SUM('Fund 01 Rev &amp; Exp Detail'!M$642+'Fund 03 Rev &amp; Exp Detail'!M$642)</f>
        <v>#DIV/0!</v>
      </c>
      <c r="S136" s="336"/>
      <c r="T136" s="389"/>
      <c r="U136" s="384"/>
      <c r="V136" s="384"/>
      <c r="W136" s="214" t="e">
        <f>SUM(SUMIF('Fund 01 Rev &amp; Exp Detail'!$I$7:$I$685,'CARES Reporting F01 Rollup'!$B136,'Fund 01 Rev &amp; Exp Detail'!J$7:J$685)+SUMIF('Fund 03 Rev &amp; Exp Detail'!$I$7:$I$685,'CARES Reporting F01 Rollup'!$B136,'Fund 03 Rev &amp; Exp Detail'!J$7:J$685))/SUM('Fund 01 Rev &amp; Exp Detail'!J$687+'Fund 03 Rev &amp; Exp Detail'!J$687)</f>
        <v>#DIV/0!</v>
      </c>
      <c r="X136" s="215" t="e">
        <f>SUM(SUMIF('Fund 01 Rev &amp; Exp Detail'!$I$7:$I$685,'CARES Reporting F01 Rollup'!$B136,'Fund 01 Rev &amp; Exp Detail'!K$7:K$685)+SUMIF('Fund 03 Rev &amp; Exp Detail'!$I$7:$I$685,'CARES Reporting F01 Rollup'!$B136,'Fund 03 Rev &amp; Exp Detail'!K$7:K$685))/SUM('Fund 01 Rev &amp; Exp Detail'!K$687+'Fund 03 Rev &amp; Exp Detail'!K$687)</f>
        <v>#DIV/0!</v>
      </c>
      <c r="Y136" s="215" t="e">
        <f>SUM(SUMIF('Fund 01 Rev &amp; Exp Detail'!$I$7:$I$685,'CARES Reporting F01 Rollup'!$B136,'Fund 01 Rev &amp; Exp Detail'!L$7:L$685)+SUMIF('Fund 03 Rev &amp; Exp Detail'!$I$7:$I$685,'CARES Reporting F01 Rollup'!$B136,'Fund 03 Rev &amp; Exp Detail'!L$7:L$685))/SUM('Fund 01 Rev &amp; Exp Detail'!L$687+'Fund 03 Rev &amp; Exp Detail'!L$687)</f>
        <v>#DIV/0!</v>
      </c>
      <c r="Z136" s="235" t="e">
        <f>SUM(SUMIF('Fund 01 Rev &amp; Exp Detail'!$I$7:$I$685,'CARES Reporting F01 Rollup'!$B136,'Fund 01 Rev &amp; Exp Detail'!M$7:M$685)+SUMIF('Fund 03 Rev &amp; Exp Detail'!$I$7:$I$685,'CARES Reporting F01 Rollup'!$B136,'Fund 03 Rev &amp; Exp Detail'!M$7:M$685))/SUM('Fund 01 Rev &amp; Exp Detail'!M$687+'Fund 03 Rev &amp; Exp Detail'!M$687)</f>
        <v>#DIV/0!</v>
      </c>
      <c r="AA136" s="336"/>
      <c r="AB136" s="389"/>
      <c r="AC136" s="384"/>
      <c r="AD136" s="384"/>
      <c r="AE136" s="214" t="e">
        <f>SUM(SUMIF('Fund 01 Rev &amp; Exp Detail'!$I$7:$I$730,'CARES Reporting F01 Rollup'!$B136,'Fund 01 Rev &amp; Exp Detail'!J$7:J$730)+SUMIF('Fund 03 Rev &amp; Exp Detail'!$I$7:$I$730,'CARES Reporting F01 Rollup'!$B136,'Fund 03 Rev &amp; Exp Detail'!J$7:J$730))/SUM('Fund 01 Rev &amp; Exp Detail'!J$732+'Fund 03 Rev &amp; Exp Detail'!J$732)</f>
        <v>#DIV/0!</v>
      </c>
      <c r="AF136" s="215" t="e">
        <f>SUM(SUMIF('Fund 01 Rev &amp; Exp Detail'!$I$7:$I$730,'CARES Reporting F01 Rollup'!$B136,'Fund 01 Rev &amp; Exp Detail'!K$7:K$730)+SUMIF('Fund 03 Rev &amp; Exp Detail'!$I$7:$I$730,'CARES Reporting F01 Rollup'!$B136,'Fund 03 Rev &amp; Exp Detail'!K$7:K$730))/SUM('Fund 01 Rev &amp; Exp Detail'!K$732+'Fund 03 Rev &amp; Exp Detail'!K$732)</f>
        <v>#DIV/0!</v>
      </c>
      <c r="AG136" s="215" t="e">
        <f>SUM(SUMIF('Fund 01 Rev &amp; Exp Detail'!$I$7:$I$730,'CARES Reporting F01 Rollup'!$B136,'Fund 01 Rev &amp; Exp Detail'!L$7:L$730)+SUMIF('Fund 03 Rev &amp; Exp Detail'!$I$7:$I$730,'CARES Reporting F01 Rollup'!$B136,'Fund 03 Rev &amp; Exp Detail'!L$7:L$730))/SUM('Fund 01 Rev &amp; Exp Detail'!L$732+'Fund 03 Rev &amp; Exp Detail'!L$732)</f>
        <v>#DIV/0!</v>
      </c>
      <c r="AH136" s="235" t="e">
        <f>SUM(SUMIF('Fund 01 Rev &amp; Exp Detail'!$I$7:$I$730,'CARES Reporting F01 Rollup'!$B136,'Fund 01 Rev &amp; Exp Detail'!M$7:M$730)+SUMIF('Fund 03 Rev &amp; Exp Detail'!$I$7:$I$730,'CARES Reporting F01 Rollup'!$B136,'Fund 03 Rev &amp; Exp Detail'!M$7:M$730))/SUM('Fund 01 Rev &amp; Exp Detail'!M$732+'Fund 03 Rev &amp; Exp Detail'!M$732)</f>
        <v>#DIV/0!</v>
      </c>
    </row>
    <row r="137" spans="2:34" x14ac:dyDescent="0.25">
      <c r="B137" s="116" t="s">
        <v>237</v>
      </c>
      <c r="C137" s="334">
        <v>3</v>
      </c>
      <c r="D137" s="389"/>
      <c r="E137" s="384"/>
      <c r="F137" s="384"/>
      <c r="G137" s="214" t="e">
        <f>SUM(SUMIF('Fund 01 Rev &amp; Exp Detail'!$I$7:$I$595,'CARES Reporting F01 Rollup'!$B137,'Fund 01 Rev &amp; Exp Detail'!J$7:J$595)+SUMIF('Fund 03 Rev &amp; Exp Detail'!$I$7:$I$595,'CARES Reporting F01 Rollup'!$B137,'Fund 03 Rev &amp; Exp Detail'!J$7:J$595))/SUM('Fund 01 Rev &amp; Exp Detail'!J$597+'Fund 03 Rev &amp; Exp Detail'!J$597)</f>
        <v>#DIV/0!</v>
      </c>
      <c r="H137" s="215" t="e">
        <f>SUM(SUMIF('Fund 01 Rev &amp; Exp Detail'!$I$7:$I$595,'CARES Reporting F01 Rollup'!$B137,'Fund 01 Rev &amp; Exp Detail'!K$7:K$595)+SUMIF('Fund 03 Rev &amp; Exp Detail'!$I$7:$I$595,'CARES Reporting F01 Rollup'!$B137,'Fund 03 Rev &amp; Exp Detail'!K$7:K$595))/SUM('Fund 01 Rev &amp; Exp Detail'!K$597+'Fund 03 Rev &amp; Exp Detail'!K$597)</f>
        <v>#DIV/0!</v>
      </c>
      <c r="I137" s="215" t="e">
        <f>SUM(SUMIF('Fund 01 Rev &amp; Exp Detail'!$I$7:$I$595,'CARES Reporting F01 Rollup'!$B137,'Fund 01 Rev &amp; Exp Detail'!L$7:L$595)+SUMIF('Fund 03 Rev &amp; Exp Detail'!$I$7:$I$595,'CARES Reporting F01 Rollup'!$B137,'Fund 03 Rev &amp; Exp Detail'!L$7:L$595))/SUM('Fund 01 Rev &amp; Exp Detail'!L$597+'Fund 03 Rev &amp; Exp Detail'!L$597)</f>
        <v>#DIV/0!</v>
      </c>
      <c r="J137" s="235" t="e">
        <f>SUM(SUMIF('Fund 01 Rev &amp; Exp Detail'!$I$7:$I$595,'CARES Reporting F01 Rollup'!$B137,'Fund 01 Rev &amp; Exp Detail'!M$7:M$595)+SUMIF('Fund 03 Rev &amp; Exp Detail'!$I$7:$I$595,'CARES Reporting F01 Rollup'!$B137,'Fund 03 Rev &amp; Exp Detail'!M$7:M$595))/SUM('Fund 01 Rev &amp; Exp Detail'!M$597+'Fund 03 Rev &amp; Exp Detail'!M$597)</f>
        <v>#DIV/0!</v>
      </c>
      <c r="K137" s="336"/>
      <c r="L137" s="389"/>
      <c r="M137" s="384"/>
      <c r="N137" s="384"/>
      <c r="O137" s="214" t="e">
        <f>SUM(SUMIF('Fund 01 Rev &amp; Exp Detail'!$I$7:$I$640,'CARES Reporting F01 Rollup'!$B137,'Fund 01 Rev &amp; Exp Detail'!J$7:J$640)+SUMIF('Fund 03 Rev &amp; Exp Detail'!$I$7:$I$640,'CARES Reporting F01 Rollup'!$B137,'Fund 03 Rev &amp; Exp Detail'!J$7:J$640))/SUM('Fund 01 Rev &amp; Exp Detail'!J$642+'Fund 03 Rev &amp; Exp Detail'!J$642)</f>
        <v>#DIV/0!</v>
      </c>
      <c r="P137" s="215" t="e">
        <f>SUM(SUMIF('Fund 01 Rev &amp; Exp Detail'!$I$7:$I$640,'CARES Reporting F01 Rollup'!$B137,'Fund 01 Rev &amp; Exp Detail'!K$7:K$640)+SUMIF('Fund 03 Rev &amp; Exp Detail'!$I$7:$I$640,'CARES Reporting F01 Rollup'!$B137,'Fund 03 Rev &amp; Exp Detail'!K$7:K$640))/SUM('Fund 01 Rev &amp; Exp Detail'!K$642+'Fund 03 Rev &amp; Exp Detail'!K$642)</f>
        <v>#DIV/0!</v>
      </c>
      <c r="Q137" s="215" t="e">
        <f>SUM(SUMIF('Fund 01 Rev &amp; Exp Detail'!$I$7:$I$640,'CARES Reporting F01 Rollup'!$B137,'Fund 01 Rev &amp; Exp Detail'!L$7:L$640)+SUMIF('Fund 03 Rev &amp; Exp Detail'!$I$7:$I$640,'CARES Reporting F01 Rollup'!$B137,'Fund 03 Rev &amp; Exp Detail'!L$7:L$640))/SUM('Fund 01 Rev &amp; Exp Detail'!L$642+'Fund 03 Rev &amp; Exp Detail'!L$642)</f>
        <v>#DIV/0!</v>
      </c>
      <c r="R137" s="235" t="e">
        <f>SUM(SUMIF('Fund 01 Rev &amp; Exp Detail'!$I$7:$I$640,'CARES Reporting F01 Rollup'!$B137,'Fund 01 Rev &amp; Exp Detail'!M$7:M$640)+SUMIF('Fund 03 Rev &amp; Exp Detail'!$I$7:$I$640,'CARES Reporting F01 Rollup'!$B137,'Fund 03 Rev &amp; Exp Detail'!M$7:M$640))/SUM('Fund 01 Rev &amp; Exp Detail'!M$642+'Fund 03 Rev &amp; Exp Detail'!M$642)</f>
        <v>#DIV/0!</v>
      </c>
      <c r="S137" s="336"/>
      <c r="T137" s="389"/>
      <c r="U137" s="384"/>
      <c r="V137" s="384"/>
      <c r="W137" s="214" t="e">
        <f>SUM(SUMIF('Fund 01 Rev &amp; Exp Detail'!$I$7:$I$685,'CARES Reporting F01 Rollup'!$B137,'Fund 01 Rev &amp; Exp Detail'!J$7:J$685)+SUMIF('Fund 03 Rev &amp; Exp Detail'!$I$7:$I$685,'CARES Reporting F01 Rollup'!$B137,'Fund 03 Rev &amp; Exp Detail'!J$7:J$685))/SUM('Fund 01 Rev &amp; Exp Detail'!J$687+'Fund 03 Rev &amp; Exp Detail'!J$687)</f>
        <v>#DIV/0!</v>
      </c>
      <c r="X137" s="215" t="e">
        <f>SUM(SUMIF('Fund 01 Rev &amp; Exp Detail'!$I$7:$I$685,'CARES Reporting F01 Rollup'!$B137,'Fund 01 Rev &amp; Exp Detail'!K$7:K$685)+SUMIF('Fund 03 Rev &amp; Exp Detail'!$I$7:$I$685,'CARES Reporting F01 Rollup'!$B137,'Fund 03 Rev &amp; Exp Detail'!K$7:K$685))/SUM('Fund 01 Rev &amp; Exp Detail'!K$687+'Fund 03 Rev &amp; Exp Detail'!K$687)</f>
        <v>#DIV/0!</v>
      </c>
      <c r="Y137" s="215" t="e">
        <f>SUM(SUMIF('Fund 01 Rev &amp; Exp Detail'!$I$7:$I$685,'CARES Reporting F01 Rollup'!$B137,'Fund 01 Rev &amp; Exp Detail'!L$7:L$685)+SUMIF('Fund 03 Rev &amp; Exp Detail'!$I$7:$I$685,'CARES Reporting F01 Rollup'!$B137,'Fund 03 Rev &amp; Exp Detail'!L$7:L$685))/SUM('Fund 01 Rev &amp; Exp Detail'!L$687+'Fund 03 Rev &amp; Exp Detail'!L$687)</f>
        <v>#DIV/0!</v>
      </c>
      <c r="Z137" s="235" t="e">
        <f>SUM(SUMIF('Fund 01 Rev &amp; Exp Detail'!$I$7:$I$685,'CARES Reporting F01 Rollup'!$B137,'Fund 01 Rev &amp; Exp Detail'!M$7:M$685)+SUMIF('Fund 03 Rev &amp; Exp Detail'!$I$7:$I$685,'CARES Reporting F01 Rollup'!$B137,'Fund 03 Rev &amp; Exp Detail'!M$7:M$685))/SUM('Fund 01 Rev &amp; Exp Detail'!M$687+'Fund 03 Rev &amp; Exp Detail'!M$687)</f>
        <v>#DIV/0!</v>
      </c>
      <c r="AA137" s="336"/>
      <c r="AB137" s="389"/>
      <c r="AC137" s="384"/>
      <c r="AD137" s="384"/>
      <c r="AE137" s="214" t="e">
        <f>SUM(SUMIF('Fund 01 Rev &amp; Exp Detail'!$I$7:$I$730,'CARES Reporting F01 Rollup'!$B137,'Fund 01 Rev &amp; Exp Detail'!J$7:J$730)+SUMIF('Fund 03 Rev &amp; Exp Detail'!$I$7:$I$730,'CARES Reporting F01 Rollup'!$B137,'Fund 03 Rev &amp; Exp Detail'!J$7:J$730))/SUM('Fund 01 Rev &amp; Exp Detail'!J$732+'Fund 03 Rev &amp; Exp Detail'!J$732)</f>
        <v>#DIV/0!</v>
      </c>
      <c r="AF137" s="215" t="e">
        <f>SUM(SUMIF('Fund 01 Rev &amp; Exp Detail'!$I$7:$I$730,'CARES Reporting F01 Rollup'!$B137,'Fund 01 Rev &amp; Exp Detail'!K$7:K$730)+SUMIF('Fund 03 Rev &amp; Exp Detail'!$I$7:$I$730,'CARES Reporting F01 Rollup'!$B137,'Fund 03 Rev &amp; Exp Detail'!K$7:K$730))/SUM('Fund 01 Rev &amp; Exp Detail'!K$732+'Fund 03 Rev &amp; Exp Detail'!K$732)</f>
        <v>#DIV/0!</v>
      </c>
      <c r="AG137" s="215" t="e">
        <f>SUM(SUMIF('Fund 01 Rev &amp; Exp Detail'!$I$7:$I$730,'CARES Reporting F01 Rollup'!$B137,'Fund 01 Rev &amp; Exp Detail'!L$7:L$730)+SUMIF('Fund 03 Rev &amp; Exp Detail'!$I$7:$I$730,'CARES Reporting F01 Rollup'!$B137,'Fund 03 Rev &amp; Exp Detail'!L$7:L$730))/SUM('Fund 01 Rev &amp; Exp Detail'!L$732+'Fund 03 Rev &amp; Exp Detail'!L$732)</f>
        <v>#DIV/0!</v>
      </c>
      <c r="AH137" s="235" t="e">
        <f>SUM(SUMIF('Fund 01 Rev &amp; Exp Detail'!$I$7:$I$730,'CARES Reporting F01 Rollup'!$B137,'Fund 01 Rev &amp; Exp Detail'!M$7:M$730)+SUMIF('Fund 03 Rev &amp; Exp Detail'!$I$7:$I$730,'CARES Reporting F01 Rollup'!$B137,'Fund 03 Rev &amp; Exp Detail'!M$7:M$730))/SUM('Fund 01 Rev &amp; Exp Detail'!M$732+'Fund 03 Rev &amp; Exp Detail'!M$732)</f>
        <v>#DIV/0!</v>
      </c>
    </row>
    <row r="138" spans="2:34" x14ac:dyDescent="0.25">
      <c r="B138" s="116" t="s">
        <v>238</v>
      </c>
      <c r="C138" s="334">
        <v>4</v>
      </c>
      <c r="D138" s="389"/>
      <c r="E138" s="384"/>
      <c r="F138" s="384"/>
      <c r="G138" s="214" t="e">
        <f>SUM(SUMIF('Fund 01 Rev &amp; Exp Detail'!$I$7:$I$595,'CARES Reporting F01 Rollup'!$B138,'Fund 01 Rev &amp; Exp Detail'!J$7:J$595)+SUMIF('Fund 03 Rev &amp; Exp Detail'!$I$7:$I$595,'CARES Reporting F01 Rollup'!$B138,'Fund 03 Rev &amp; Exp Detail'!J$7:J$595))/SUM('Fund 01 Rev &amp; Exp Detail'!J$597+'Fund 03 Rev &amp; Exp Detail'!J$597)</f>
        <v>#DIV/0!</v>
      </c>
      <c r="H138" s="215" t="e">
        <f>SUM(SUMIF('Fund 01 Rev &amp; Exp Detail'!$I$7:$I$595,'CARES Reporting F01 Rollup'!$B138,'Fund 01 Rev &amp; Exp Detail'!K$7:K$595)+SUMIF('Fund 03 Rev &amp; Exp Detail'!$I$7:$I$595,'CARES Reporting F01 Rollup'!$B138,'Fund 03 Rev &amp; Exp Detail'!K$7:K$595))/SUM('Fund 01 Rev &amp; Exp Detail'!K$597+'Fund 03 Rev &amp; Exp Detail'!K$597)</f>
        <v>#DIV/0!</v>
      </c>
      <c r="I138" s="215" t="e">
        <f>SUM(SUMIF('Fund 01 Rev &amp; Exp Detail'!$I$7:$I$595,'CARES Reporting F01 Rollup'!$B138,'Fund 01 Rev &amp; Exp Detail'!L$7:L$595)+SUMIF('Fund 03 Rev &amp; Exp Detail'!$I$7:$I$595,'CARES Reporting F01 Rollup'!$B138,'Fund 03 Rev &amp; Exp Detail'!L$7:L$595))/SUM('Fund 01 Rev &amp; Exp Detail'!L$597+'Fund 03 Rev &amp; Exp Detail'!L$597)</f>
        <v>#DIV/0!</v>
      </c>
      <c r="J138" s="235" t="e">
        <f>SUM(SUMIF('Fund 01 Rev &amp; Exp Detail'!$I$7:$I$595,'CARES Reporting F01 Rollup'!$B138,'Fund 01 Rev &amp; Exp Detail'!M$7:M$595)+SUMIF('Fund 03 Rev &amp; Exp Detail'!$I$7:$I$595,'CARES Reporting F01 Rollup'!$B138,'Fund 03 Rev &amp; Exp Detail'!M$7:M$595))/SUM('Fund 01 Rev &amp; Exp Detail'!M$597+'Fund 03 Rev &amp; Exp Detail'!M$597)</f>
        <v>#DIV/0!</v>
      </c>
      <c r="K138" s="336"/>
      <c r="L138" s="389"/>
      <c r="M138" s="384"/>
      <c r="N138" s="384"/>
      <c r="O138" s="214" t="e">
        <f>SUM(SUMIF('Fund 01 Rev &amp; Exp Detail'!$I$7:$I$640,'CARES Reporting F01 Rollup'!$B138,'Fund 01 Rev &amp; Exp Detail'!J$7:J$640)+SUMIF('Fund 03 Rev &amp; Exp Detail'!$I$7:$I$640,'CARES Reporting F01 Rollup'!$B138,'Fund 03 Rev &amp; Exp Detail'!J$7:J$640))/SUM('Fund 01 Rev &amp; Exp Detail'!J$642+'Fund 03 Rev &amp; Exp Detail'!J$642)</f>
        <v>#DIV/0!</v>
      </c>
      <c r="P138" s="215" t="e">
        <f>SUM(SUMIF('Fund 01 Rev &amp; Exp Detail'!$I$7:$I$640,'CARES Reporting F01 Rollup'!$B138,'Fund 01 Rev &amp; Exp Detail'!K$7:K$640)+SUMIF('Fund 03 Rev &amp; Exp Detail'!$I$7:$I$640,'CARES Reporting F01 Rollup'!$B138,'Fund 03 Rev &amp; Exp Detail'!K$7:K$640))/SUM('Fund 01 Rev &amp; Exp Detail'!K$642+'Fund 03 Rev &amp; Exp Detail'!K$642)</f>
        <v>#DIV/0!</v>
      </c>
      <c r="Q138" s="215" t="e">
        <f>SUM(SUMIF('Fund 01 Rev &amp; Exp Detail'!$I$7:$I$640,'CARES Reporting F01 Rollup'!$B138,'Fund 01 Rev &amp; Exp Detail'!L$7:L$640)+SUMIF('Fund 03 Rev &amp; Exp Detail'!$I$7:$I$640,'CARES Reporting F01 Rollup'!$B138,'Fund 03 Rev &amp; Exp Detail'!L$7:L$640))/SUM('Fund 01 Rev &amp; Exp Detail'!L$642+'Fund 03 Rev &amp; Exp Detail'!L$642)</f>
        <v>#DIV/0!</v>
      </c>
      <c r="R138" s="235" t="e">
        <f>SUM(SUMIF('Fund 01 Rev &amp; Exp Detail'!$I$7:$I$640,'CARES Reporting F01 Rollup'!$B138,'Fund 01 Rev &amp; Exp Detail'!M$7:M$640)+SUMIF('Fund 03 Rev &amp; Exp Detail'!$I$7:$I$640,'CARES Reporting F01 Rollup'!$B138,'Fund 03 Rev &amp; Exp Detail'!M$7:M$640))/SUM('Fund 01 Rev &amp; Exp Detail'!M$642+'Fund 03 Rev &amp; Exp Detail'!M$642)</f>
        <v>#DIV/0!</v>
      </c>
      <c r="S138" s="336"/>
      <c r="T138" s="389"/>
      <c r="U138" s="384"/>
      <c r="V138" s="384"/>
      <c r="W138" s="214" t="e">
        <f>SUM(SUMIF('Fund 01 Rev &amp; Exp Detail'!$I$7:$I$685,'CARES Reporting F01 Rollup'!$B138,'Fund 01 Rev &amp; Exp Detail'!J$7:J$685)+SUMIF('Fund 03 Rev &amp; Exp Detail'!$I$7:$I$685,'CARES Reporting F01 Rollup'!$B138,'Fund 03 Rev &amp; Exp Detail'!J$7:J$685))/SUM('Fund 01 Rev &amp; Exp Detail'!J$687+'Fund 03 Rev &amp; Exp Detail'!J$687)</f>
        <v>#DIV/0!</v>
      </c>
      <c r="X138" s="215" t="e">
        <f>SUM(SUMIF('Fund 01 Rev &amp; Exp Detail'!$I$7:$I$685,'CARES Reporting F01 Rollup'!$B138,'Fund 01 Rev &amp; Exp Detail'!K$7:K$685)+SUMIF('Fund 03 Rev &amp; Exp Detail'!$I$7:$I$685,'CARES Reporting F01 Rollup'!$B138,'Fund 03 Rev &amp; Exp Detail'!K$7:K$685))/SUM('Fund 01 Rev &amp; Exp Detail'!K$687+'Fund 03 Rev &amp; Exp Detail'!K$687)</f>
        <v>#DIV/0!</v>
      </c>
      <c r="Y138" s="215" t="e">
        <f>SUM(SUMIF('Fund 01 Rev &amp; Exp Detail'!$I$7:$I$685,'CARES Reporting F01 Rollup'!$B138,'Fund 01 Rev &amp; Exp Detail'!L$7:L$685)+SUMIF('Fund 03 Rev &amp; Exp Detail'!$I$7:$I$685,'CARES Reporting F01 Rollup'!$B138,'Fund 03 Rev &amp; Exp Detail'!L$7:L$685))/SUM('Fund 01 Rev &amp; Exp Detail'!L$687+'Fund 03 Rev &amp; Exp Detail'!L$687)</f>
        <v>#DIV/0!</v>
      </c>
      <c r="Z138" s="235" t="e">
        <f>SUM(SUMIF('Fund 01 Rev &amp; Exp Detail'!$I$7:$I$685,'CARES Reporting F01 Rollup'!$B138,'Fund 01 Rev &amp; Exp Detail'!M$7:M$685)+SUMIF('Fund 03 Rev &amp; Exp Detail'!$I$7:$I$685,'CARES Reporting F01 Rollup'!$B138,'Fund 03 Rev &amp; Exp Detail'!M$7:M$685))/SUM('Fund 01 Rev &amp; Exp Detail'!M$687+'Fund 03 Rev &amp; Exp Detail'!M$687)</f>
        <v>#DIV/0!</v>
      </c>
      <c r="AA138" s="336"/>
      <c r="AB138" s="389"/>
      <c r="AC138" s="384"/>
      <c r="AD138" s="384"/>
      <c r="AE138" s="214" t="e">
        <f>SUM(SUMIF('Fund 01 Rev &amp; Exp Detail'!$I$7:$I$730,'CARES Reporting F01 Rollup'!$B138,'Fund 01 Rev &amp; Exp Detail'!J$7:J$730)+SUMIF('Fund 03 Rev &amp; Exp Detail'!$I$7:$I$730,'CARES Reporting F01 Rollup'!$B138,'Fund 03 Rev &amp; Exp Detail'!J$7:J$730))/SUM('Fund 01 Rev &amp; Exp Detail'!J$732+'Fund 03 Rev &amp; Exp Detail'!J$732)</f>
        <v>#DIV/0!</v>
      </c>
      <c r="AF138" s="215" t="e">
        <f>SUM(SUMIF('Fund 01 Rev &amp; Exp Detail'!$I$7:$I$730,'CARES Reporting F01 Rollup'!$B138,'Fund 01 Rev &amp; Exp Detail'!K$7:K$730)+SUMIF('Fund 03 Rev &amp; Exp Detail'!$I$7:$I$730,'CARES Reporting F01 Rollup'!$B138,'Fund 03 Rev &amp; Exp Detail'!K$7:K$730))/SUM('Fund 01 Rev &amp; Exp Detail'!K$732+'Fund 03 Rev &amp; Exp Detail'!K$732)</f>
        <v>#DIV/0!</v>
      </c>
      <c r="AG138" s="215" t="e">
        <f>SUM(SUMIF('Fund 01 Rev &amp; Exp Detail'!$I$7:$I$730,'CARES Reporting F01 Rollup'!$B138,'Fund 01 Rev &amp; Exp Detail'!L$7:L$730)+SUMIF('Fund 03 Rev &amp; Exp Detail'!$I$7:$I$730,'CARES Reporting F01 Rollup'!$B138,'Fund 03 Rev &amp; Exp Detail'!L$7:L$730))/SUM('Fund 01 Rev &amp; Exp Detail'!L$732+'Fund 03 Rev &amp; Exp Detail'!L$732)</f>
        <v>#DIV/0!</v>
      </c>
      <c r="AH138" s="235" t="e">
        <f>SUM(SUMIF('Fund 01 Rev &amp; Exp Detail'!$I$7:$I$730,'CARES Reporting F01 Rollup'!$B138,'Fund 01 Rev &amp; Exp Detail'!M$7:M$730)+SUMIF('Fund 03 Rev &amp; Exp Detail'!$I$7:$I$730,'CARES Reporting F01 Rollup'!$B138,'Fund 03 Rev &amp; Exp Detail'!M$7:M$730))/SUM('Fund 01 Rev &amp; Exp Detail'!M$732+'Fund 03 Rev &amp; Exp Detail'!M$732)</f>
        <v>#DIV/0!</v>
      </c>
    </row>
    <row r="139" spans="2:34" x14ac:dyDescent="0.25">
      <c r="B139" s="116" t="s">
        <v>239</v>
      </c>
      <c r="C139" s="334">
        <v>5</v>
      </c>
      <c r="D139" s="389"/>
      <c r="E139" s="384"/>
      <c r="F139" s="384"/>
      <c r="G139" s="214" t="e">
        <f>SUM(SUMIF('Fund 01 Rev &amp; Exp Detail'!$I$7:$I$595,'CARES Reporting F01 Rollup'!$B139,'Fund 01 Rev &amp; Exp Detail'!J$7:J$595)+SUMIF('Fund 03 Rev &amp; Exp Detail'!$I$7:$I$595,'CARES Reporting F01 Rollup'!$B139,'Fund 03 Rev &amp; Exp Detail'!J$7:J$595))/SUM('Fund 01 Rev &amp; Exp Detail'!J$597+'Fund 03 Rev &amp; Exp Detail'!J$597)</f>
        <v>#DIV/0!</v>
      </c>
      <c r="H139" s="215" t="e">
        <f>SUM(SUMIF('Fund 01 Rev &amp; Exp Detail'!$I$7:$I$595,'CARES Reporting F01 Rollup'!$B139,'Fund 01 Rev &amp; Exp Detail'!K$7:K$595)+SUMIF('Fund 03 Rev &amp; Exp Detail'!$I$7:$I$595,'CARES Reporting F01 Rollup'!$B139,'Fund 03 Rev &amp; Exp Detail'!K$7:K$595))/SUM('Fund 01 Rev &amp; Exp Detail'!K$597+'Fund 03 Rev &amp; Exp Detail'!K$597)</f>
        <v>#DIV/0!</v>
      </c>
      <c r="I139" s="215" t="e">
        <f>SUM(SUMIF('Fund 01 Rev &amp; Exp Detail'!$I$7:$I$595,'CARES Reporting F01 Rollup'!$B139,'Fund 01 Rev &amp; Exp Detail'!L$7:L$595)+SUMIF('Fund 03 Rev &amp; Exp Detail'!$I$7:$I$595,'CARES Reporting F01 Rollup'!$B139,'Fund 03 Rev &amp; Exp Detail'!L$7:L$595))/SUM('Fund 01 Rev &amp; Exp Detail'!L$597+'Fund 03 Rev &amp; Exp Detail'!L$597)</f>
        <v>#DIV/0!</v>
      </c>
      <c r="J139" s="235" t="e">
        <f>SUM(SUMIF('Fund 01 Rev &amp; Exp Detail'!$I$7:$I$595,'CARES Reporting F01 Rollup'!$B139,'Fund 01 Rev &amp; Exp Detail'!M$7:M$595)+SUMIF('Fund 03 Rev &amp; Exp Detail'!$I$7:$I$595,'CARES Reporting F01 Rollup'!$B139,'Fund 03 Rev &amp; Exp Detail'!M$7:M$595))/SUM('Fund 01 Rev &amp; Exp Detail'!M$597+'Fund 03 Rev &amp; Exp Detail'!M$597)</f>
        <v>#DIV/0!</v>
      </c>
      <c r="K139" s="336"/>
      <c r="L139" s="389"/>
      <c r="M139" s="384"/>
      <c r="N139" s="384"/>
      <c r="O139" s="214" t="e">
        <f>SUM(SUMIF('Fund 01 Rev &amp; Exp Detail'!$I$7:$I$640,'CARES Reporting F01 Rollup'!$B139,'Fund 01 Rev &amp; Exp Detail'!J$7:J$640)+SUMIF('Fund 03 Rev &amp; Exp Detail'!$I$7:$I$640,'CARES Reporting F01 Rollup'!$B139,'Fund 03 Rev &amp; Exp Detail'!J$7:J$640))/SUM('Fund 01 Rev &amp; Exp Detail'!J$642+'Fund 03 Rev &amp; Exp Detail'!J$642)</f>
        <v>#DIV/0!</v>
      </c>
      <c r="P139" s="215" t="e">
        <f>SUM(SUMIF('Fund 01 Rev &amp; Exp Detail'!$I$7:$I$640,'CARES Reporting F01 Rollup'!$B139,'Fund 01 Rev &amp; Exp Detail'!K$7:K$640)+SUMIF('Fund 03 Rev &amp; Exp Detail'!$I$7:$I$640,'CARES Reporting F01 Rollup'!$B139,'Fund 03 Rev &amp; Exp Detail'!K$7:K$640))/SUM('Fund 01 Rev &amp; Exp Detail'!K$642+'Fund 03 Rev &amp; Exp Detail'!K$642)</f>
        <v>#DIV/0!</v>
      </c>
      <c r="Q139" s="215" t="e">
        <f>SUM(SUMIF('Fund 01 Rev &amp; Exp Detail'!$I$7:$I$640,'CARES Reporting F01 Rollup'!$B139,'Fund 01 Rev &amp; Exp Detail'!L$7:L$640)+SUMIF('Fund 03 Rev &amp; Exp Detail'!$I$7:$I$640,'CARES Reporting F01 Rollup'!$B139,'Fund 03 Rev &amp; Exp Detail'!L$7:L$640))/SUM('Fund 01 Rev &amp; Exp Detail'!L$642+'Fund 03 Rev &amp; Exp Detail'!L$642)</f>
        <v>#DIV/0!</v>
      </c>
      <c r="R139" s="235" t="e">
        <f>SUM(SUMIF('Fund 01 Rev &amp; Exp Detail'!$I$7:$I$640,'CARES Reporting F01 Rollup'!$B139,'Fund 01 Rev &amp; Exp Detail'!M$7:M$640)+SUMIF('Fund 03 Rev &amp; Exp Detail'!$I$7:$I$640,'CARES Reporting F01 Rollup'!$B139,'Fund 03 Rev &amp; Exp Detail'!M$7:M$640))/SUM('Fund 01 Rev &amp; Exp Detail'!M$642+'Fund 03 Rev &amp; Exp Detail'!M$642)</f>
        <v>#DIV/0!</v>
      </c>
      <c r="S139" s="336"/>
      <c r="T139" s="389"/>
      <c r="U139" s="384"/>
      <c r="V139" s="384"/>
      <c r="W139" s="214" t="e">
        <f>SUM(SUMIF('Fund 01 Rev &amp; Exp Detail'!$I$7:$I$685,'CARES Reporting F01 Rollup'!$B139,'Fund 01 Rev &amp; Exp Detail'!J$7:J$685)+SUMIF('Fund 03 Rev &amp; Exp Detail'!$I$7:$I$685,'CARES Reporting F01 Rollup'!$B139,'Fund 03 Rev &amp; Exp Detail'!J$7:J$685))/SUM('Fund 01 Rev &amp; Exp Detail'!J$687+'Fund 03 Rev &amp; Exp Detail'!J$687)</f>
        <v>#DIV/0!</v>
      </c>
      <c r="X139" s="215" t="e">
        <f>SUM(SUMIF('Fund 01 Rev &amp; Exp Detail'!$I$7:$I$685,'CARES Reporting F01 Rollup'!$B139,'Fund 01 Rev &amp; Exp Detail'!K$7:K$685)+SUMIF('Fund 03 Rev &amp; Exp Detail'!$I$7:$I$685,'CARES Reporting F01 Rollup'!$B139,'Fund 03 Rev &amp; Exp Detail'!K$7:K$685))/SUM('Fund 01 Rev &amp; Exp Detail'!K$687+'Fund 03 Rev &amp; Exp Detail'!K$687)</f>
        <v>#DIV/0!</v>
      </c>
      <c r="Y139" s="215" t="e">
        <f>SUM(SUMIF('Fund 01 Rev &amp; Exp Detail'!$I$7:$I$685,'CARES Reporting F01 Rollup'!$B139,'Fund 01 Rev &amp; Exp Detail'!L$7:L$685)+SUMIF('Fund 03 Rev &amp; Exp Detail'!$I$7:$I$685,'CARES Reporting F01 Rollup'!$B139,'Fund 03 Rev &amp; Exp Detail'!L$7:L$685))/SUM('Fund 01 Rev &amp; Exp Detail'!L$687+'Fund 03 Rev &amp; Exp Detail'!L$687)</f>
        <v>#DIV/0!</v>
      </c>
      <c r="Z139" s="235" t="e">
        <f>SUM(SUMIF('Fund 01 Rev &amp; Exp Detail'!$I$7:$I$685,'CARES Reporting F01 Rollup'!$B139,'Fund 01 Rev &amp; Exp Detail'!M$7:M$685)+SUMIF('Fund 03 Rev &amp; Exp Detail'!$I$7:$I$685,'CARES Reporting F01 Rollup'!$B139,'Fund 03 Rev &amp; Exp Detail'!M$7:M$685))/SUM('Fund 01 Rev &amp; Exp Detail'!M$687+'Fund 03 Rev &amp; Exp Detail'!M$687)</f>
        <v>#DIV/0!</v>
      </c>
      <c r="AA139" s="336"/>
      <c r="AB139" s="389"/>
      <c r="AC139" s="384"/>
      <c r="AD139" s="384"/>
      <c r="AE139" s="214" t="e">
        <f>SUM(SUMIF('Fund 01 Rev &amp; Exp Detail'!$I$7:$I$730,'CARES Reporting F01 Rollup'!$B139,'Fund 01 Rev &amp; Exp Detail'!J$7:J$730)+SUMIF('Fund 03 Rev &amp; Exp Detail'!$I$7:$I$730,'CARES Reporting F01 Rollup'!$B139,'Fund 03 Rev &amp; Exp Detail'!J$7:J$730))/SUM('Fund 01 Rev &amp; Exp Detail'!J$732+'Fund 03 Rev &amp; Exp Detail'!J$732)</f>
        <v>#DIV/0!</v>
      </c>
      <c r="AF139" s="215" t="e">
        <f>SUM(SUMIF('Fund 01 Rev &amp; Exp Detail'!$I$7:$I$730,'CARES Reporting F01 Rollup'!$B139,'Fund 01 Rev &amp; Exp Detail'!K$7:K$730)+SUMIF('Fund 03 Rev &amp; Exp Detail'!$I$7:$I$730,'CARES Reporting F01 Rollup'!$B139,'Fund 03 Rev &amp; Exp Detail'!K$7:K$730))/SUM('Fund 01 Rev &amp; Exp Detail'!K$732+'Fund 03 Rev &amp; Exp Detail'!K$732)</f>
        <v>#DIV/0!</v>
      </c>
      <c r="AG139" s="215" t="e">
        <f>SUM(SUMIF('Fund 01 Rev &amp; Exp Detail'!$I$7:$I$730,'CARES Reporting F01 Rollup'!$B139,'Fund 01 Rev &amp; Exp Detail'!L$7:L$730)+SUMIF('Fund 03 Rev &amp; Exp Detail'!$I$7:$I$730,'CARES Reporting F01 Rollup'!$B139,'Fund 03 Rev &amp; Exp Detail'!L$7:L$730))/SUM('Fund 01 Rev &amp; Exp Detail'!L$732+'Fund 03 Rev &amp; Exp Detail'!L$732)</f>
        <v>#DIV/0!</v>
      </c>
      <c r="AH139" s="235" t="e">
        <f>SUM(SUMIF('Fund 01 Rev &amp; Exp Detail'!$I$7:$I$730,'CARES Reporting F01 Rollup'!$B139,'Fund 01 Rev &amp; Exp Detail'!M$7:M$730)+SUMIF('Fund 03 Rev &amp; Exp Detail'!$I$7:$I$730,'CARES Reporting F01 Rollup'!$B139,'Fund 03 Rev &amp; Exp Detail'!M$7:M$730))/SUM('Fund 01 Rev &amp; Exp Detail'!M$732+'Fund 03 Rev &amp; Exp Detail'!M$732)</f>
        <v>#DIV/0!</v>
      </c>
    </row>
    <row r="140" spans="2:34" x14ac:dyDescent="0.25">
      <c r="B140" s="116" t="s">
        <v>240</v>
      </c>
      <c r="C140" s="334">
        <v>6</v>
      </c>
      <c r="D140" s="389"/>
      <c r="E140" s="384"/>
      <c r="F140" s="384"/>
      <c r="G140" s="214" t="e">
        <f>SUM(SUMIF('Fund 01 Rev &amp; Exp Detail'!$I$7:$I$595,'CARES Reporting F01 Rollup'!$B140,'Fund 01 Rev &amp; Exp Detail'!J$7:J$595)+SUMIF('Fund 03 Rev &amp; Exp Detail'!$I$7:$I$595,'CARES Reporting F01 Rollup'!$B140,'Fund 03 Rev &amp; Exp Detail'!J$7:J$595))/SUM('Fund 01 Rev &amp; Exp Detail'!J$597+'Fund 03 Rev &amp; Exp Detail'!J$597)</f>
        <v>#DIV/0!</v>
      </c>
      <c r="H140" s="215" t="e">
        <f>SUM(SUMIF('Fund 01 Rev &amp; Exp Detail'!$I$7:$I$595,'CARES Reporting F01 Rollup'!$B140,'Fund 01 Rev &amp; Exp Detail'!K$7:K$595)+SUMIF('Fund 03 Rev &amp; Exp Detail'!$I$7:$I$595,'CARES Reporting F01 Rollup'!$B140,'Fund 03 Rev &amp; Exp Detail'!K$7:K$595))/SUM('Fund 01 Rev &amp; Exp Detail'!K$597+'Fund 03 Rev &amp; Exp Detail'!K$597)</f>
        <v>#DIV/0!</v>
      </c>
      <c r="I140" s="215" t="e">
        <f>SUM(SUMIF('Fund 01 Rev &amp; Exp Detail'!$I$7:$I$595,'CARES Reporting F01 Rollup'!$B140,'Fund 01 Rev &amp; Exp Detail'!L$7:L$595)+SUMIF('Fund 03 Rev &amp; Exp Detail'!$I$7:$I$595,'CARES Reporting F01 Rollup'!$B140,'Fund 03 Rev &amp; Exp Detail'!L$7:L$595))/SUM('Fund 01 Rev &amp; Exp Detail'!L$597+'Fund 03 Rev &amp; Exp Detail'!L$597)</f>
        <v>#DIV/0!</v>
      </c>
      <c r="J140" s="235" t="e">
        <f>SUM(SUMIF('Fund 01 Rev &amp; Exp Detail'!$I$7:$I$595,'CARES Reporting F01 Rollup'!$B140,'Fund 01 Rev &amp; Exp Detail'!M$7:M$595)+SUMIF('Fund 03 Rev &amp; Exp Detail'!$I$7:$I$595,'CARES Reporting F01 Rollup'!$B140,'Fund 03 Rev &amp; Exp Detail'!M$7:M$595))/SUM('Fund 01 Rev &amp; Exp Detail'!M$597+'Fund 03 Rev &amp; Exp Detail'!M$597)</f>
        <v>#DIV/0!</v>
      </c>
      <c r="K140" s="336"/>
      <c r="L140" s="389"/>
      <c r="M140" s="384"/>
      <c r="N140" s="384"/>
      <c r="O140" s="214" t="e">
        <f>SUM(SUMIF('Fund 01 Rev &amp; Exp Detail'!$I$7:$I$640,'CARES Reporting F01 Rollup'!$B140,'Fund 01 Rev &amp; Exp Detail'!J$7:J$640)+SUMIF('Fund 03 Rev &amp; Exp Detail'!$I$7:$I$640,'CARES Reporting F01 Rollup'!$B140,'Fund 03 Rev &amp; Exp Detail'!J$7:J$640))/SUM('Fund 01 Rev &amp; Exp Detail'!J$642+'Fund 03 Rev &amp; Exp Detail'!J$642)</f>
        <v>#DIV/0!</v>
      </c>
      <c r="P140" s="215" t="e">
        <f>SUM(SUMIF('Fund 01 Rev &amp; Exp Detail'!$I$7:$I$640,'CARES Reporting F01 Rollup'!$B140,'Fund 01 Rev &amp; Exp Detail'!K$7:K$640)+SUMIF('Fund 03 Rev &amp; Exp Detail'!$I$7:$I$640,'CARES Reporting F01 Rollup'!$B140,'Fund 03 Rev &amp; Exp Detail'!K$7:K$640))/SUM('Fund 01 Rev &amp; Exp Detail'!K$642+'Fund 03 Rev &amp; Exp Detail'!K$642)</f>
        <v>#DIV/0!</v>
      </c>
      <c r="Q140" s="215" t="e">
        <f>SUM(SUMIF('Fund 01 Rev &amp; Exp Detail'!$I$7:$I$640,'CARES Reporting F01 Rollup'!$B140,'Fund 01 Rev &amp; Exp Detail'!L$7:L$640)+SUMIF('Fund 03 Rev &amp; Exp Detail'!$I$7:$I$640,'CARES Reporting F01 Rollup'!$B140,'Fund 03 Rev &amp; Exp Detail'!L$7:L$640))/SUM('Fund 01 Rev &amp; Exp Detail'!L$642+'Fund 03 Rev &amp; Exp Detail'!L$642)</f>
        <v>#DIV/0!</v>
      </c>
      <c r="R140" s="235" t="e">
        <f>SUM(SUMIF('Fund 01 Rev &amp; Exp Detail'!$I$7:$I$640,'CARES Reporting F01 Rollup'!$B140,'Fund 01 Rev &amp; Exp Detail'!M$7:M$640)+SUMIF('Fund 03 Rev &amp; Exp Detail'!$I$7:$I$640,'CARES Reporting F01 Rollup'!$B140,'Fund 03 Rev &amp; Exp Detail'!M$7:M$640))/SUM('Fund 01 Rev &amp; Exp Detail'!M$642+'Fund 03 Rev &amp; Exp Detail'!M$642)</f>
        <v>#DIV/0!</v>
      </c>
      <c r="S140" s="336"/>
      <c r="T140" s="389"/>
      <c r="U140" s="384"/>
      <c r="V140" s="384"/>
      <c r="W140" s="214" t="e">
        <f>SUM(SUMIF('Fund 01 Rev &amp; Exp Detail'!$I$7:$I$685,'CARES Reporting F01 Rollup'!$B140,'Fund 01 Rev &amp; Exp Detail'!J$7:J$685)+SUMIF('Fund 03 Rev &amp; Exp Detail'!$I$7:$I$685,'CARES Reporting F01 Rollup'!$B140,'Fund 03 Rev &amp; Exp Detail'!J$7:J$685))/SUM('Fund 01 Rev &amp; Exp Detail'!J$687+'Fund 03 Rev &amp; Exp Detail'!J$687)</f>
        <v>#DIV/0!</v>
      </c>
      <c r="X140" s="215" t="e">
        <f>SUM(SUMIF('Fund 01 Rev &amp; Exp Detail'!$I$7:$I$685,'CARES Reporting F01 Rollup'!$B140,'Fund 01 Rev &amp; Exp Detail'!K$7:K$685)+SUMIF('Fund 03 Rev &amp; Exp Detail'!$I$7:$I$685,'CARES Reporting F01 Rollup'!$B140,'Fund 03 Rev &amp; Exp Detail'!K$7:K$685))/SUM('Fund 01 Rev &amp; Exp Detail'!K$687+'Fund 03 Rev &amp; Exp Detail'!K$687)</f>
        <v>#DIV/0!</v>
      </c>
      <c r="Y140" s="215" t="e">
        <f>SUM(SUMIF('Fund 01 Rev &amp; Exp Detail'!$I$7:$I$685,'CARES Reporting F01 Rollup'!$B140,'Fund 01 Rev &amp; Exp Detail'!L$7:L$685)+SUMIF('Fund 03 Rev &amp; Exp Detail'!$I$7:$I$685,'CARES Reporting F01 Rollup'!$B140,'Fund 03 Rev &amp; Exp Detail'!L$7:L$685))/SUM('Fund 01 Rev &amp; Exp Detail'!L$687+'Fund 03 Rev &amp; Exp Detail'!L$687)</f>
        <v>#DIV/0!</v>
      </c>
      <c r="Z140" s="235" t="e">
        <f>SUM(SUMIF('Fund 01 Rev &amp; Exp Detail'!$I$7:$I$685,'CARES Reporting F01 Rollup'!$B140,'Fund 01 Rev &amp; Exp Detail'!M$7:M$685)+SUMIF('Fund 03 Rev &amp; Exp Detail'!$I$7:$I$685,'CARES Reporting F01 Rollup'!$B140,'Fund 03 Rev &amp; Exp Detail'!M$7:M$685))/SUM('Fund 01 Rev &amp; Exp Detail'!M$687+'Fund 03 Rev &amp; Exp Detail'!M$687)</f>
        <v>#DIV/0!</v>
      </c>
      <c r="AA140" s="336"/>
      <c r="AB140" s="389"/>
      <c r="AC140" s="384"/>
      <c r="AD140" s="384"/>
      <c r="AE140" s="214" t="e">
        <f>SUM(SUMIF('Fund 01 Rev &amp; Exp Detail'!$I$7:$I$730,'CARES Reporting F01 Rollup'!$B140,'Fund 01 Rev &amp; Exp Detail'!J$7:J$730)+SUMIF('Fund 03 Rev &amp; Exp Detail'!$I$7:$I$730,'CARES Reporting F01 Rollup'!$B140,'Fund 03 Rev &amp; Exp Detail'!J$7:J$730))/SUM('Fund 01 Rev &amp; Exp Detail'!J$732+'Fund 03 Rev &amp; Exp Detail'!J$732)</f>
        <v>#DIV/0!</v>
      </c>
      <c r="AF140" s="215" t="e">
        <f>SUM(SUMIF('Fund 01 Rev &amp; Exp Detail'!$I$7:$I$730,'CARES Reporting F01 Rollup'!$B140,'Fund 01 Rev &amp; Exp Detail'!K$7:K$730)+SUMIF('Fund 03 Rev &amp; Exp Detail'!$I$7:$I$730,'CARES Reporting F01 Rollup'!$B140,'Fund 03 Rev &amp; Exp Detail'!K$7:K$730))/SUM('Fund 01 Rev &amp; Exp Detail'!K$732+'Fund 03 Rev &amp; Exp Detail'!K$732)</f>
        <v>#DIV/0!</v>
      </c>
      <c r="AG140" s="215" t="e">
        <f>SUM(SUMIF('Fund 01 Rev &amp; Exp Detail'!$I$7:$I$730,'CARES Reporting F01 Rollup'!$B140,'Fund 01 Rev &amp; Exp Detail'!L$7:L$730)+SUMIF('Fund 03 Rev &amp; Exp Detail'!$I$7:$I$730,'CARES Reporting F01 Rollup'!$B140,'Fund 03 Rev &amp; Exp Detail'!L$7:L$730))/SUM('Fund 01 Rev &amp; Exp Detail'!L$732+'Fund 03 Rev &amp; Exp Detail'!L$732)</f>
        <v>#DIV/0!</v>
      </c>
      <c r="AH140" s="235" t="e">
        <f>SUM(SUMIF('Fund 01 Rev &amp; Exp Detail'!$I$7:$I$730,'CARES Reporting F01 Rollup'!$B140,'Fund 01 Rev &amp; Exp Detail'!M$7:M$730)+SUMIF('Fund 03 Rev &amp; Exp Detail'!$I$7:$I$730,'CARES Reporting F01 Rollup'!$B140,'Fund 03 Rev &amp; Exp Detail'!M$7:M$730))/SUM('Fund 01 Rev &amp; Exp Detail'!M$732+'Fund 03 Rev &amp; Exp Detail'!M$732)</f>
        <v>#DIV/0!</v>
      </c>
    </row>
    <row r="141" spans="2:34" x14ac:dyDescent="0.25">
      <c r="B141" s="116" t="s">
        <v>241</v>
      </c>
      <c r="C141" s="334">
        <v>7</v>
      </c>
      <c r="D141" s="389"/>
      <c r="E141" s="384"/>
      <c r="F141" s="384"/>
      <c r="G141" s="214" t="e">
        <f>SUM(SUMIF('Fund 01 Rev &amp; Exp Detail'!$I$7:$I$595,'CARES Reporting F01 Rollup'!$B141,'Fund 01 Rev &amp; Exp Detail'!J$7:J$595)+SUMIF('Fund 03 Rev &amp; Exp Detail'!$I$7:$I$595,'CARES Reporting F01 Rollup'!$B141,'Fund 03 Rev &amp; Exp Detail'!J$7:J$595))/SUM('Fund 01 Rev &amp; Exp Detail'!J$597+'Fund 03 Rev &amp; Exp Detail'!J$597)</f>
        <v>#DIV/0!</v>
      </c>
      <c r="H141" s="215" t="e">
        <f>SUM(SUMIF('Fund 01 Rev &amp; Exp Detail'!$I$7:$I$595,'CARES Reporting F01 Rollup'!$B141,'Fund 01 Rev &amp; Exp Detail'!K$7:K$595)+SUMIF('Fund 03 Rev &amp; Exp Detail'!$I$7:$I$595,'CARES Reporting F01 Rollup'!$B141,'Fund 03 Rev &amp; Exp Detail'!K$7:K$595))/SUM('Fund 01 Rev &amp; Exp Detail'!K$597+'Fund 03 Rev &amp; Exp Detail'!K$597)</f>
        <v>#DIV/0!</v>
      </c>
      <c r="I141" s="215" t="e">
        <f>SUM(SUMIF('Fund 01 Rev &amp; Exp Detail'!$I$7:$I$595,'CARES Reporting F01 Rollup'!$B141,'Fund 01 Rev &amp; Exp Detail'!L$7:L$595)+SUMIF('Fund 03 Rev &amp; Exp Detail'!$I$7:$I$595,'CARES Reporting F01 Rollup'!$B141,'Fund 03 Rev &amp; Exp Detail'!L$7:L$595))/SUM('Fund 01 Rev &amp; Exp Detail'!L$597+'Fund 03 Rev &amp; Exp Detail'!L$597)</f>
        <v>#DIV/0!</v>
      </c>
      <c r="J141" s="235" t="e">
        <f>SUM(SUMIF('Fund 01 Rev &amp; Exp Detail'!$I$7:$I$595,'CARES Reporting F01 Rollup'!$B141,'Fund 01 Rev &amp; Exp Detail'!M$7:M$595)+SUMIF('Fund 03 Rev &amp; Exp Detail'!$I$7:$I$595,'CARES Reporting F01 Rollup'!$B141,'Fund 03 Rev &amp; Exp Detail'!M$7:M$595))/SUM('Fund 01 Rev &amp; Exp Detail'!M$597+'Fund 03 Rev &amp; Exp Detail'!M$597)</f>
        <v>#DIV/0!</v>
      </c>
      <c r="K141" s="336"/>
      <c r="L141" s="389"/>
      <c r="M141" s="384"/>
      <c r="N141" s="384"/>
      <c r="O141" s="214" t="e">
        <f>SUM(SUMIF('Fund 01 Rev &amp; Exp Detail'!$I$7:$I$640,'CARES Reporting F01 Rollup'!$B141,'Fund 01 Rev &amp; Exp Detail'!J$7:J$640)+SUMIF('Fund 03 Rev &amp; Exp Detail'!$I$7:$I$640,'CARES Reporting F01 Rollup'!$B141,'Fund 03 Rev &amp; Exp Detail'!J$7:J$640))/SUM('Fund 01 Rev &amp; Exp Detail'!J$642+'Fund 03 Rev &amp; Exp Detail'!J$642)</f>
        <v>#DIV/0!</v>
      </c>
      <c r="P141" s="215" t="e">
        <f>SUM(SUMIF('Fund 01 Rev &amp; Exp Detail'!$I$7:$I$640,'CARES Reporting F01 Rollup'!$B141,'Fund 01 Rev &amp; Exp Detail'!K$7:K$640)+SUMIF('Fund 03 Rev &amp; Exp Detail'!$I$7:$I$640,'CARES Reporting F01 Rollup'!$B141,'Fund 03 Rev &amp; Exp Detail'!K$7:K$640))/SUM('Fund 01 Rev &amp; Exp Detail'!K$642+'Fund 03 Rev &amp; Exp Detail'!K$642)</f>
        <v>#DIV/0!</v>
      </c>
      <c r="Q141" s="215" t="e">
        <f>SUM(SUMIF('Fund 01 Rev &amp; Exp Detail'!$I$7:$I$640,'CARES Reporting F01 Rollup'!$B141,'Fund 01 Rev &amp; Exp Detail'!L$7:L$640)+SUMIF('Fund 03 Rev &amp; Exp Detail'!$I$7:$I$640,'CARES Reporting F01 Rollup'!$B141,'Fund 03 Rev &amp; Exp Detail'!L$7:L$640))/SUM('Fund 01 Rev &amp; Exp Detail'!L$642+'Fund 03 Rev &amp; Exp Detail'!L$642)</f>
        <v>#DIV/0!</v>
      </c>
      <c r="R141" s="235" t="e">
        <f>SUM(SUMIF('Fund 01 Rev &amp; Exp Detail'!$I$7:$I$640,'CARES Reporting F01 Rollup'!$B141,'Fund 01 Rev &amp; Exp Detail'!M$7:M$640)+SUMIF('Fund 03 Rev &amp; Exp Detail'!$I$7:$I$640,'CARES Reporting F01 Rollup'!$B141,'Fund 03 Rev &amp; Exp Detail'!M$7:M$640))/SUM('Fund 01 Rev &amp; Exp Detail'!M$642+'Fund 03 Rev &amp; Exp Detail'!M$642)</f>
        <v>#DIV/0!</v>
      </c>
      <c r="S141" s="336"/>
      <c r="T141" s="389"/>
      <c r="U141" s="384"/>
      <c r="V141" s="384"/>
      <c r="W141" s="214" t="e">
        <f>SUM(SUMIF('Fund 01 Rev &amp; Exp Detail'!$I$7:$I$685,'CARES Reporting F01 Rollup'!$B141,'Fund 01 Rev &amp; Exp Detail'!J$7:J$685)+SUMIF('Fund 03 Rev &amp; Exp Detail'!$I$7:$I$685,'CARES Reporting F01 Rollup'!$B141,'Fund 03 Rev &amp; Exp Detail'!J$7:J$685))/SUM('Fund 01 Rev &amp; Exp Detail'!J$687+'Fund 03 Rev &amp; Exp Detail'!J$687)</f>
        <v>#DIV/0!</v>
      </c>
      <c r="X141" s="215" t="e">
        <f>SUM(SUMIF('Fund 01 Rev &amp; Exp Detail'!$I$7:$I$685,'CARES Reporting F01 Rollup'!$B141,'Fund 01 Rev &amp; Exp Detail'!K$7:K$685)+SUMIF('Fund 03 Rev &amp; Exp Detail'!$I$7:$I$685,'CARES Reporting F01 Rollup'!$B141,'Fund 03 Rev &amp; Exp Detail'!K$7:K$685))/SUM('Fund 01 Rev &amp; Exp Detail'!K$687+'Fund 03 Rev &amp; Exp Detail'!K$687)</f>
        <v>#DIV/0!</v>
      </c>
      <c r="Y141" s="215" t="e">
        <f>SUM(SUMIF('Fund 01 Rev &amp; Exp Detail'!$I$7:$I$685,'CARES Reporting F01 Rollup'!$B141,'Fund 01 Rev &amp; Exp Detail'!L$7:L$685)+SUMIF('Fund 03 Rev &amp; Exp Detail'!$I$7:$I$685,'CARES Reporting F01 Rollup'!$B141,'Fund 03 Rev &amp; Exp Detail'!L$7:L$685))/SUM('Fund 01 Rev &amp; Exp Detail'!L$687+'Fund 03 Rev &amp; Exp Detail'!L$687)</f>
        <v>#DIV/0!</v>
      </c>
      <c r="Z141" s="235" t="e">
        <f>SUM(SUMIF('Fund 01 Rev &amp; Exp Detail'!$I$7:$I$685,'CARES Reporting F01 Rollup'!$B141,'Fund 01 Rev &amp; Exp Detail'!M$7:M$685)+SUMIF('Fund 03 Rev &amp; Exp Detail'!$I$7:$I$685,'CARES Reporting F01 Rollup'!$B141,'Fund 03 Rev &amp; Exp Detail'!M$7:M$685))/SUM('Fund 01 Rev &amp; Exp Detail'!M$687+'Fund 03 Rev &amp; Exp Detail'!M$687)</f>
        <v>#DIV/0!</v>
      </c>
      <c r="AA141" s="336"/>
      <c r="AB141" s="389"/>
      <c r="AC141" s="384"/>
      <c r="AD141" s="384"/>
      <c r="AE141" s="214" t="e">
        <f>SUM(SUMIF('Fund 01 Rev &amp; Exp Detail'!$I$7:$I$730,'CARES Reporting F01 Rollup'!$B141,'Fund 01 Rev &amp; Exp Detail'!J$7:J$730)+SUMIF('Fund 03 Rev &amp; Exp Detail'!$I$7:$I$730,'CARES Reporting F01 Rollup'!$B141,'Fund 03 Rev &amp; Exp Detail'!J$7:J$730))/SUM('Fund 01 Rev &amp; Exp Detail'!J$732+'Fund 03 Rev &amp; Exp Detail'!J$732)</f>
        <v>#DIV/0!</v>
      </c>
      <c r="AF141" s="215" t="e">
        <f>SUM(SUMIF('Fund 01 Rev &amp; Exp Detail'!$I$7:$I$730,'CARES Reporting F01 Rollup'!$B141,'Fund 01 Rev &amp; Exp Detail'!K$7:K$730)+SUMIF('Fund 03 Rev &amp; Exp Detail'!$I$7:$I$730,'CARES Reporting F01 Rollup'!$B141,'Fund 03 Rev &amp; Exp Detail'!K$7:K$730))/SUM('Fund 01 Rev &amp; Exp Detail'!K$732+'Fund 03 Rev &amp; Exp Detail'!K$732)</f>
        <v>#DIV/0!</v>
      </c>
      <c r="AG141" s="215" t="e">
        <f>SUM(SUMIF('Fund 01 Rev &amp; Exp Detail'!$I$7:$I$730,'CARES Reporting F01 Rollup'!$B141,'Fund 01 Rev &amp; Exp Detail'!L$7:L$730)+SUMIF('Fund 03 Rev &amp; Exp Detail'!$I$7:$I$730,'CARES Reporting F01 Rollup'!$B141,'Fund 03 Rev &amp; Exp Detail'!L$7:L$730))/SUM('Fund 01 Rev &amp; Exp Detail'!L$732+'Fund 03 Rev &amp; Exp Detail'!L$732)</f>
        <v>#DIV/0!</v>
      </c>
      <c r="AH141" s="235" t="e">
        <f>SUM(SUMIF('Fund 01 Rev &amp; Exp Detail'!$I$7:$I$730,'CARES Reporting F01 Rollup'!$B141,'Fund 01 Rev &amp; Exp Detail'!M$7:M$730)+SUMIF('Fund 03 Rev &amp; Exp Detail'!$I$7:$I$730,'CARES Reporting F01 Rollup'!$B141,'Fund 03 Rev &amp; Exp Detail'!M$7:M$730))/SUM('Fund 01 Rev &amp; Exp Detail'!M$732+'Fund 03 Rev &amp; Exp Detail'!M$732)</f>
        <v>#DIV/0!</v>
      </c>
    </row>
    <row r="142" spans="2:34" x14ac:dyDescent="0.25">
      <c r="B142" s="116" t="s">
        <v>242</v>
      </c>
      <c r="C142" s="334">
        <v>8</v>
      </c>
      <c r="D142" s="389"/>
      <c r="E142" s="384"/>
      <c r="F142" s="384"/>
      <c r="G142" s="214" t="e">
        <f>SUM(SUMIF('Fund 01 Rev &amp; Exp Detail'!$I$7:$I$595,'CARES Reporting F01 Rollup'!$B142,'Fund 01 Rev &amp; Exp Detail'!J$7:J$595)+SUMIF('Fund 03 Rev &amp; Exp Detail'!$I$7:$I$595,'CARES Reporting F01 Rollup'!$B142,'Fund 03 Rev &amp; Exp Detail'!J$7:J$595))/SUM('Fund 01 Rev &amp; Exp Detail'!J$597+'Fund 03 Rev &amp; Exp Detail'!J$597)</f>
        <v>#DIV/0!</v>
      </c>
      <c r="H142" s="215" t="e">
        <f>SUM(SUMIF('Fund 01 Rev &amp; Exp Detail'!$I$7:$I$595,'CARES Reporting F01 Rollup'!$B142,'Fund 01 Rev &amp; Exp Detail'!K$7:K$595)+SUMIF('Fund 03 Rev &amp; Exp Detail'!$I$7:$I$595,'CARES Reporting F01 Rollup'!$B142,'Fund 03 Rev &amp; Exp Detail'!K$7:K$595))/SUM('Fund 01 Rev &amp; Exp Detail'!K$597+'Fund 03 Rev &amp; Exp Detail'!K$597)</f>
        <v>#DIV/0!</v>
      </c>
      <c r="I142" s="215" t="e">
        <f>SUM(SUMIF('Fund 01 Rev &amp; Exp Detail'!$I$7:$I$595,'CARES Reporting F01 Rollup'!$B142,'Fund 01 Rev &amp; Exp Detail'!L$7:L$595)+SUMIF('Fund 03 Rev &amp; Exp Detail'!$I$7:$I$595,'CARES Reporting F01 Rollup'!$B142,'Fund 03 Rev &amp; Exp Detail'!L$7:L$595))/SUM('Fund 01 Rev &amp; Exp Detail'!L$597+'Fund 03 Rev &amp; Exp Detail'!L$597)</f>
        <v>#DIV/0!</v>
      </c>
      <c r="J142" s="235" t="e">
        <f>SUM(SUMIF('Fund 01 Rev &amp; Exp Detail'!$I$7:$I$595,'CARES Reporting F01 Rollup'!$B142,'Fund 01 Rev &amp; Exp Detail'!M$7:M$595)+SUMIF('Fund 03 Rev &amp; Exp Detail'!$I$7:$I$595,'CARES Reporting F01 Rollup'!$B142,'Fund 03 Rev &amp; Exp Detail'!M$7:M$595))/SUM('Fund 01 Rev &amp; Exp Detail'!M$597+'Fund 03 Rev &amp; Exp Detail'!M$597)</f>
        <v>#DIV/0!</v>
      </c>
      <c r="K142" s="336"/>
      <c r="L142" s="389"/>
      <c r="M142" s="384"/>
      <c r="N142" s="384"/>
      <c r="O142" s="214" t="e">
        <f>SUM(SUMIF('Fund 01 Rev &amp; Exp Detail'!$I$7:$I$640,'CARES Reporting F01 Rollup'!$B142,'Fund 01 Rev &amp; Exp Detail'!J$7:J$640)+SUMIF('Fund 03 Rev &amp; Exp Detail'!$I$7:$I$640,'CARES Reporting F01 Rollup'!$B142,'Fund 03 Rev &amp; Exp Detail'!J$7:J$640))/SUM('Fund 01 Rev &amp; Exp Detail'!J$642+'Fund 03 Rev &amp; Exp Detail'!J$642)</f>
        <v>#DIV/0!</v>
      </c>
      <c r="P142" s="215" t="e">
        <f>SUM(SUMIF('Fund 01 Rev &amp; Exp Detail'!$I$7:$I$640,'CARES Reporting F01 Rollup'!$B142,'Fund 01 Rev &amp; Exp Detail'!K$7:K$640)+SUMIF('Fund 03 Rev &amp; Exp Detail'!$I$7:$I$640,'CARES Reporting F01 Rollup'!$B142,'Fund 03 Rev &amp; Exp Detail'!K$7:K$640))/SUM('Fund 01 Rev &amp; Exp Detail'!K$642+'Fund 03 Rev &amp; Exp Detail'!K$642)</f>
        <v>#DIV/0!</v>
      </c>
      <c r="Q142" s="215" t="e">
        <f>SUM(SUMIF('Fund 01 Rev &amp; Exp Detail'!$I$7:$I$640,'CARES Reporting F01 Rollup'!$B142,'Fund 01 Rev &amp; Exp Detail'!L$7:L$640)+SUMIF('Fund 03 Rev &amp; Exp Detail'!$I$7:$I$640,'CARES Reporting F01 Rollup'!$B142,'Fund 03 Rev &amp; Exp Detail'!L$7:L$640))/SUM('Fund 01 Rev &amp; Exp Detail'!L$642+'Fund 03 Rev &amp; Exp Detail'!L$642)</f>
        <v>#DIV/0!</v>
      </c>
      <c r="R142" s="235" t="e">
        <f>SUM(SUMIF('Fund 01 Rev &amp; Exp Detail'!$I$7:$I$640,'CARES Reporting F01 Rollup'!$B142,'Fund 01 Rev &amp; Exp Detail'!M$7:M$640)+SUMIF('Fund 03 Rev &amp; Exp Detail'!$I$7:$I$640,'CARES Reporting F01 Rollup'!$B142,'Fund 03 Rev &amp; Exp Detail'!M$7:M$640))/SUM('Fund 01 Rev &amp; Exp Detail'!M$642+'Fund 03 Rev &amp; Exp Detail'!M$642)</f>
        <v>#DIV/0!</v>
      </c>
      <c r="S142" s="336"/>
      <c r="T142" s="389"/>
      <c r="U142" s="384"/>
      <c r="V142" s="384"/>
      <c r="W142" s="214" t="e">
        <f>SUM(SUMIF('Fund 01 Rev &amp; Exp Detail'!$I$7:$I$685,'CARES Reporting F01 Rollup'!$B142,'Fund 01 Rev &amp; Exp Detail'!J$7:J$685)+SUMIF('Fund 03 Rev &amp; Exp Detail'!$I$7:$I$685,'CARES Reporting F01 Rollup'!$B142,'Fund 03 Rev &amp; Exp Detail'!J$7:J$685))/SUM('Fund 01 Rev &amp; Exp Detail'!J$687+'Fund 03 Rev &amp; Exp Detail'!J$687)</f>
        <v>#DIV/0!</v>
      </c>
      <c r="X142" s="215" t="e">
        <f>SUM(SUMIF('Fund 01 Rev &amp; Exp Detail'!$I$7:$I$685,'CARES Reporting F01 Rollup'!$B142,'Fund 01 Rev &amp; Exp Detail'!K$7:K$685)+SUMIF('Fund 03 Rev &amp; Exp Detail'!$I$7:$I$685,'CARES Reporting F01 Rollup'!$B142,'Fund 03 Rev &amp; Exp Detail'!K$7:K$685))/SUM('Fund 01 Rev &amp; Exp Detail'!K$687+'Fund 03 Rev &amp; Exp Detail'!K$687)</f>
        <v>#DIV/0!</v>
      </c>
      <c r="Y142" s="215" t="e">
        <f>SUM(SUMIF('Fund 01 Rev &amp; Exp Detail'!$I$7:$I$685,'CARES Reporting F01 Rollup'!$B142,'Fund 01 Rev &amp; Exp Detail'!L$7:L$685)+SUMIF('Fund 03 Rev &amp; Exp Detail'!$I$7:$I$685,'CARES Reporting F01 Rollup'!$B142,'Fund 03 Rev &amp; Exp Detail'!L$7:L$685))/SUM('Fund 01 Rev &amp; Exp Detail'!L$687+'Fund 03 Rev &amp; Exp Detail'!L$687)</f>
        <v>#DIV/0!</v>
      </c>
      <c r="Z142" s="235" t="e">
        <f>SUM(SUMIF('Fund 01 Rev &amp; Exp Detail'!$I$7:$I$685,'CARES Reporting F01 Rollup'!$B142,'Fund 01 Rev &amp; Exp Detail'!M$7:M$685)+SUMIF('Fund 03 Rev &amp; Exp Detail'!$I$7:$I$685,'CARES Reporting F01 Rollup'!$B142,'Fund 03 Rev &amp; Exp Detail'!M$7:M$685))/SUM('Fund 01 Rev &amp; Exp Detail'!M$687+'Fund 03 Rev &amp; Exp Detail'!M$687)</f>
        <v>#DIV/0!</v>
      </c>
      <c r="AA142" s="336"/>
      <c r="AB142" s="389"/>
      <c r="AC142" s="384"/>
      <c r="AD142" s="384"/>
      <c r="AE142" s="214" t="e">
        <f>SUM(SUMIF('Fund 01 Rev &amp; Exp Detail'!$I$7:$I$730,'CARES Reporting F01 Rollup'!$B142,'Fund 01 Rev &amp; Exp Detail'!J$7:J$730)+SUMIF('Fund 03 Rev &amp; Exp Detail'!$I$7:$I$730,'CARES Reporting F01 Rollup'!$B142,'Fund 03 Rev &amp; Exp Detail'!J$7:J$730))/SUM('Fund 01 Rev &amp; Exp Detail'!J$732+'Fund 03 Rev &amp; Exp Detail'!J$732)</f>
        <v>#DIV/0!</v>
      </c>
      <c r="AF142" s="215" t="e">
        <f>SUM(SUMIF('Fund 01 Rev &amp; Exp Detail'!$I$7:$I$730,'CARES Reporting F01 Rollup'!$B142,'Fund 01 Rev &amp; Exp Detail'!K$7:K$730)+SUMIF('Fund 03 Rev &amp; Exp Detail'!$I$7:$I$730,'CARES Reporting F01 Rollup'!$B142,'Fund 03 Rev &amp; Exp Detail'!K$7:K$730))/SUM('Fund 01 Rev &amp; Exp Detail'!K$732+'Fund 03 Rev &amp; Exp Detail'!K$732)</f>
        <v>#DIV/0!</v>
      </c>
      <c r="AG142" s="215" t="e">
        <f>SUM(SUMIF('Fund 01 Rev &amp; Exp Detail'!$I$7:$I$730,'CARES Reporting F01 Rollup'!$B142,'Fund 01 Rev &amp; Exp Detail'!L$7:L$730)+SUMIF('Fund 03 Rev &amp; Exp Detail'!$I$7:$I$730,'CARES Reporting F01 Rollup'!$B142,'Fund 03 Rev &amp; Exp Detail'!L$7:L$730))/SUM('Fund 01 Rev &amp; Exp Detail'!L$732+'Fund 03 Rev &amp; Exp Detail'!L$732)</f>
        <v>#DIV/0!</v>
      </c>
      <c r="AH142" s="235" t="e">
        <f>SUM(SUMIF('Fund 01 Rev &amp; Exp Detail'!$I$7:$I$730,'CARES Reporting F01 Rollup'!$B142,'Fund 01 Rev &amp; Exp Detail'!M$7:M$730)+SUMIF('Fund 03 Rev &amp; Exp Detail'!$I$7:$I$730,'CARES Reporting F01 Rollup'!$B142,'Fund 03 Rev &amp; Exp Detail'!M$7:M$730))/SUM('Fund 01 Rev &amp; Exp Detail'!M$732+'Fund 03 Rev &amp; Exp Detail'!M$732)</f>
        <v>#DIV/0!</v>
      </c>
    </row>
    <row r="143" spans="2:34" x14ac:dyDescent="0.25">
      <c r="B143" s="116" t="s">
        <v>243</v>
      </c>
      <c r="C143" s="334">
        <v>9</v>
      </c>
      <c r="D143" s="389"/>
      <c r="E143" s="384"/>
      <c r="F143" s="384"/>
      <c r="G143" s="214" t="e">
        <f>SUM(SUMIF('Fund 01 Rev &amp; Exp Detail'!$I$7:$I$595,'CARES Reporting F01 Rollup'!$B143,'Fund 01 Rev &amp; Exp Detail'!J$7:J$595)+SUMIF('Fund 03 Rev &amp; Exp Detail'!$I$7:$I$595,'CARES Reporting F01 Rollup'!$B143,'Fund 03 Rev &amp; Exp Detail'!J$7:J$595))/SUM('Fund 01 Rev &amp; Exp Detail'!J$597+'Fund 03 Rev &amp; Exp Detail'!J$597)</f>
        <v>#DIV/0!</v>
      </c>
      <c r="H143" s="215" t="e">
        <f>SUM(SUMIF('Fund 01 Rev &amp; Exp Detail'!$I$7:$I$595,'CARES Reporting F01 Rollup'!$B143,'Fund 01 Rev &amp; Exp Detail'!K$7:K$595)+SUMIF('Fund 03 Rev &amp; Exp Detail'!$I$7:$I$595,'CARES Reporting F01 Rollup'!$B143,'Fund 03 Rev &amp; Exp Detail'!K$7:K$595))/SUM('Fund 01 Rev &amp; Exp Detail'!K$597+'Fund 03 Rev &amp; Exp Detail'!K$597)</f>
        <v>#DIV/0!</v>
      </c>
      <c r="I143" s="215" t="e">
        <f>SUM(SUMIF('Fund 01 Rev &amp; Exp Detail'!$I$7:$I$595,'CARES Reporting F01 Rollup'!$B143,'Fund 01 Rev &amp; Exp Detail'!L$7:L$595)+SUMIF('Fund 03 Rev &amp; Exp Detail'!$I$7:$I$595,'CARES Reporting F01 Rollup'!$B143,'Fund 03 Rev &amp; Exp Detail'!L$7:L$595))/SUM('Fund 01 Rev &amp; Exp Detail'!L$597+'Fund 03 Rev &amp; Exp Detail'!L$597)</f>
        <v>#DIV/0!</v>
      </c>
      <c r="J143" s="235" t="e">
        <f>SUM(SUMIF('Fund 01 Rev &amp; Exp Detail'!$I$7:$I$595,'CARES Reporting F01 Rollup'!$B143,'Fund 01 Rev &amp; Exp Detail'!M$7:M$595)+SUMIF('Fund 03 Rev &amp; Exp Detail'!$I$7:$I$595,'CARES Reporting F01 Rollup'!$B143,'Fund 03 Rev &amp; Exp Detail'!M$7:M$595))/SUM('Fund 01 Rev &amp; Exp Detail'!M$597+'Fund 03 Rev &amp; Exp Detail'!M$597)</f>
        <v>#DIV/0!</v>
      </c>
      <c r="K143" s="336"/>
      <c r="L143" s="389"/>
      <c r="M143" s="384"/>
      <c r="N143" s="384"/>
      <c r="O143" s="214" t="e">
        <f>SUM(SUMIF('Fund 01 Rev &amp; Exp Detail'!$I$7:$I$640,'CARES Reporting F01 Rollup'!$B143,'Fund 01 Rev &amp; Exp Detail'!J$7:J$640)+SUMIF('Fund 03 Rev &amp; Exp Detail'!$I$7:$I$640,'CARES Reporting F01 Rollup'!$B143,'Fund 03 Rev &amp; Exp Detail'!J$7:J$640))/SUM('Fund 01 Rev &amp; Exp Detail'!J$642+'Fund 03 Rev &amp; Exp Detail'!J$642)</f>
        <v>#DIV/0!</v>
      </c>
      <c r="P143" s="215" t="e">
        <f>SUM(SUMIF('Fund 01 Rev &amp; Exp Detail'!$I$7:$I$640,'CARES Reporting F01 Rollup'!$B143,'Fund 01 Rev &amp; Exp Detail'!K$7:K$640)+SUMIF('Fund 03 Rev &amp; Exp Detail'!$I$7:$I$640,'CARES Reporting F01 Rollup'!$B143,'Fund 03 Rev &amp; Exp Detail'!K$7:K$640))/SUM('Fund 01 Rev &amp; Exp Detail'!K$642+'Fund 03 Rev &amp; Exp Detail'!K$642)</f>
        <v>#DIV/0!</v>
      </c>
      <c r="Q143" s="215" t="e">
        <f>SUM(SUMIF('Fund 01 Rev &amp; Exp Detail'!$I$7:$I$640,'CARES Reporting F01 Rollup'!$B143,'Fund 01 Rev &amp; Exp Detail'!L$7:L$640)+SUMIF('Fund 03 Rev &amp; Exp Detail'!$I$7:$I$640,'CARES Reporting F01 Rollup'!$B143,'Fund 03 Rev &amp; Exp Detail'!L$7:L$640))/SUM('Fund 01 Rev &amp; Exp Detail'!L$642+'Fund 03 Rev &amp; Exp Detail'!L$642)</f>
        <v>#DIV/0!</v>
      </c>
      <c r="R143" s="235" t="e">
        <f>SUM(SUMIF('Fund 01 Rev &amp; Exp Detail'!$I$7:$I$640,'CARES Reporting F01 Rollup'!$B143,'Fund 01 Rev &amp; Exp Detail'!M$7:M$640)+SUMIF('Fund 03 Rev &amp; Exp Detail'!$I$7:$I$640,'CARES Reporting F01 Rollup'!$B143,'Fund 03 Rev &amp; Exp Detail'!M$7:M$640))/SUM('Fund 01 Rev &amp; Exp Detail'!M$642+'Fund 03 Rev &amp; Exp Detail'!M$642)</f>
        <v>#DIV/0!</v>
      </c>
      <c r="S143" s="336"/>
      <c r="T143" s="389"/>
      <c r="U143" s="384"/>
      <c r="V143" s="384"/>
      <c r="W143" s="214" t="e">
        <f>SUM(SUMIF('Fund 01 Rev &amp; Exp Detail'!$I$7:$I$685,'CARES Reporting F01 Rollup'!$B143,'Fund 01 Rev &amp; Exp Detail'!J$7:J$685)+SUMIF('Fund 03 Rev &amp; Exp Detail'!$I$7:$I$685,'CARES Reporting F01 Rollup'!$B143,'Fund 03 Rev &amp; Exp Detail'!J$7:J$685))/SUM('Fund 01 Rev &amp; Exp Detail'!J$687+'Fund 03 Rev &amp; Exp Detail'!J$687)</f>
        <v>#DIV/0!</v>
      </c>
      <c r="X143" s="215" t="e">
        <f>SUM(SUMIF('Fund 01 Rev &amp; Exp Detail'!$I$7:$I$685,'CARES Reporting F01 Rollup'!$B143,'Fund 01 Rev &amp; Exp Detail'!K$7:K$685)+SUMIF('Fund 03 Rev &amp; Exp Detail'!$I$7:$I$685,'CARES Reporting F01 Rollup'!$B143,'Fund 03 Rev &amp; Exp Detail'!K$7:K$685))/SUM('Fund 01 Rev &amp; Exp Detail'!K$687+'Fund 03 Rev &amp; Exp Detail'!K$687)</f>
        <v>#DIV/0!</v>
      </c>
      <c r="Y143" s="215" t="e">
        <f>SUM(SUMIF('Fund 01 Rev &amp; Exp Detail'!$I$7:$I$685,'CARES Reporting F01 Rollup'!$B143,'Fund 01 Rev &amp; Exp Detail'!L$7:L$685)+SUMIF('Fund 03 Rev &amp; Exp Detail'!$I$7:$I$685,'CARES Reporting F01 Rollup'!$B143,'Fund 03 Rev &amp; Exp Detail'!L$7:L$685))/SUM('Fund 01 Rev &amp; Exp Detail'!L$687+'Fund 03 Rev &amp; Exp Detail'!L$687)</f>
        <v>#DIV/0!</v>
      </c>
      <c r="Z143" s="235" t="e">
        <f>SUM(SUMIF('Fund 01 Rev &amp; Exp Detail'!$I$7:$I$685,'CARES Reporting F01 Rollup'!$B143,'Fund 01 Rev &amp; Exp Detail'!M$7:M$685)+SUMIF('Fund 03 Rev &amp; Exp Detail'!$I$7:$I$685,'CARES Reporting F01 Rollup'!$B143,'Fund 03 Rev &amp; Exp Detail'!M$7:M$685))/SUM('Fund 01 Rev &amp; Exp Detail'!M$687+'Fund 03 Rev &amp; Exp Detail'!M$687)</f>
        <v>#DIV/0!</v>
      </c>
      <c r="AA143" s="336"/>
      <c r="AB143" s="389"/>
      <c r="AC143" s="384"/>
      <c r="AD143" s="384"/>
      <c r="AE143" s="214" t="e">
        <f>SUM(SUMIF('Fund 01 Rev &amp; Exp Detail'!$I$7:$I$730,'CARES Reporting F01 Rollup'!$B143,'Fund 01 Rev &amp; Exp Detail'!J$7:J$730)+SUMIF('Fund 03 Rev &amp; Exp Detail'!$I$7:$I$730,'CARES Reporting F01 Rollup'!$B143,'Fund 03 Rev &amp; Exp Detail'!J$7:J$730))/SUM('Fund 01 Rev &amp; Exp Detail'!J$732+'Fund 03 Rev &amp; Exp Detail'!J$732)</f>
        <v>#DIV/0!</v>
      </c>
      <c r="AF143" s="215" t="e">
        <f>SUM(SUMIF('Fund 01 Rev &amp; Exp Detail'!$I$7:$I$730,'CARES Reporting F01 Rollup'!$B143,'Fund 01 Rev &amp; Exp Detail'!K$7:K$730)+SUMIF('Fund 03 Rev &amp; Exp Detail'!$I$7:$I$730,'CARES Reporting F01 Rollup'!$B143,'Fund 03 Rev &amp; Exp Detail'!K$7:K$730))/SUM('Fund 01 Rev &amp; Exp Detail'!K$732+'Fund 03 Rev &amp; Exp Detail'!K$732)</f>
        <v>#DIV/0!</v>
      </c>
      <c r="AG143" s="215" t="e">
        <f>SUM(SUMIF('Fund 01 Rev &amp; Exp Detail'!$I$7:$I$730,'CARES Reporting F01 Rollup'!$B143,'Fund 01 Rev &amp; Exp Detail'!L$7:L$730)+SUMIF('Fund 03 Rev &amp; Exp Detail'!$I$7:$I$730,'CARES Reporting F01 Rollup'!$B143,'Fund 03 Rev &amp; Exp Detail'!L$7:L$730))/SUM('Fund 01 Rev &amp; Exp Detail'!L$732+'Fund 03 Rev &amp; Exp Detail'!L$732)</f>
        <v>#DIV/0!</v>
      </c>
      <c r="AH143" s="235" t="e">
        <f>SUM(SUMIF('Fund 01 Rev &amp; Exp Detail'!$I$7:$I$730,'CARES Reporting F01 Rollup'!$B143,'Fund 01 Rev &amp; Exp Detail'!M$7:M$730)+SUMIF('Fund 03 Rev &amp; Exp Detail'!$I$7:$I$730,'CARES Reporting F01 Rollup'!$B143,'Fund 03 Rev &amp; Exp Detail'!M$7:M$730))/SUM('Fund 01 Rev &amp; Exp Detail'!M$732+'Fund 03 Rev &amp; Exp Detail'!M$732)</f>
        <v>#DIV/0!</v>
      </c>
    </row>
    <row r="144" spans="2:34" x14ac:dyDescent="0.25">
      <c r="B144" s="116" t="s">
        <v>244</v>
      </c>
      <c r="C144" s="334">
        <v>10</v>
      </c>
      <c r="D144" s="389"/>
      <c r="E144" s="384"/>
      <c r="F144" s="384"/>
      <c r="G144" s="214" t="e">
        <f>SUM(SUMIF('Fund 01 Rev &amp; Exp Detail'!$I$7:$I$595,'CARES Reporting F01 Rollup'!$B144,'Fund 01 Rev &amp; Exp Detail'!J$7:J$595)+SUMIF('Fund 03 Rev &amp; Exp Detail'!$I$7:$I$595,'CARES Reporting F01 Rollup'!$B144,'Fund 03 Rev &amp; Exp Detail'!J$7:J$595))/SUM('Fund 01 Rev &amp; Exp Detail'!J$597+'Fund 03 Rev &amp; Exp Detail'!J$597)</f>
        <v>#DIV/0!</v>
      </c>
      <c r="H144" s="215" t="e">
        <f>SUM(SUMIF('Fund 01 Rev &amp; Exp Detail'!$I$7:$I$595,'CARES Reporting F01 Rollup'!$B144,'Fund 01 Rev &amp; Exp Detail'!K$7:K$595)+SUMIF('Fund 03 Rev &amp; Exp Detail'!$I$7:$I$595,'CARES Reporting F01 Rollup'!$B144,'Fund 03 Rev &amp; Exp Detail'!K$7:K$595))/SUM('Fund 01 Rev &amp; Exp Detail'!K$597+'Fund 03 Rev &amp; Exp Detail'!K$597)</f>
        <v>#DIV/0!</v>
      </c>
      <c r="I144" s="215" t="e">
        <f>SUM(SUMIF('Fund 01 Rev &amp; Exp Detail'!$I$7:$I$595,'CARES Reporting F01 Rollup'!$B144,'Fund 01 Rev &amp; Exp Detail'!L$7:L$595)+SUMIF('Fund 03 Rev &amp; Exp Detail'!$I$7:$I$595,'CARES Reporting F01 Rollup'!$B144,'Fund 03 Rev &amp; Exp Detail'!L$7:L$595))/SUM('Fund 01 Rev &amp; Exp Detail'!L$597+'Fund 03 Rev &amp; Exp Detail'!L$597)</f>
        <v>#DIV/0!</v>
      </c>
      <c r="J144" s="235" t="e">
        <f>SUM(SUMIF('Fund 01 Rev &amp; Exp Detail'!$I$7:$I$595,'CARES Reporting F01 Rollup'!$B144,'Fund 01 Rev &amp; Exp Detail'!M$7:M$595)+SUMIF('Fund 03 Rev &amp; Exp Detail'!$I$7:$I$595,'CARES Reporting F01 Rollup'!$B144,'Fund 03 Rev &amp; Exp Detail'!M$7:M$595))/SUM('Fund 01 Rev &amp; Exp Detail'!M$597+'Fund 03 Rev &amp; Exp Detail'!M$597)</f>
        <v>#DIV/0!</v>
      </c>
      <c r="K144" s="336"/>
      <c r="L144" s="389"/>
      <c r="M144" s="384"/>
      <c r="N144" s="384"/>
      <c r="O144" s="214" t="e">
        <f>SUM(SUMIF('Fund 01 Rev &amp; Exp Detail'!$I$7:$I$640,'CARES Reporting F01 Rollup'!$B144,'Fund 01 Rev &amp; Exp Detail'!J$7:J$640)+SUMIF('Fund 03 Rev &amp; Exp Detail'!$I$7:$I$640,'CARES Reporting F01 Rollup'!$B144,'Fund 03 Rev &amp; Exp Detail'!J$7:J$640))/SUM('Fund 01 Rev &amp; Exp Detail'!J$642+'Fund 03 Rev &amp; Exp Detail'!J$642)</f>
        <v>#DIV/0!</v>
      </c>
      <c r="P144" s="215" t="e">
        <f>SUM(SUMIF('Fund 01 Rev &amp; Exp Detail'!$I$7:$I$640,'CARES Reporting F01 Rollup'!$B144,'Fund 01 Rev &amp; Exp Detail'!K$7:K$640)+SUMIF('Fund 03 Rev &amp; Exp Detail'!$I$7:$I$640,'CARES Reporting F01 Rollup'!$B144,'Fund 03 Rev &amp; Exp Detail'!K$7:K$640))/SUM('Fund 01 Rev &amp; Exp Detail'!K$642+'Fund 03 Rev &amp; Exp Detail'!K$642)</f>
        <v>#DIV/0!</v>
      </c>
      <c r="Q144" s="215" t="e">
        <f>SUM(SUMIF('Fund 01 Rev &amp; Exp Detail'!$I$7:$I$640,'CARES Reporting F01 Rollup'!$B144,'Fund 01 Rev &amp; Exp Detail'!L$7:L$640)+SUMIF('Fund 03 Rev &amp; Exp Detail'!$I$7:$I$640,'CARES Reporting F01 Rollup'!$B144,'Fund 03 Rev &amp; Exp Detail'!L$7:L$640))/SUM('Fund 01 Rev &amp; Exp Detail'!L$642+'Fund 03 Rev &amp; Exp Detail'!L$642)</f>
        <v>#DIV/0!</v>
      </c>
      <c r="R144" s="235" t="e">
        <f>SUM(SUMIF('Fund 01 Rev &amp; Exp Detail'!$I$7:$I$640,'CARES Reporting F01 Rollup'!$B144,'Fund 01 Rev &amp; Exp Detail'!M$7:M$640)+SUMIF('Fund 03 Rev &amp; Exp Detail'!$I$7:$I$640,'CARES Reporting F01 Rollup'!$B144,'Fund 03 Rev &amp; Exp Detail'!M$7:M$640))/SUM('Fund 01 Rev &amp; Exp Detail'!M$642+'Fund 03 Rev &amp; Exp Detail'!M$642)</f>
        <v>#DIV/0!</v>
      </c>
      <c r="S144" s="336"/>
      <c r="T144" s="389"/>
      <c r="U144" s="384"/>
      <c r="V144" s="384"/>
      <c r="W144" s="214" t="e">
        <f>SUM(SUMIF('Fund 01 Rev &amp; Exp Detail'!$I$7:$I$685,'CARES Reporting F01 Rollup'!$B144,'Fund 01 Rev &amp; Exp Detail'!J$7:J$685)+SUMIF('Fund 03 Rev &amp; Exp Detail'!$I$7:$I$685,'CARES Reporting F01 Rollup'!$B144,'Fund 03 Rev &amp; Exp Detail'!J$7:J$685))/SUM('Fund 01 Rev &amp; Exp Detail'!J$687+'Fund 03 Rev &amp; Exp Detail'!J$687)</f>
        <v>#DIV/0!</v>
      </c>
      <c r="X144" s="215" t="e">
        <f>SUM(SUMIF('Fund 01 Rev &amp; Exp Detail'!$I$7:$I$685,'CARES Reporting F01 Rollup'!$B144,'Fund 01 Rev &amp; Exp Detail'!K$7:K$685)+SUMIF('Fund 03 Rev &amp; Exp Detail'!$I$7:$I$685,'CARES Reporting F01 Rollup'!$B144,'Fund 03 Rev &amp; Exp Detail'!K$7:K$685))/SUM('Fund 01 Rev &amp; Exp Detail'!K$687+'Fund 03 Rev &amp; Exp Detail'!K$687)</f>
        <v>#DIV/0!</v>
      </c>
      <c r="Y144" s="215" t="e">
        <f>SUM(SUMIF('Fund 01 Rev &amp; Exp Detail'!$I$7:$I$685,'CARES Reporting F01 Rollup'!$B144,'Fund 01 Rev &amp; Exp Detail'!L$7:L$685)+SUMIF('Fund 03 Rev &amp; Exp Detail'!$I$7:$I$685,'CARES Reporting F01 Rollup'!$B144,'Fund 03 Rev &amp; Exp Detail'!L$7:L$685))/SUM('Fund 01 Rev &amp; Exp Detail'!L$687+'Fund 03 Rev &amp; Exp Detail'!L$687)</f>
        <v>#DIV/0!</v>
      </c>
      <c r="Z144" s="235" t="e">
        <f>SUM(SUMIF('Fund 01 Rev &amp; Exp Detail'!$I$7:$I$685,'CARES Reporting F01 Rollup'!$B144,'Fund 01 Rev &amp; Exp Detail'!M$7:M$685)+SUMIF('Fund 03 Rev &amp; Exp Detail'!$I$7:$I$685,'CARES Reporting F01 Rollup'!$B144,'Fund 03 Rev &amp; Exp Detail'!M$7:M$685))/SUM('Fund 01 Rev &amp; Exp Detail'!M$687+'Fund 03 Rev &amp; Exp Detail'!M$687)</f>
        <v>#DIV/0!</v>
      </c>
      <c r="AA144" s="336"/>
      <c r="AB144" s="389"/>
      <c r="AC144" s="384"/>
      <c r="AD144" s="384"/>
      <c r="AE144" s="214" t="e">
        <f>SUM(SUMIF('Fund 01 Rev &amp; Exp Detail'!$I$7:$I$730,'CARES Reporting F01 Rollup'!$B144,'Fund 01 Rev &amp; Exp Detail'!J$7:J$730)+SUMIF('Fund 03 Rev &amp; Exp Detail'!$I$7:$I$730,'CARES Reporting F01 Rollup'!$B144,'Fund 03 Rev &amp; Exp Detail'!J$7:J$730))/SUM('Fund 01 Rev &amp; Exp Detail'!J$732+'Fund 03 Rev &amp; Exp Detail'!J$732)</f>
        <v>#DIV/0!</v>
      </c>
      <c r="AF144" s="215" t="e">
        <f>SUM(SUMIF('Fund 01 Rev &amp; Exp Detail'!$I$7:$I$730,'CARES Reporting F01 Rollup'!$B144,'Fund 01 Rev &amp; Exp Detail'!K$7:K$730)+SUMIF('Fund 03 Rev &amp; Exp Detail'!$I$7:$I$730,'CARES Reporting F01 Rollup'!$B144,'Fund 03 Rev &amp; Exp Detail'!K$7:K$730))/SUM('Fund 01 Rev &amp; Exp Detail'!K$732+'Fund 03 Rev &amp; Exp Detail'!K$732)</f>
        <v>#DIV/0!</v>
      </c>
      <c r="AG144" s="215" t="e">
        <f>SUM(SUMIF('Fund 01 Rev &amp; Exp Detail'!$I$7:$I$730,'CARES Reporting F01 Rollup'!$B144,'Fund 01 Rev &amp; Exp Detail'!L$7:L$730)+SUMIF('Fund 03 Rev &amp; Exp Detail'!$I$7:$I$730,'CARES Reporting F01 Rollup'!$B144,'Fund 03 Rev &amp; Exp Detail'!L$7:L$730))/SUM('Fund 01 Rev &amp; Exp Detail'!L$732+'Fund 03 Rev &amp; Exp Detail'!L$732)</f>
        <v>#DIV/0!</v>
      </c>
      <c r="AH144" s="235" t="e">
        <f>SUM(SUMIF('Fund 01 Rev &amp; Exp Detail'!$I$7:$I$730,'CARES Reporting F01 Rollup'!$B144,'Fund 01 Rev &amp; Exp Detail'!M$7:M$730)+SUMIF('Fund 03 Rev &amp; Exp Detail'!$I$7:$I$730,'CARES Reporting F01 Rollup'!$B144,'Fund 03 Rev &amp; Exp Detail'!M$7:M$730))/SUM('Fund 01 Rev &amp; Exp Detail'!M$732+'Fund 03 Rev &amp; Exp Detail'!M$732)</f>
        <v>#DIV/0!</v>
      </c>
    </row>
    <row r="145" spans="2:34" x14ac:dyDescent="0.25">
      <c r="B145" s="116" t="s">
        <v>245</v>
      </c>
      <c r="C145" s="334">
        <v>11</v>
      </c>
      <c r="D145" s="389"/>
      <c r="E145" s="384"/>
      <c r="F145" s="384"/>
      <c r="G145" s="214" t="e">
        <f>SUM(SUMIF('Fund 01 Rev &amp; Exp Detail'!$I$7:$I$595,'CARES Reporting F01 Rollup'!$B145,'Fund 01 Rev &amp; Exp Detail'!J$7:J$595)+SUMIF('Fund 03 Rev &amp; Exp Detail'!$I$7:$I$595,'CARES Reporting F01 Rollup'!$B145,'Fund 03 Rev &amp; Exp Detail'!J$7:J$595))/SUM('Fund 01 Rev &amp; Exp Detail'!J$597+'Fund 03 Rev &amp; Exp Detail'!J$597)</f>
        <v>#DIV/0!</v>
      </c>
      <c r="H145" s="215" t="e">
        <f>SUM(SUMIF('Fund 01 Rev &amp; Exp Detail'!$I$7:$I$595,'CARES Reporting F01 Rollup'!$B145,'Fund 01 Rev &amp; Exp Detail'!K$7:K$595)+SUMIF('Fund 03 Rev &amp; Exp Detail'!$I$7:$I$595,'CARES Reporting F01 Rollup'!$B145,'Fund 03 Rev &amp; Exp Detail'!K$7:K$595))/SUM('Fund 01 Rev &amp; Exp Detail'!K$597+'Fund 03 Rev &amp; Exp Detail'!K$597)</f>
        <v>#DIV/0!</v>
      </c>
      <c r="I145" s="215" t="e">
        <f>SUM(SUMIF('Fund 01 Rev &amp; Exp Detail'!$I$7:$I$595,'CARES Reporting F01 Rollup'!$B145,'Fund 01 Rev &amp; Exp Detail'!L$7:L$595)+SUMIF('Fund 03 Rev &amp; Exp Detail'!$I$7:$I$595,'CARES Reporting F01 Rollup'!$B145,'Fund 03 Rev &amp; Exp Detail'!L$7:L$595))/SUM('Fund 01 Rev &amp; Exp Detail'!L$597+'Fund 03 Rev &amp; Exp Detail'!L$597)</f>
        <v>#DIV/0!</v>
      </c>
      <c r="J145" s="235" t="e">
        <f>SUM(SUMIF('Fund 01 Rev &amp; Exp Detail'!$I$7:$I$595,'CARES Reporting F01 Rollup'!$B145,'Fund 01 Rev &amp; Exp Detail'!M$7:M$595)+SUMIF('Fund 03 Rev &amp; Exp Detail'!$I$7:$I$595,'CARES Reporting F01 Rollup'!$B145,'Fund 03 Rev &amp; Exp Detail'!M$7:M$595))/SUM('Fund 01 Rev &amp; Exp Detail'!M$597+'Fund 03 Rev &amp; Exp Detail'!M$597)</f>
        <v>#DIV/0!</v>
      </c>
      <c r="K145" s="336"/>
      <c r="L145" s="389"/>
      <c r="M145" s="384"/>
      <c r="N145" s="384"/>
      <c r="O145" s="214" t="e">
        <f>SUM(SUMIF('Fund 01 Rev &amp; Exp Detail'!$I$7:$I$640,'CARES Reporting F01 Rollup'!$B145,'Fund 01 Rev &amp; Exp Detail'!J$7:J$640)+SUMIF('Fund 03 Rev &amp; Exp Detail'!$I$7:$I$640,'CARES Reporting F01 Rollup'!$B145,'Fund 03 Rev &amp; Exp Detail'!J$7:J$640))/SUM('Fund 01 Rev &amp; Exp Detail'!J$642+'Fund 03 Rev &amp; Exp Detail'!J$642)</f>
        <v>#DIV/0!</v>
      </c>
      <c r="P145" s="215" t="e">
        <f>SUM(SUMIF('Fund 01 Rev &amp; Exp Detail'!$I$7:$I$640,'CARES Reporting F01 Rollup'!$B145,'Fund 01 Rev &amp; Exp Detail'!K$7:K$640)+SUMIF('Fund 03 Rev &amp; Exp Detail'!$I$7:$I$640,'CARES Reporting F01 Rollup'!$B145,'Fund 03 Rev &amp; Exp Detail'!K$7:K$640))/SUM('Fund 01 Rev &amp; Exp Detail'!K$642+'Fund 03 Rev &amp; Exp Detail'!K$642)</f>
        <v>#DIV/0!</v>
      </c>
      <c r="Q145" s="215" t="e">
        <f>SUM(SUMIF('Fund 01 Rev &amp; Exp Detail'!$I$7:$I$640,'CARES Reporting F01 Rollup'!$B145,'Fund 01 Rev &amp; Exp Detail'!L$7:L$640)+SUMIF('Fund 03 Rev &amp; Exp Detail'!$I$7:$I$640,'CARES Reporting F01 Rollup'!$B145,'Fund 03 Rev &amp; Exp Detail'!L$7:L$640))/SUM('Fund 01 Rev &amp; Exp Detail'!L$642+'Fund 03 Rev &amp; Exp Detail'!L$642)</f>
        <v>#DIV/0!</v>
      </c>
      <c r="R145" s="235" t="e">
        <f>SUM(SUMIF('Fund 01 Rev &amp; Exp Detail'!$I$7:$I$640,'CARES Reporting F01 Rollup'!$B145,'Fund 01 Rev &amp; Exp Detail'!M$7:M$640)+SUMIF('Fund 03 Rev &amp; Exp Detail'!$I$7:$I$640,'CARES Reporting F01 Rollup'!$B145,'Fund 03 Rev &amp; Exp Detail'!M$7:M$640))/SUM('Fund 01 Rev &amp; Exp Detail'!M$642+'Fund 03 Rev &amp; Exp Detail'!M$642)</f>
        <v>#DIV/0!</v>
      </c>
      <c r="S145" s="336"/>
      <c r="T145" s="389"/>
      <c r="U145" s="384"/>
      <c r="V145" s="384"/>
      <c r="W145" s="214" t="e">
        <f>SUM(SUMIF('Fund 01 Rev &amp; Exp Detail'!$I$7:$I$685,'CARES Reporting F01 Rollup'!$B145,'Fund 01 Rev &amp; Exp Detail'!J$7:J$685)+SUMIF('Fund 03 Rev &amp; Exp Detail'!$I$7:$I$685,'CARES Reporting F01 Rollup'!$B145,'Fund 03 Rev &amp; Exp Detail'!J$7:J$685))/SUM('Fund 01 Rev &amp; Exp Detail'!J$687+'Fund 03 Rev &amp; Exp Detail'!J$687)</f>
        <v>#DIV/0!</v>
      </c>
      <c r="X145" s="215" t="e">
        <f>SUM(SUMIF('Fund 01 Rev &amp; Exp Detail'!$I$7:$I$685,'CARES Reporting F01 Rollup'!$B145,'Fund 01 Rev &amp; Exp Detail'!K$7:K$685)+SUMIF('Fund 03 Rev &amp; Exp Detail'!$I$7:$I$685,'CARES Reporting F01 Rollup'!$B145,'Fund 03 Rev &amp; Exp Detail'!K$7:K$685))/SUM('Fund 01 Rev &amp; Exp Detail'!K$687+'Fund 03 Rev &amp; Exp Detail'!K$687)</f>
        <v>#DIV/0!</v>
      </c>
      <c r="Y145" s="215" t="e">
        <f>SUM(SUMIF('Fund 01 Rev &amp; Exp Detail'!$I$7:$I$685,'CARES Reporting F01 Rollup'!$B145,'Fund 01 Rev &amp; Exp Detail'!L$7:L$685)+SUMIF('Fund 03 Rev &amp; Exp Detail'!$I$7:$I$685,'CARES Reporting F01 Rollup'!$B145,'Fund 03 Rev &amp; Exp Detail'!L$7:L$685))/SUM('Fund 01 Rev &amp; Exp Detail'!L$687+'Fund 03 Rev &amp; Exp Detail'!L$687)</f>
        <v>#DIV/0!</v>
      </c>
      <c r="Z145" s="235" t="e">
        <f>SUM(SUMIF('Fund 01 Rev &amp; Exp Detail'!$I$7:$I$685,'CARES Reporting F01 Rollup'!$B145,'Fund 01 Rev &amp; Exp Detail'!M$7:M$685)+SUMIF('Fund 03 Rev &amp; Exp Detail'!$I$7:$I$685,'CARES Reporting F01 Rollup'!$B145,'Fund 03 Rev &amp; Exp Detail'!M$7:M$685))/SUM('Fund 01 Rev &amp; Exp Detail'!M$687+'Fund 03 Rev &amp; Exp Detail'!M$687)</f>
        <v>#DIV/0!</v>
      </c>
      <c r="AA145" s="336"/>
      <c r="AB145" s="389"/>
      <c r="AC145" s="384"/>
      <c r="AD145" s="384"/>
      <c r="AE145" s="214" t="e">
        <f>SUM(SUMIF('Fund 01 Rev &amp; Exp Detail'!$I$7:$I$730,'CARES Reporting F01 Rollup'!$B145,'Fund 01 Rev &amp; Exp Detail'!J$7:J$730)+SUMIF('Fund 03 Rev &amp; Exp Detail'!$I$7:$I$730,'CARES Reporting F01 Rollup'!$B145,'Fund 03 Rev &amp; Exp Detail'!J$7:J$730))/SUM('Fund 01 Rev &amp; Exp Detail'!J$732+'Fund 03 Rev &amp; Exp Detail'!J$732)</f>
        <v>#DIV/0!</v>
      </c>
      <c r="AF145" s="215" t="e">
        <f>SUM(SUMIF('Fund 01 Rev &amp; Exp Detail'!$I$7:$I$730,'CARES Reporting F01 Rollup'!$B145,'Fund 01 Rev &amp; Exp Detail'!K$7:K$730)+SUMIF('Fund 03 Rev &amp; Exp Detail'!$I$7:$I$730,'CARES Reporting F01 Rollup'!$B145,'Fund 03 Rev &amp; Exp Detail'!K$7:K$730))/SUM('Fund 01 Rev &amp; Exp Detail'!K$732+'Fund 03 Rev &amp; Exp Detail'!K$732)</f>
        <v>#DIV/0!</v>
      </c>
      <c r="AG145" s="215" t="e">
        <f>SUM(SUMIF('Fund 01 Rev &amp; Exp Detail'!$I$7:$I$730,'CARES Reporting F01 Rollup'!$B145,'Fund 01 Rev &amp; Exp Detail'!L$7:L$730)+SUMIF('Fund 03 Rev &amp; Exp Detail'!$I$7:$I$730,'CARES Reporting F01 Rollup'!$B145,'Fund 03 Rev &amp; Exp Detail'!L$7:L$730))/SUM('Fund 01 Rev &amp; Exp Detail'!L$732+'Fund 03 Rev &amp; Exp Detail'!L$732)</f>
        <v>#DIV/0!</v>
      </c>
      <c r="AH145" s="235" t="e">
        <f>SUM(SUMIF('Fund 01 Rev &amp; Exp Detail'!$I$7:$I$730,'CARES Reporting F01 Rollup'!$B145,'Fund 01 Rev &amp; Exp Detail'!M$7:M$730)+SUMIF('Fund 03 Rev &amp; Exp Detail'!$I$7:$I$730,'CARES Reporting F01 Rollup'!$B145,'Fund 03 Rev &amp; Exp Detail'!M$7:M$730))/SUM('Fund 01 Rev &amp; Exp Detail'!M$732+'Fund 03 Rev &amp; Exp Detail'!M$732)</f>
        <v>#DIV/0!</v>
      </c>
    </row>
    <row r="146" spans="2:34" ht="15.75" thickBot="1" x14ac:dyDescent="0.3">
      <c r="B146" s="116" t="s">
        <v>246</v>
      </c>
      <c r="C146" s="334">
        <v>12</v>
      </c>
      <c r="D146" s="390"/>
      <c r="E146" s="386"/>
      <c r="F146" s="386"/>
      <c r="G146" s="288" t="e">
        <f>SUM(SUMIF('Fund 01 Rev &amp; Exp Detail'!$I$7:$I$595,'CARES Reporting F01 Rollup'!$B146,'Fund 01 Rev &amp; Exp Detail'!J$7:J$595)+SUMIF('Fund 03 Rev &amp; Exp Detail'!$I$7:$I$595,'CARES Reporting F01 Rollup'!$B146,'Fund 03 Rev &amp; Exp Detail'!J$7:J$595))/SUM('Fund 01 Rev &amp; Exp Detail'!J$597+'Fund 03 Rev &amp; Exp Detail'!J$597)</f>
        <v>#DIV/0!</v>
      </c>
      <c r="H146" s="227" t="e">
        <f>SUM(SUMIF('Fund 01 Rev &amp; Exp Detail'!$I$7:$I$595,'CARES Reporting F01 Rollup'!$B146,'Fund 01 Rev &amp; Exp Detail'!K$7:K$595)+SUMIF('Fund 03 Rev &amp; Exp Detail'!$I$7:$I$595,'CARES Reporting F01 Rollup'!$B146,'Fund 03 Rev &amp; Exp Detail'!K$7:K$595))/SUM('Fund 01 Rev &amp; Exp Detail'!K$597+'Fund 03 Rev &amp; Exp Detail'!K$597)</f>
        <v>#DIV/0!</v>
      </c>
      <c r="I146" s="227" t="e">
        <f>SUM(SUMIF('Fund 01 Rev &amp; Exp Detail'!$I$7:$I$595,'CARES Reporting F01 Rollup'!$B146,'Fund 01 Rev &amp; Exp Detail'!L$7:L$595)+SUMIF('Fund 03 Rev &amp; Exp Detail'!$I$7:$I$595,'CARES Reporting F01 Rollup'!$B146,'Fund 03 Rev &amp; Exp Detail'!L$7:L$595))/SUM('Fund 01 Rev &amp; Exp Detail'!L$597+'Fund 03 Rev &amp; Exp Detail'!L$597)</f>
        <v>#DIV/0!</v>
      </c>
      <c r="J146" s="247" t="e">
        <f>SUM(SUMIF('Fund 01 Rev &amp; Exp Detail'!$I$7:$I$595,'CARES Reporting F01 Rollup'!$B146,'Fund 01 Rev &amp; Exp Detail'!M$7:M$595)+SUMIF('Fund 03 Rev &amp; Exp Detail'!$I$7:$I$595,'CARES Reporting F01 Rollup'!$B146,'Fund 03 Rev &amp; Exp Detail'!M$7:M$595))/SUM('Fund 01 Rev &amp; Exp Detail'!M$597+'Fund 03 Rev &amp; Exp Detail'!M$597)</f>
        <v>#DIV/0!</v>
      </c>
      <c r="K146" s="336"/>
      <c r="L146" s="390"/>
      <c r="M146" s="386"/>
      <c r="N146" s="386"/>
      <c r="O146" s="288" t="e">
        <f>SUM(SUMIF('Fund 01 Rev &amp; Exp Detail'!$I$7:$I$640,'CARES Reporting F01 Rollup'!$B146,'Fund 01 Rev &amp; Exp Detail'!J$7:J$640)+SUMIF('Fund 03 Rev &amp; Exp Detail'!$I$7:$I$640,'CARES Reporting F01 Rollup'!$B146,'Fund 03 Rev &amp; Exp Detail'!J$7:J$640))/SUM('Fund 01 Rev &amp; Exp Detail'!J$642+'Fund 03 Rev &amp; Exp Detail'!J$642)</f>
        <v>#DIV/0!</v>
      </c>
      <c r="P146" s="227" t="e">
        <f>SUM(SUMIF('Fund 01 Rev &amp; Exp Detail'!$I$7:$I$640,'CARES Reporting F01 Rollup'!$B146,'Fund 01 Rev &amp; Exp Detail'!K$7:K$640)+SUMIF('Fund 03 Rev &amp; Exp Detail'!$I$7:$I$640,'CARES Reporting F01 Rollup'!$B146,'Fund 03 Rev &amp; Exp Detail'!K$7:K$640))/SUM('Fund 01 Rev &amp; Exp Detail'!K$642+'Fund 03 Rev &amp; Exp Detail'!K$642)</f>
        <v>#DIV/0!</v>
      </c>
      <c r="Q146" s="227" t="e">
        <f>SUM(SUMIF('Fund 01 Rev &amp; Exp Detail'!$I$7:$I$640,'CARES Reporting F01 Rollup'!$B146,'Fund 01 Rev &amp; Exp Detail'!L$7:L$640)+SUMIF('Fund 03 Rev &amp; Exp Detail'!$I$7:$I$640,'CARES Reporting F01 Rollup'!$B146,'Fund 03 Rev &amp; Exp Detail'!L$7:L$640))/SUM('Fund 01 Rev &amp; Exp Detail'!L$642+'Fund 03 Rev &amp; Exp Detail'!L$642)</f>
        <v>#DIV/0!</v>
      </c>
      <c r="R146" s="247" t="e">
        <f>SUM(SUMIF('Fund 01 Rev &amp; Exp Detail'!$I$7:$I$640,'CARES Reporting F01 Rollup'!$B146,'Fund 01 Rev &amp; Exp Detail'!M$7:M$640)+SUMIF('Fund 03 Rev &amp; Exp Detail'!$I$7:$I$640,'CARES Reporting F01 Rollup'!$B146,'Fund 03 Rev &amp; Exp Detail'!M$7:M$640))/SUM('Fund 01 Rev &amp; Exp Detail'!M$642+'Fund 03 Rev &amp; Exp Detail'!M$642)</f>
        <v>#DIV/0!</v>
      </c>
      <c r="S146" s="336"/>
      <c r="T146" s="390"/>
      <c r="U146" s="386"/>
      <c r="V146" s="386"/>
      <c r="W146" s="288" t="e">
        <f>SUM(SUMIF('Fund 01 Rev &amp; Exp Detail'!$I$7:$I$685,'CARES Reporting F01 Rollup'!$B146,'Fund 01 Rev &amp; Exp Detail'!J$7:J$685)+SUMIF('Fund 03 Rev &amp; Exp Detail'!$I$7:$I$685,'CARES Reporting F01 Rollup'!$B146,'Fund 03 Rev &amp; Exp Detail'!J$7:J$685))/SUM('Fund 01 Rev &amp; Exp Detail'!J$687+'Fund 03 Rev &amp; Exp Detail'!J$687)</f>
        <v>#DIV/0!</v>
      </c>
      <c r="X146" s="227" t="e">
        <f>SUM(SUMIF('Fund 01 Rev &amp; Exp Detail'!$I$7:$I$685,'CARES Reporting F01 Rollup'!$B146,'Fund 01 Rev &amp; Exp Detail'!K$7:K$685)+SUMIF('Fund 03 Rev &amp; Exp Detail'!$I$7:$I$685,'CARES Reporting F01 Rollup'!$B146,'Fund 03 Rev &amp; Exp Detail'!K$7:K$685))/SUM('Fund 01 Rev &amp; Exp Detail'!K$687+'Fund 03 Rev &amp; Exp Detail'!K$687)</f>
        <v>#DIV/0!</v>
      </c>
      <c r="Y146" s="227" t="e">
        <f>SUM(SUMIF('Fund 01 Rev &amp; Exp Detail'!$I$7:$I$685,'CARES Reporting F01 Rollup'!$B146,'Fund 01 Rev &amp; Exp Detail'!L$7:L$685)+SUMIF('Fund 03 Rev &amp; Exp Detail'!$I$7:$I$685,'CARES Reporting F01 Rollup'!$B146,'Fund 03 Rev &amp; Exp Detail'!L$7:L$685))/SUM('Fund 01 Rev &amp; Exp Detail'!L$687+'Fund 03 Rev &amp; Exp Detail'!L$687)</f>
        <v>#DIV/0!</v>
      </c>
      <c r="Z146" s="247" t="e">
        <f>SUM(SUMIF('Fund 01 Rev &amp; Exp Detail'!$I$7:$I$685,'CARES Reporting F01 Rollup'!$B146,'Fund 01 Rev &amp; Exp Detail'!M$7:M$685)+SUMIF('Fund 03 Rev &amp; Exp Detail'!$I$7:$I$685,'CARES Reporting F01 Rollup'!$B146,'Fund 03 Rev &amp; Exp Detail'!M$7:M$685))/SUM('Fund 01 Rev &amp; Exp Detail'!M$687+'Fund 03 Rev &amp; Exp Detail'!M$687)</f>
        <v>#DIV/0!</v>
      </c>
      <c r="AA146" s="336"/>
      <c r="AB146" s="390"/>
      <c r="AC146" s="386"/>
      <c r="AD146" s="386"/>
      <c r="AE146" s="288" t="e">
        <f>SUM(SUMIF('Fund 01 Rev &amp; Exp Detail'!$I$7:$I$730,'CARES Reporting F01 Rollup'!$B146,'Fund 01 Rev &amp; Exp Detail'!J$7:J$730)+SUMIF('Fund 03 Rev &amp; Exp Detail'!$I$7:$I$730,'CARES Reporting F01 Rollup'!$B146,'Fund 03 Rev &amp; Exp Detail'!J$7:J$730))/SUM('Fund 01 Rev &amp; Exp Detail'!J$732+'Fund 03 Rev &amp; Exp Detail'!J$732)</f>
        <v>#DIV/0!</v>
      </c>
      <c r="AF146" s="227" t="e">
        <f>SUM(SUMIF('Fund 01 Rev &amp; Exp Detail'!$I$7:$I$730,'CARES Reporting F01 Rollup'!$B146,'Fund 01 Rev &amp; Exp Detail'!K$7:K$730)+SUMIF('Fund 03 Rev &amp; Exp Detail'!$I$7:$I$730,'CARES Reporting F01 Rollup'!$B146,'Fund 03 Rev &amp; Exp Detail'!K$7:K$730))/SUM('Fund 01 Rev &amp; Exp Detail'!K$732+'Fund 03 Rev &amp; Exp Detail'!K$732)</f>
        <v>#DIV/0!</v>
      </c>
      <c r="AG146" s="227" t="e">
        <f>SUM(SUMIF('Fund 01 Rev &amp; Exp Detail'!$I$7:$I$730,'CARES Reporting F01 Rollup'!$B146,'Fund 01 Rev &amp; Exp Detail'!L$7:L$730)+SUMIF('Fund 03 Rev &amp; Exp Detail'!$I$7:$I$730,'CARES Reporting F01 Rollup'!$B146,'Fund 03 Rev &amp; Exp Detail'!L$7:L$730))/SUM('Fund 01 Rev &amp; Exp Detail'!L$732+'Fund 03 Rev &amp; Exp Detail'!L$732)</f>
        <v>#DIV/0!</v>
      </c>
      <c r="AH146" s="247" t="e">
        <f>SUM(SUMIF('Fund 01 Rev &amp; Exp Detail'!$I$7:$I$730,'CARES Reporting F01 Rollup'!$B146,'Fund 01 Rev &amp; Exp Detail'!M$7:M$730)+SUMIF('Fund 03 Rev &amp; Exp Detail'!$I$7:$I$730,'CARES Reporting F01 Rollup'!$B146,'Fund 03 Rev &amp; Exp Detail'!M$7:M$730))/SUM('Fund 01 Rev &amp; Exp Detail'!M$732+'Fund 03 Rev &amp; Exp Detail'!M$732)</f>
        <v>#DIV/0!</v>
      </c>
    </row>
    <row r="147" spans="2:34" ht="16.5" thickTop="1" thickBot="1" x14ac:dyDescent="0.3">
      <c r="B147" s="144"/>
      <c r="C147" s="78" t="s">
        <v>233</v>
      </c>
      <c r="D147" s="267" t="e">
        <f>SUM(D125:D134)</f>
        <v>#DIV/0!</v>
      </c>
      <c r="E147" s="266" t="e">
        <f>SUM(E125:E134)</f>
        <v>#DIV/0!</v>
      </c>
      <c r="F147" s="266" t="e">
        <f>SUM(F125:F134)</f>
        <v>#DIV/0!</v>
      </c>
      <c r="G147" s="266" t="e">
        <f>SUM(G135:G146)</f>
        <v>#DIV/0!</v>
      </c>
      <c r="H147" s="266" t="e">
        <f>SUM(H135:H146)</f>
        <v>#DIV/0!</v>
      </c>
      <c r="I147" s="266" t="e">
        <f t="shared" ref="I147" si="13">SUM(I135:I146)</f>
        <v>#DIV/0!</v>
      </c>
      <c r="J147" s="279" t="e">
        <f t="shared" ref="J147" si="14">SUM(J135:J146)</f>
        <v>#DIV/0!</v>
      </c>
      <c r="K147" s="336"/>
      <c r="L147" s="267" t="e">
        <f>SUM(L125:L134)</f>
        <v>#DIV/0!</v>
      </c>
      <c r="M147" s="266" t="e">
        <f>SUM(M125:M134)</f>
        <v>#DIV/0!</v>
      </c>
      <c r="N147" s="266" t="e">
        <f>SUM(N125:N134)</f>
        <v>#DIV/0!</v>
      </c>
      <c r="O147" s="266" t="e">
        <f>SUM(O135:O146)</f>
        <v>#DIV/0!</v>
      </c>
      <c r="P147" s="266" t="e">
        <f>SUM(P135:P146)</f>
        <v>#DIV/0!</v>
      </c>
      <c r="Q147" s="266" t="e">
        <f t="shared" ref="Q147" si="15">SUM(Q135:Q146)</f>
        <v>#DIV/0!</v>
      </c>
      <c r="R147" s="279" t="e">
        <f t="shared" ref="R147" si="16">SUM(R135:R146)</f>
        <v>#DIV/0!</v>
      </c>
      <c r="S147" s="336"/>
      <c r="T147" s="267" t="e">
        <f>SUM(T125:T134)</f>
        <v>#DIV/0!</v>
      </c>
      <c r="U147" s="266" t="e">
        <f>SUM(U125:U134)</f>
        <v>#DIV/0!</v>
      </c>
      <c r="V147" s="266" t="e">
        <f>SUM(V125:V134)</f>
        <v>#DIV/0!</v>
      </c>
      <c r="W147" s="266" t="e">
        <f>SUM(W135:W146)</f>
        <v>#DIV/0!</v>
      </c>
      <c r="X147" s="266" t="e">
        <f>SUM(X135:X146)</f>
        <v>#DIV/0!</v>
      </c>
      <c r="Y147" s="266" t="e">
        <f t="shared" ref="Y147" si="17">SUM(Y135:Y146)</f>
        <v>#DIV/0!</v>
      </c>
      <c r="Z147" s="279" t="e">
        <f t="shared" ref="Z147" si="18">SUM(Z135:Z146)</f>
        <v>#DIV/0!</v>
      </c>
      <c r="AA147" s="336"/>
      <c r="AB147" s="267" t="e">
        <f>SUM(AB125:AB134)</f>
        <v>#DIV/0!</v>
      </c>
      <c r="AC147" s="266" t="e">
        <f>SUM(AC125:AC134)</f>
        <v>#DIV/0!</v>
      </c>
      <c r="AD147" s="266" t="e">
        <f>SUM(AD125:AD134)</f>
        <v>#DIV/0!</v>
      </c>
      <c r="AE147" s="266" t="e">
        <f>SUM(AE135:AE146)</f>
        <v>#DIV/0!</v>
      </c>
      <c r="AF147" s="266" t="e">
        <f>SUM(AF135:AF146)</f>
        <v>#DIV/0!</v>
      </c>
      <c r="AG147" s="266" t="e">
        <f t="shared" ref="AG147" si="19">SUM(AG135:AG146)</f>
        <v>#DIV/0!</v>
      </c>
      <c r="AH147" s="279" t="e">
        <f t="shared" ref="AH147" si="20">SUM(AH135:AH146)</f>
        <v>#DIV/0!</v>
      </c>
    </row>
    <row r="148" spans="2:34" x14ac:dyDescent="0.25">
      <c r="C148" s="78" t="s">
        <v>314</v>
      </c>
      <c r="D148" s="340">
        <f>'Fund 01 Rev &amp; Exp Detail'!F$596+'Fund 03 Rev &amp; Exp Detail'!F$596</f>
        <v>0</v>
      </c>
      <c r="E148" s="341">
        <f>'Fund 01 Rev &amp; Exp Detail'!G$596+'Fund 03 Rev &amp; Exp Detail'!G$596</f>
        <v>0</v>
      </c>
      <c r="F148" s="348">
        <f>'Fund 01 Rev &amp; Exp Detail'!H$596+'Fund 03 Rev &amp; Exp Detail'!H$596</f>
        <v>0</v>
      </c>
      <c r="G148" s="340">
        <f>'Fund 01 Rev &amp; Exp Detail'!J$596+'Fund 03 Rev &amp; Exp Detail'!J$596</f>
        <v>0</v>
      </c>
      <c r="H148" s="342">
        <f>'Fund 01 Rev &amp; Exp Detail'!K$596+'Fund 03 Rev &amp; Exp Detail'!K$596</f>
        <v>0</v>
      </c>
      <c r="I148" s="342">
        <f>'Fund 01 Rev &amp; Exp Detail'!L$596+'Fund 03 Rev &amp; Exp Detail'!L$596</f>
        <v>0</v>
      </c>
      <c r="J148" s="343">
        <f>'Fund 01 Rev &amp; Exp Detail'!M$596+'Fund 03 Rev &amp; Exp Detail'!M$596</f>
        <v>0</v>
      </c>
      <c r="K148" s="337"/>
      <c r="L148" s="340">
        <f>'Fund 01 Rev &amp; Exp Detail'!F$641+'Fund 03 Rev &amp; Exp Detail'!F$641</f>
        <v>0</v>
      </c>
      <c r="M148" s="341">
        <f>'Fund 01 Rev &amp; Exp Detail'!G$641+'Fund 03 Rev &amp; Exp Detail'!G$641</f>
        <v>0</v>
      </c>
      <c r="N148" s="348">
        <f>'Fund 01 Rev &amp; Exp Detail'!H$641+'Fund 03 Rev &amp; Exp Detail'!H$641</f>
        <v>0</v>
      </c>
      <c r="O148" s="340">
        <f>'Fund 01 Rev &amp; Exp Detail'!J$641+'Fund 03 Rev &amp; Exp Detail'!J$641</f>
        <v>0</v>
      </c>
      <c r="P148" s="342">
        <f>'Fund 01 Rev &amp; Exp Detail'!K$641+'Fund 03 Rev &amp; Exp Detail'!K$641</f>
        <v>0</v>
      </c>
      <c r="Q148" s="342">
        <f>'Fund 01 Rev &amp; Exp Detail'!L$641+'Fund 03 Rev &amp; Exp Detail'!L$641</f>
        <v>0</v>
      </c>
      <c r="R148" s="343">
        <f>'Fund 01 Rev &amp; Exp Detail'!M$641+'Fund 03 Rev &amp; Exp Detail'!M$641</f>
        <v>0</v>
      </c>
      <c r="S148" s="337"/>
      <c r="T148" s="340">
        <f>'Fund 01 Rev &amp; Exp Detail'!F$686+'Fund 03 Rev &amp; Exp Detail'!F$686</f>
        <v>0</v>
      </c>
      <c r="U148" s="341">
        <f>'Fund 01 Rev &amp; Exp Detail'!G$686+'Fund 03 Rev &amp; Exp Detail'!G$686</f>
        <v>0</v>
      </c>
      <c r="V148" s="348">
        <f>'Fund 01 Rev &amp; Exp Detail'!H$686+'Fund 03 Rev &amp; Exp Detail'!H$686</f>
        <v>0</v>
      </c>
      <c r="W148" s="340">
        <f>'Fund 01 Rev &amp; Exp Detail'!J$686+'Fund 03 Rev &amp; Exp Detail'!J$686</f>
        <v>0</v>
      </c>
      <c r="X148" s="342">
        <f>'Fund 01 Rev &amp; Exp Detail'!K$686+'Fund 03 Rev &amp; Exp Detail'!K$686</f>
        <v>0</v>
      </c>
      <c r="Y148" s="342">
        <f>'Fund 01 Rev &amp; Exp Detail'!L$686+'Fund 03 Rev &amp; Exp Detail'!L$686</f>
        <v>0</v>
      </c>
      <c r="Z148" s="343">
        <f>'Fund 01 Rev &amp; Exp Detail'!M$686+'Fund 03 Rev &amp; Exp Detail'!M$686</f>
        <v>0</v>
      </c>
      <c r="AA148" s="337"/>
      <c r="AB148" s="340">
        <f>'Fund 01 Rev &amp; Exp Detail'!F$731+'Fund 03 Rev &amp; Exp Detail'!F$731</f>
        <v>0</v>
      </c>
      <c r="AC148" s="341">
        <f>'Fund 01 Rev &amp; Exp Detail'!G$731+'Fund 03 Rev &amp; Exp Detail'!G$731</f>
        <v>0</v>
      </c>
      <c r="AD148" s="348">
        <f>'Fund 01 Rev &amp; Exp Detail'!H$731+'Fund 03 Rev &amp; Exp Detail'!H$731</f>
        <v>0</v>
      </c>
      <c r="AE148" s="340">
        <f>'Fund 01 Rev &amp; Exp Detail'!J$731+'Fund 03 Rev &amp; Exp Detail'!J$731</f>
        <v>0</v>
      </c>
      <c r="AF148" s="342">
        <f>'Fund 01 Rev &amp; Exp Detail'!K$731+'Fund 03 Rev &amp; Exp Detail'!K$731</f>
        <v>0</v>
      </c>
      <c r="AG148" s="342">
        <f>'Fund 01 Rev &amp; Exp Detail'!L$731+'Fund 03 Rev &amp; Exp Detail'!L$731</f>
        <v>0</v>
      </c>
      <c r="AH148" s="343">
        <f>'Fund 01 Rev &amp; Exp Detail'!M$731+'Fund 03 Rev &amp; Exp Detail'!M$731</f>
        <v>0</v>
      </c>
    </row>
    <row r="149" spans="2:34" ht="15.75" thickBot="1" x14ac:dyDescent="0.3">
      <c r="C149" s="78" t="s">
        <v>392</v>
      </c>
      <c r="D149" s="344">
        <f>'Fund 01 Rev &amp; Exp Detail'!F$597+'Fund 03 Rev &amp; Exp Detail'!F$597</f>
        <v>0</v>
      </c>
      <c r="E149" s="345">
        <f>'Fund 01 Rev &amp; Exp Detail'!G$597+'Fund 03 Rev &amp; Exp Detail'!G$597</f>
        <v>0</v>
      </c>
      <c r="F149" s="349">
        <f>'Fund 01 Rev &amp; Exp Detail'!H$597+'Fund 03 Rev &amp; Exp Detail'!H$597</f>
        <v>0</v>
      </c>
      <c r="G149" s="344">
        <f>'Fund 01 Rev &amp; Exp Detail'!J$597+'Fund 03 Rev &amp; Exp Detail'!J$597</f>
        <v>0</v>
      </c>
      <c r="H149" s="346">
        <f>'Fund 01 Rev &amp; Exp Detail'!K$597+'Fund 03 Rev &amp; Exp Detail'!K$597</f>
        <v>0</v>
      </c>
      <c r="I149" s="346">
        <f>'Fund 01 Rev &amp; Exp Detail'!L$597+'Fund 03 Rev &amp; Exp Detail'!L$597</f>
        <v>0</v>
      </c>
      <c r="J149" s="347">
        <f>'Fund 01 Rev &amp; Exp Detail'!M$597+'Fund 03 Rev &amp; Exp Detail'!M$597</f>
        <v>0</v>
      </c>
      <c r="K149" s="337"/>
      <c r="L149" s="344">
        <f>'Fund 01 Rev &amp; Exp Detail'!F$642+'Fund 03 Rev &amp; Exp Detail'!F$642</f>
        <v>0</v>
      </c>
      <c r="M149" s="345">
        <f>'Fund 01 Rev &amp; Exp Detail'!G$642+'Fund 03 Rev &amp; Exp Detail'!G$642</f>
        <v>0</v>
      </c>
      <c r="N149" s="349">
        <f>'Fund 01 Rev &amp; Exp Detail'!H$642+'Fund 03 Rev &amp; Exp Detail'!H$642</f>
        <v>0</v>
      </c>
      <c r="O149" s="344">
        <f>'Fund 01 Rev &amp; Exp Detail'!J$642+'Fund 03 Rev &amp; Exp Detail'!J$642</f>
        <v>0</v>
      </c>
      <c r="P149" s="346">
        <f>'Fund 01 Rev &amp; Exp Detail'!K$642+'Fund 03 Rev &amp; Exp Detail'!K$642</f>
        <v>0</v>
      </c>
      <c r="Q149" s="346">
        <f>'Fund 01 Rev &amp; Exp Detail'!L$642+'Fund 03 Rev &amp; Exp Detail'!L$642</f>
        <v>0</v>
      </c>
      <c r="R149" s="347">
        <f>'Fund 01 Rev &amp; Exp Detail'!M$642+'Fund 03 Rev &amp; Exp Detail'!M$642</f>
        <v>0</v>
      </c>
      <c r="S149" s="337"/>
      <c r="T149" s="344">
        <f>'Fund 01 Rev &amp; Exp Detail'!F$687+'Fund 03 Rev &amp; Exp Detail'!F$687</f>
        <v>0</v>
      </c>
      <c r="U149" s="345">
        <f>'Fund 01 Rev &amp; Exp Detail'!G$687+'Fund 03 Rev &amp; Exp Detail'!G$687</f>
        <v>0</v>
      </c>
      <c r="V149" s="349">
        <f>'Fund 01 Rev &amp; Exp Detail'!H$687+'Fund 03 Rev &amp; Exp Detail'!H$687</f>
        <v>0</v>
      </c>
      <c r="W149" s="344">
        <f>'Fund 01 Rev &amp; Exp Detail'!J$687+'Fund 03 Rev &amp; Exp Detail'!J$687</f>
        <v>0</v>
      </c>
      <c r="X149" s="346">
        <f>'Fund 01 Rev &amp; Exp Detail'!K$687+'Fund 03 Rev &amp; Exp Detail'!K$687</f>
        <v>0</v>
      </c>
      <c r="Y149" s="346">
        <f>'Fund 01 Rev &amp; Exp Detail'!L$687+'Fund 03 Rev &amp; Exp Detail'!L$687</f>
        <v>0</v>
      </c>
      <c r="Z149" s="347">
        <f>'Fund 01 Rev &amp; Exp Detail'!M$687+'Fund 03 Rev &amp; Exp Detail'!M$687</f>
        <v>0</v>
      </c>
      <c r="AA149" s="337"/>
      <c r="AB149" s="344">
        <f>'Fund 01 Rev &amp; Exp Detail'!F$732+'Fund 03 Rev &amp; Exp Detail'!F$732</f>
        <v>0</v>
      </c>
      <c r="AC149" s="345">
        <f>'Fund 01 Rev &amp; Exp Detail'!G$732+'Fund 03 Rev &amp; Exp Detail'!G$732</f>
        <v>0</v>
      </c>
      <c r="AD149" s="349">
        <f>'Fund 01 Rev &amp; Exp Detail'!H$732+'Fund 03 Rev &amp; Exp Detail'!H$732</f>
        <v>0</v>
      </c>
      <c r="AE149" s="344">
        <f>'Fund 01 Rev &amp; Exp Detail'!J$732+'Fund 03 Rev &amp; Exp Detail'!J$732</f>
        <v>0</v>
      </c>
      <c r="AF149" s="346">
        <f>'Fund 01 Rev &amp; Exp Detail'!K$732+'Fund 03 Rev &amp; Exp Detail'!K$732</f>
        <v>0</v>
      </c>
      <c r="AG149" s="346">
        <f>'Fund 01 Rev &amp; Exp Detail'!L$732+'Fund 03 Rev &amp; Exp Detail'!L$732</f>
        <v>0</v>
      </c>
      <c r="AH149" s="347">
        <f>'Fund 01 Rev &amp; Exp Detail'!M$732+'Fund 03 Rev &amp; Exp Detail'!M$732</f>
        <v>0</v>
      </c>
    </row>
    <row r="151" spans="2:34" ht="28.5" x14ac:dyDescent="0.45">
      <c r="B151" s="280" t="s">
        <v>386</v>
      </c>
      <c r="C151" s="137"/>
      <c r="D151" s="137"/>
      <c r="E151" s="137"/>
      <c r="F151" s="137"/>
    </row>
    <row r="152" spans="2:34" ht="29.25" thickBot="1" x14ac:dyDescent="0.5">
      <c r="B152" s="291"/>
      <c r="C152" s="13"/>
      <c r="D152" s="638"/>
      <c r="E152" s="638"/>
      <c r="F152" s="638"/>
      <c r="G152" s="638"/>
      <c r="H152" s="638"/>
      <c r="I152" s="638"/>
      <c r="J152" s="638"/>
      <c r="K152" s="13"/>
    </row>
    <row r="153" spans="2:34" ht="19.5" thickBot="1" x14ac:dyDescent="0.35">
      <c r="B153" s="634"/>
      <c r="C153" s="634"/>
      <c r="D153" s="635" t="s">
        <v>387</v>
      </c>
      <c r="E153" s="636"/>
      <c r="F153" s="636"/>
      <c r="G153" s="636"/>
      <c r="H153" s="636"/>
      <c r="I153" s="636"/>
      <c r="J153" s="637"/>
    </row>
    <row r="154" spans="2:34" x14ac:dyDescent="0.25">
      <c r="B154" s="145"/>
      <c r="C154" s="78" t="s">
        <v>262</v>
      </c>
      <c r="D154" s="257" t="s">
        <v>182</v>
      </c>
      <c r="E154" s="146" t="s">
        <v>69</v>
      </c>
      <c r="F154" s="275" t="s">
        <v>183</v>
      </c>
      <c r="G154" s="273" t="s">
        <v>51</v>
      </c>
      <c r="H154" s="142" t="s">
        <v>52</v>
      </c>
      <c r="I154" s="142" t="s">
        <v>185</v>
      </c>
      <c r="J154" s="143" t="s">
        <v>186</v>
      </c>
    </row>
    <row r="155" spans="2:34" x14ac:dyDescent="0.25">
      <c r="B155" s="105"/>
      <c r="C155" s="78" t="s">
        <v>12</v>
      </c>
      <c r="D155" s="258">
        <v>7420</v>
      </c>
      <c r="E155" s="259">
        <v>3220</v>
      </c>
      <c r="F155" s="276">
        <v>3215</v>
      </c>
      <c r="G155" s="274">
        <v>3210</v>
      </c>
      <c r="H155" s="106">
        <v>3212</v>
      </c>
      <c r="I155" s="106" t="s">
        <v>184</v>
      </c>
      <c r="J155" s="268" t="s">
        <v>184</v>
      </c>
    </row>
    <row r="156" spans="2:34" ht="15.75" thickBot="1" x14ac:dyDescent="0.3">
      <c r="B156" s="148"/>
      <c r="C156" s="78" t="s">
        <v>261</v>
      </c>
      <c r="D156" s="264" t="s">
        <v>394</v>
      </c>
      <c r="E156" s="265" t="s">
        <v>395</v>
      </c>
      <c r="F156" s="281" t="s">
        <v>394</v>
      </c>
      <c r="G156" s="263" t="s">
        <v>394</v>
      </c>
      <c r="H156" s="262" t="s">
        <v>381</v>
      </c>
      <c r="I156" s="262" t="s">
        <v>381</v>
      </c>
      <c r="J156" s="297" t="s">
        <v>381</v>
      </c>
    </row>
    <row r="157" spans="2:34" x14ac:dyDescent="0.25">
      <c r="B157" s="116" t="s">
        <v>247</v>
      </c>
      <c r="C157" s="333">
        <v>1</v>
      </c>
      <c r="D157" s="213" t="e">
        <f>SUM(SUMIF('Fund 01 Rev &amp; Exp Detail'!$E$7:$E$776,'CARES Reporting F01 Rollup'!$B157,'Fund 01 Rev &amp; Exp Detail'!F$7:F$776)+SUMIF('Fund 03 Rev &amp; Exp Detail'!$E$7:$E$776,'CARES Reporting F01 Rollup'!$B157,'Fund 03 Rev &amp; Exp Detail'!F$7:F$776))/SUM('Fund 01 Rev &amp; Exp Detail'!F$778+'Fund 03 Rev &amp; Exp Detail'!F$778)</f>
        <v>#DIV/0!</v>
      </c>
      <c r="E157" s="228" t="e">
        <f>SUM(SUMIF('Fund 01 Rev &amp; Exp Detail'!$E$7:$E$776,'CARES Reporting F01 Rollup'!$B157,'Fund 01 Rev &amp; Exp Detail'!G$7:G$776)+SUMIF('Fund 03 Rev &amp; Exp Detail'!$E$7:$E$776,'CARES Reporting F01 Rollup'!$B157,'Fund 03 Rev &amp; Exp Detail'!G$7:G$776))/SUM('Fund 01 Rev &amp; Exp Detail'!G$778+'Fund 03 Rev &amp; Exp Detail'!G$778)</f>
        <v>#DIV/0!</v>
      </c>
      <c r="F157" s="278" t="e">
        <f>SUM(SUMIF('Fund 01 Rev &amp; Exp Detail'!$E$7:$E$776,'CARES Reporting F01 Rollup'!$B157,'Fund 01 Rev &amp; Exp Detail'!H$7:H$776)+SUMIF('Fund 03 Rev &amp; Exp Detail'!$E$7:$E$776,'CARES Reporting F01 Rollup'!$B157,'Fund 03 Rev &amp; Exp Detail'!H$7:H$776))/SUM('Fund 01 Rev &amp; Exp Detail'!H$778+'Fund 03 Rev &amp; Exp Detail'!H$778)</f>
        <v>#DIV/0!</v>
      </c>
      <c r="G157" s="382"/>
      <c r="H157" s="382"/>
      <c r="I157" s="382"/>
      <c r="J157" s="383"/>
    </row>
    <row r="158" spans="2:34" x14ac:dyDescent="0.25">
      <c r="B158" s="116" t="s">
        <v>248</v>
      </c>
      <c r="C158" s="333">
        <v>2</v>
      </c>
      <c r="D158" s="214" t="e">
        <f>SUM(SUMIF('Fund 01 Rev &amp; Exp Detail'!$E$7:$E$776,'CARES Reporting F01 Rollup'!$B158,'Fund 01 Rev &amp; Exp Detail'!F$7:F$776)+SUMIF('Fund 03 Rev &amp; Exp Detail'!$E$7:$E$776,'CARES Reporting F01 Rollup'!$B158,'Fund 03 Rev &amp; Exp Detail'!F$7:F$776))/SUM('Fund 01 Rev &amp; Exp Detail'!F$778+'Fund 03 Rev &amp; Exp Detail'!F$778)</f>
        <v>#DIV/0!</v>
      </c>
      <c r="E158" s="215" t="e">
        <f>SUM(SUMIF('Fund 01 Rev &amp; Exp Detail'!$E$7:$E$776,'CARES Reporting F01 Rollup'!$B158,'Fund 01 Rev &amp; Exp Detail'!G$7:G$776)+SUMIF('Fund 03 Rev &amp; Exp Detail'!$E$7:$E$776,'CARES Reporting F01 Rollup'!$B158,'Fund 03 Rev &amp; Exp Detail'!G$7:G$776))/SUM('Fund 01 Rev &amp; Exp Detail'!G$778+'Fund 03 Rev &amp; Exp Detail'!G$778)</f>
        <v>#DIV/0!</v>
      </c>
      <c r="F158" s="235" t="e">
        <f>SUM(SUMIF('Fund 01 Rev &amp; Exp Detail'!$E$7:$E$776,'CARES Reporting F01 Rollup'!$B158,'Fund 01 Rev &amp; Exp Detail'!H$7:H$776)+SUMIF('Fund 03 Rev &amp; Exp Detail'!$E$7:$E$776,'CARES Reporting F01 Rollup'!$B158,'Fund 03 Rev &amp; Exp Detail'!H$7:H$776))/SUM('Fund 01 Rev &amp; Exp Detail'!H$778+'Fund 03 Rev &amp; Exp Detail'!H$778)</f>
        <v>#DIV/0!</v>
      </c>
      <c r="G158" s="384"/>
      <c r="H158" s="384"/>
      <c r="I158" s="384"/>
      <c r="J158" s="385"/>
    </row>
    <row r="159" spans="2:34" x14ac:dyDescent="0.25">
      <c r="B159" s="116" t="s">
        <v>249</v>
      </c>
      <c r="C159" s="333">
        <v>3</v>
      </c>
      <c r="D159" s="214" t="e">
        <f>SUM(SUMIF('Fund 01 Rev &amp; Exp Detail'!$E$7:$E$776,'CARES Reporting F01 Rollup'!$B159,'Fund 01 Rev &amp; Exp Detail'!F$7:F$776)+SUMIF('Fund 03 Rev &amp; Exp Detail'!$E$7:$E$776,'CARES Reporting F01 Rollup'!$B159,'Fund 03 Rev &amp; Exp Detail'!F$7:F$776))/SUM('Fund 01 Rev &amp; Exp Detail'!F$778+'Fund 03 Rev &amp; Exp Detail'!F$778)</f>
        <v>#DIV/0!</v>
      </c>
      <c r="E159" s="215" t="e">
        <f>SUM(SUMIF('Fund 01 Rev &amp; Exp Detail'!$E$7:$E$776,'CARES Reporting F01 Rollup'!$B159,'Fund 01 Rev &amp; Exp Detail'!G$7:G$776)+SUMIF('Fund 03 Rev &amp; Exp Detail'!$E$7:$E$776,'CARES Reporting F01 Rollup'!$B159,'Fund 03 Rev &amp; Exp Detail'!G$7:G$776))/SUM('Fund 01 Rev &amp; Exp Detail'!G$778+'Fund 03 Rev &amp; Exp Detail'!G$778)</f>
        <v>#DIV/0!</v>
      </c>
      <c r="F159" s="235" t="e">
        <f>SUM(SUMIF('Fund 01 Rev &amp; Exp Detail'!$E$7:$E$776,'CARES Reporting F01 Rollup'!$B159,'Fund 01 Rev &amp; Exp Detail'!H$7:H$776)+SUMIF('Fund 03 Rev &amp; Exp Detail'!$E$7:$E$776,'CARES Reporting F01 Rollup'!$B159,'Fund 03 Rev &amp; Exp Detail'!H$7:H$776))/SUM('Fund 01 Rev &amp; Exp Detail'!H$778+'Fund 03 Rev &amp; Exp Detail'!H$778)</f>
        <v>#DIV/0!</v>
      </c>
      <c r="G159" s="384"/>
      <c r="H159" s="384"/>
      <c r="I159" s="384"/>
      <c r="J159" s="385"/>
    </row>
    <row r="160" spans="2:34" x14ac:dyDescent="0.25">
      <c r="B160" s="116" t="s">
        <v>250</v>
      </c>
      <c r="C160" s="333">
        <v>4</v>
      </c>
      <c r="D160" s="214" t="e">
        <f>SUM(SUMIF('Fund 01 Rev &amp; Exp Detail'!$E$7:$E$776,'CARES Reporting F01 Rollup'!$B160,'Fund 01 Rev &amp; Exp Detail'!F$7:F$776)+SUMIF('Fund 03 Rev &amp; Exp Detail'!$E$7:$E$776,'CARES Reporting F01 Rollup'!$B160,'Fund 03 Rev &amp; Exp Detail'!F$7:F$776))/SUM('Fund 01 Rev &amp; Exp Detail'!F$778+'Fund 03 Rev &amp; Exp Detail'!F$778)</f>
        <v>#DIV/0!</v>
      </c>
      <c r="E160" s="215" t="e">
        <f>SUM(SUMIF('Fund 01 Rev &amp; Exp Detail'!$E$7:$E$776,'CARES Reporting F01 Rollup'!$B160,'Fund 01 Rev &amp; Exp Detail'!G$7:G$776)+SUMIF('Fund 03 Rev &amp; Exp Detail'!$E$7:$E$776,'CARES Reporting F01 Rollup'!$B160,'Fund 03 Rev &amp; Exp Detail'!G$7:G$776))/SUM('Fund 01 Rev &amp; Exp Detail'!G$778+'Fund 03 Rev &amp; Exp Detail'!G$778)</f>
        <v>#DIV/0!</v>
      </c>
      <c r="F160" s="235" t="e">
        <f>SUM(SUMIF('Fund 01 Rev &amp; Exp Detail'!$E$7:$E$776,'CARES Reporting F01 Rollup'!$B160,'Fund 01 Rev &amp; Exp Detail'!H$7:H$776)+SUMIF('Fund 03 Rev &amp; Exp Detail'!$E$7:$E$776,'CARES Reporting F01 Rollup'!$B160,'Fund 03 Rev &amp; Exp Detail'!H$7:H$776))/SUM('Fund 01 Rev &amp; Exp Detail'!H$778+'Fund 03 Rev &amp; Exp Detail'!H$778)</f>
        <v>#DIV/0!</v>
      </c>
      <c r="G160" s="384"/>
      <c r="H160" s="384"/>
      <c r="I160" s="384"/>
      <c r="J160" s="385"/>
    </row>
    <row r="161" spans="2:10" x14ac:dyDescent="0.25">
      <c r="B161" s="116" t="s">
        <v>251</v>
      </c>
      <c r="C161" s="333">
        <v>5</v>
      </c>
      <c r="D161" s="214" t="e">
        <f>SUM(SUMIF('Fund 01 Rev &amp; Exp Detail'!$E$7:$E$776,'CARES Reporting F01 Rollup'!$B161,'Fund 01 Rev &amp; Exp Detail'!F$7:F$776)+SUMIF('Fund 03 Rev &amp; Exp Detail'!$E$7:$E$776,'CARES Reporting F01 Rollup'!$B161,'Fund 03 Rev &amp; Exp Detail'!F$7:F$776))/SUM('Fund 01 Rev &amp; Exp Detail'!F$778+'Fund 03 Rev &amp; Exp Detail'!F$778)</f>
        <v>#DIV/0!</v>
      </c>
      <c r="E161" s="215" t="e">
        <f>SUM(SUMIF('Fund 01 Rev &amp; Exp Detail'!$E$7:$E$776,'CARES Reporting F01 Rollup'!$B161,'Fund 01 Rev &amp; Exp Detail'!G$7:G$776)+SUMIF('Fund 03 Rev &amp; Exp Detail'!$E$7:$E$776,'CARES Reporting F01 Rollup'!$B161,'Fund 03 Rev &amp; Exp Detail'!G$7:G$776))/SUM('Fund 01 Rev &amp; Exp Detail'!G$778+'Fund 03 Rev &amp; Exp Detail'!G$778)</f>
        <v>#DIV/0!</v>
      </c>
      <c r="F161" s="235" t="e">
        <f>SUM(SUMIF('Fund 01 Rev &amp; Exp Detail'!$E$7:$E$776,'CARES Reporting F01 Rollup'!$B161,'Fund 01 Rev &amp; Exp Detail'!H$7:H$776)+SUMIF('Fund 03 Rev &amp; Exp Detail'!$E$7:$E$776,'CARES Reporting F01 Rollup'!$B161,'Fund 03 Rev &amp; Exp Detail'!H$7:H$776))/SUM('Fund 01 Rev &amp; Exp Detail'!H$778+'Fund 03 Rev &amp; Exp Detail'!H$778)</f>
        <v>#DIV/0!</v>
      </c>
      <c r="G161" s="384"/>
      <c r="H161" s="384"/>
      <c r="I161" s="384"/>
      <c r="J161" s="385"/>
    </row>
    <row r="162" spans="2:10" x14ac:dyDescent="0.25">
      <c r="B162" s="116" t="s">
        <v>252</v>
      </c>
      <c r="C162" s="333">
        <v>6</v>
      </c>
      <c r="D162" s="214" t="e">
        <f>SUM(SUMIF('Fund 01 Rev &amp; Exp Detail'!$E$7:$E$776,'CARES Reporting F01 Rollup'!$B162,'Fund 01 Rev &amp; Exp Detail'!F$7:F$776)+SUMIF('Fund 03 Rev &amp; Exp Detail'!$E$7:$E$776,'CARES Reporting F01 Rollup'!$B162,'Fund 03 Rev &amp; Exp Detail'!F$7:F$776))/SUM('Fund 01 Rev &amp; Exp Detail'!F$778+'Fund 03 Rev &amp; Exp Detail'!F$778)</f>
        <v>#DIV/0!</v>
      </c>
      <c r="E162" s="215" t="e">
        <f>SUM(SUMIF('Fund 01 Rev &amp; Exp Detail'!$E$7:$E$776,'CARES Reporting F01 Rollup'!$B162,'Fund 01 Rev &amp; Exp Detail'!G$7:G$776)+SUMIF('Fund 03 Rev &amp; Exp Detail'!$E$7:$E$776,'CARES Reporting F01 Rollup'!$B162,'Fund 03 Rev &amp; Exp Detail'!G$7:G$776))/SUM('Fund 01 Rev &amp; Exp Detail'!G$778+'Fund 03 Rev &amp; Exp Detail'!G$778)</f>
        <v>#DIV/0!</v>
      </c>
      <c r="F162" s="235" t="e">
        <f>SUM(SUMIF('Fund 01 Rev &amp; Exp Detail'!$E$7:$E$776,'CARES Reporting F01 Rollup'!$B162,'Fund 01 Rev &amp; Exp Detail'!H$7:H$776)+SUMIF('Fund 03 Rev &amp; Exp Detail'!$E$7:$E$776,'CARES Reporting F01 Rollup'!$B162,'Fund 03 Rev &amp; Exp Detail'!H$7:H$776))/SUM('Fund 01 Rev &amp; Exp Detail'!H$778+'Fund 03 Rev &amp; Exp Detail'!H$778)</f>
        <v>#DIV/0!</v>
      </c>
      <c r="G162" s="384"/>
      <c r="H162" s="384"/>
      <c r="I162" s="384"/>
      <c r="J162" s="385"/>
    </row>
    <row r="163" spans="2:10" x14ac:dyDescent="0.25">
      <c r="B163" s="116" t="s">
        <v>253</v>
      </c>
      <c r="C163" s="333">
        <v>7</v>
      </c>
      <c r="D163" s="214" t="e">
        <f>SUM(SUMIF('Fund 01 Rev &amp; Exp Detail'!$E$7:$E$776,'CARES Reporting F01 Rollup'!$B163,'Fund 01 Rev &amp; Exp Detail'!F$7:F$776)+SUMIF('Fund 03 Rev &amp; Exp Detail'!$E$7:$E$776,'CARES Reporting F01 Rollup'!$B163,'Fund 03 Rev &amp; Exp Detail'!F$7:F$776))/SUM('Fund 01 Rev &amp; Exp Detail'!F$778+'Fund 03 Rev &amp; Exp Detail'!F$778)</f>
        <v>#DIV/0!</v>
      </c>
      <c r="E163" s="215" t="e">
        <f>SUM(SUMIF('Fund 01 Rev &amp; Exp Detail'!$E$7:$E$776,'CARES Reporting F01 Rollup'!$B163,'Fund 01 Rev &amp; Exp Detail'!G$7:G$776)+SUMIF('Fund 03 Rev &amp; Exp Detail'!$E$7:$E$776,'CARES Reporting F01 Rollup'!$B163,'Fund 03 Rev &amp; Exp Detail'!G$7:G$776))/SUM('Fund 01 Rev &amp; Exp Detail'!G$778+'Fund 03 Rev &amp; Exp Detail'!G$778)</f>
        <v>#DIV/0!</v>
      </c>
      <c r="F163" s="235" t="e">
        <f>SUM(SUMIF('Fund 01 Rev &amp; Exp Detail'!$E$7:$E$776,'CARES Reporting F01 Rollup'!$B163,'Fund 01 Rev &amp; Exp Detail'!H$7:H$776)+SUMIF('Fund 03 Rev &amp; Exp Detail'!$E$7:$E$776,'CARES Reporting F01 Rollup'!$B163,'Fund 03 Rev &amp; Exp Detail'!H$7:H$776))/SUM('Fund 01 Rev &amp; Exp Detail'!H$778+'Fund 03 Rev &amp; Exp Detail'!H$778)</f>
        <v>#DIV/0!</v>
      </c>
      <c r="G163" s="384"/>
      <c r="H163" s="384"/>
      <c r="I163" s="384"/>
      <c r="J163" s="385"/>
    </row>
    <row r="164" spans="2:10" x14ac:dyDescent="0.25">
      <c r="B164" s="116" t="s">
        <v>254</v>
      </c>
      <c r="C164" s="333">
        <v>8</v>
      </c>
      <c r="D164" s="214" t="e">
        <f>SUM(SUMIF('Fund 01 Rev &amp; Exp Detail'!$E$7:$E$776,'CARES Reporting F01 Rollup'!$B164,'Fund 01 Rev &amp; Exp Detail'!F$7:F$776)+SUMIF('Fund 03 Rev &amp; Exp Detail'!$E$7:$E$776,'CARES Reporting F01 Rollup'!$B164,'Fund 03 Rev &amp; Exp Detail'!F$7:F$776))/SUM('Fund 01 Rev &amp; Exp Detail'!F$778+'Fund 03 Rev &amp; Exp Detail'!F$778)</f>
        <v>#DIV/0!</v>
      </c>
      <c r="E164" s="215" t="e">
        <f>SUM(SUMIF('Fund 01 Rev &amp; Exp Detail'!$E$7:$E$776,'CARES Reporting F01 Rollup'!$B164,'Fund 01 Rev &amp; Exp Detail'!G$7:G$776)+SUMIF('Fund 03 Rev &amp; Exp Detail'!$E$7:$E$776,'CARES Reporting F01 Rollup'!$B164,'Fund 03 Rev &amp; Exp Detail'!G$7:G$776))/SUM('Fund 01 Rev &amp; Exp Detail'!G$778+'Fund 03 Rev &amp; Exp Detail'!G$778)</f>
        <v>#DIV/0!</v>
      </c>
      <c r="F164" s="235" t="e">
        <f>SUM(SUMIF('Fund 01 Rev &amp; Exp Detail'!$E$7:$E$776,'CARES Reporting F01 Rollup'!$B164,'Fund 01 Rev &amp; Exp Detail'!H$7:H$776)+SUMIF('Fund 03 Rev &amp; Exp Detail'!$E$7:$E$776,'CARES Reporting F01 Rollup'!$B164,'Fund 03 Rev &amp; Exp Detail'!H$7:H$776))/SUM('Fund 01 Rev &amp; Exp Detail'!H$778+'Fund 03 Rev &amp; Exp Detail'!H$778)</f>
        <v>#DIV/0!</v>
      </c>
      <c r="G164" s="384"/>
      <c r="H164" s="384"/>
      <c r="I164" s="384"/>
      <c r="J164" s="385"/>
    </row>
    <row r="165" spans="2:10" x14ac:dyDescent="0.25">
      <c r="B165" s="116" t="s">
        <v>255</v>
      </c>
      <c r="C165" s="333">
        <v>9</v>
      </c>
      <c r="D165" s="214" t="e">
        <f>SUM(SUMIF('Fund 01 Rev &amp; Exp Detail'!$E$7:$E$776,'CARES Reporting F01 Rollup'!$B165,'Fund 01 Rev &amp; Exp Detail'!F$7:F$776)+SUMIF('Fund 03 Rev &amp; Exp Detail'!$E$7:$E$776,'CARES Reporting F01 Rollup'!$B165,'Fund 03 Rev &amp; Exp Detail'!F$7:F$776))/SUM('Fund 01 Rev &amp; Exp Detail'!F$778+'Fund 03 Rev &amp; Exp Detail'!F$778)</f>
        <v>#DIV/0!</v>
      </c>
      <c r="E165" s="215" t="e">
        <f>SUM(SUMIF('Fund 01 Rev &amp; Exp Detail'!$E$7:$E$776,'CARES Reporting F01 Rollup'!$B165,'Fund 01 Rev &amp; Exp Detail'!G$7:G$776)+SUMIF('Fund 03 Rev &amp; Exp Detail'!$E$7:$E$776,'CARES Reporting F01 Rollup'!$B165,'Fund 03 Rev &amp; Exp Detail'!G$7:G$776))/SUM('Fund 01 Rev &amp; Exp Detail'!G$778+'Fund 03 Rev &amp; Exp Detail'!G$778)</f>
        <v>#DIV/0!</v>
      </c>
      <c r="F165" s="235" t="e">
        <f>SUM(SUMIF('Fund 01 Rev &amp; Exp Detail'!$E$7:$E$776,'CARES Reporting F01 Rollup'!$B165,'Fund 01 Rev &amp; Exp Detail'!H$7:H$776)+SUMIF('Fund 03 Rev &amp; Exp Detail'!$E$7:$E$776,'CARES Reporting F01 Rollup'!$B165,'Fund 03 Rev &amp; Exp Detail'!H$7:H$776))/SUM('Fund 01 Rev &amp; Exp Detail'!H$778+'Fund 03 Rev &amp; Exp Detail'!H$778)</f>
        <v>#DIV/0!</v>
      </c>
      <c r="G165" s="384"/>
      <c r="H165" s="384"/>
      <c r="I165" s="384"/>
      <c r="J165" s="385"/>
    </row>
    <row r="166" spans="2:10" ht="15.75" thickBot="1" x14ac:dyDescent="0.3">
      <c r="B166" s="116" t="s">
        <v>256</v>
      </c>
      <c r="C166" s="333">
        <v>10</v>
      </c>
      <c r="D166" s="285" t="e">
        <f>SUM(SUMIF('Fund 01 Rev &amp; Exp Detail'!$E$7:$E$776,'CARES Reporting F01 Rollup'!$B166,'Fund 01 Rev &amp; Exp Detail'!F$7:F$776)+SUMIF('Fund 03 Rev &amp; Exp Detail'!$E$7:$E$776,'CARES Reporting F01 Rollup'!$B166,'Fund 03 Rev &amp; Exp Detail'!F$7:F$776))/SUM('Fund 01 Rev &amp; Exp Detail'!F$778+'Fund 03 Rev &amp; Exp Detail'!F$778)</f>
        <v>#DIV/0!</v>
      </c>
      <c r="E166" s="286" t="e">
        <f>SUM(SUMIF('Fund 01 Rev &amp; Exp Detail'!$E$7:$E$776,'CARES Reporting F01 Rollup'!$B166,'Fund 01 Rev &amp; Exp Detail'!G$7:G$776)+SUMIF('Fund 03 Rev &amp; Exp Detail'!$E$7:$E$776,'CARES Reporting F01 Rollup'!$B166,'Fund 03 Rev &amp; Exp Detail'!G$7:G$776))/SUM('Fund 01 Rev &amp; Exp Detail'!G$778+'Fund 03 Rev &amp; Exp Detail'!G$778)</f>
        <v>#DIV/0!</v>
      </c>
      <c r="F166" s="287" t="e">
        <f>SUM(SUMIF('Fund 01 Rev &amp; Exp Detail'!$E$7:$E$776,'CARES Reporting F01 Rollup'!$B166,'Fund 01 Rev &amp; Exp Detail'!H$7:H$776)+SUMIF('Fund 03 Rev &amp; Exp Detail'!$E$7:$E$776,'CARES Reporting F01 Rollup'!$B166,'Fund 03 Rev &amp; Exp Detail'!H$7:H$776))/SUM('Fund 01 Rev &amp; Exp Detail'!H$778+'Fund 03 Rev &amp; Exp Detail'!H$778)</f>
        <v>#DIV/0!</v>
      </c>
      <c r="G166" s="384"/>
      <c r="H166" s="384"/>
      <c r="I166" s="384"/>
      <c r="J166" s="385"/>
    </row>
    <row r="167" spans="2:10" x14ac:dyDescent="0.25">
      <c r="B167" s="116" t="s">
        <v>235</v>
      </c>
      <c r="C167" s="334">
        <v>1</v>
      </c>
      <c r="D167" s="389"/>
      <c r="E167" s="384"/>
      <c r="F167" s="384"/>
      <c r="G167" s="213" t="e">
        <f>SUM(SUMIF('Fund 01 Rev &amp; Exp Detail'!$I$7:$I$776,'CARES Reporting F01 Rollup'!$B167,'Fund 01 Rev &amp; Exp Detail'!J$7:J$776)+SUMIF('Fund 03 Rev &amp; Exp Detail'!$I$7:$I$776,'CARES Reporting F01 Rollup'!$B167,'Fund 03 Rev &amp; Exp Detail'!J$7:J$776))/SUM('Fund 01 Rev &amp; Exp Detail'!J$778+'Fund 03 Rev &amp; Exp Detail'!J$778)</f>
        <v>#DIV/0!</v>
      </c>
      <c r="H167" s="228" t="e">
        <f>SUM(SUMIF('Fund 01 Rev &amp; Exp Detail'!$I$7:$I$776,'CARES Reporting F01 Rollup'!$B167,'Fund 01 Rev &amp; Exp Detail'!K$7:K$776)+SUMIF('Fund 03 Rev &amp; Exp Detail'!$I$7:$I$776,'CARES Reporting F01 Rollup'!$B167,'Fund 03 Rev &amp; Exp Detail'!K$7:K$776))/SUM('Fund 01 Rev &amp; Exp Detail'!K$778+'Fund 03 Rev &amp; Exp Detail'!K$778)</f>
        <v>#DIV/0!</v>
      </c>
      <c r="I167" s="228" t="e">
        <f>SUM(SUMIF('Fund 01 Rev &amp; Exp Detail'!$I$7:$I$776,'CARES Reporting F01 Rollup'!$B167,'Fund 01 Rev &amp; Exp Detail'!L$7:L$776)+SUMIF('Fund 03 Rev &amp; Exp Detail'!$I$7:$I$776,'CARES Reporting F01 Rollup'!$B167,'Fund 03 Rev &amp; Exp Detail'!L$7:L$776))/SUM('Fund 01 Rev &amp; Exp Detail'!L$778+'Fund 03 Rev &amp; Exp Detail'!L$778)</f>
        <v>#DIV/0!</v>
      </c>
      <c r="J167" s="278" t="e">
        <f>SUM(SUMIF('Fund 01 Rev &amp; Exp Detail'!$I$7:$I$776,'CARES Reporting F01 Rollup'!$B167,'Fund 01 Rev &amp; Exp Detail'!M$7:M$776)+SUMIF('Fund 03 Rev &amp; Exp Detail'!$I$7:$I$776,'CARES Reporting F01 Rollup'!$B167,'Fund 03 Rev &amp; Exp Detail'!M$7:M$776))/SUM('Fund 01 Rev &amp; Exp Detail'!M$778+'Fund 03 Rev &amp; Exp Detail'!M$778)</f>
        <v>#DIV/0!</v>
      </c>
    </row>
    <row r="168" spans="2:10" x14ac:dyDescent="0.25">
      <c r="B168" s="116" t="s">
        <v>236</v>
      </c>
      <c r="C168" s="334">
        <v>2</v>
      </c>
      <c r="D168" s="389"/>
      <c r="E168" s="384"/>
      <c r="F168" s="384"/>
      <c r="G168" s="214" t="e">
        <f>SUM(SUMIF('Fund 01 Rev &amp; Exp Detail'!$I$7:$I$776,'CARES Reporting F01 Rollup'!$B168,'Fund 01 Rev &amp; Exp Detail'!J$7:J$776)+SUMIF('Fund 03 Rev &amp; Exp Detail'!$I$7:$I$776,'CARES Reporting F01 Rollup'!$B168,'Fund 03 Rev &amp; Exp Detail'!J$7:J$776))/SUM('Fund 01 Rev &amp; Exp Detail'!J$778+'Fund 03 Rev &amp; Exp Detail'!J$778)</f>
        <v>#DIV/0!</v>
      </c>
      <c r="H168" s="215" t="e">
        <f>SUM(SUMIF('Fund 01 Rev &amp; Exp Detail'!$I$7:$I$776,'CARES Reporting F01 Rollup'!$B168,'Fund 01 Rev &amp; Exp Detail'!K$7:K$776)+SUMIF('Fund 03 Rev &amp; Exp Detail'!$I$7:$I$776,'CARES Reporting F01 Rollup'!$B168,'Fund 03 Rev &amp; Exp Detail'!K$7:K$776))/SUM('Fund 01 Rev &amp; Exp Detail'!K$778+'Fund 03 Rev &amp; Exp Detail'!K$778)</f>
        <v>#DIV/0!</v>
      </c>
      <c r="I168" s="215" t="e">
        <f>SUM(SUMIF('Fund 01 Rev &amp; Exp Detail'!$I$7:$I$776,'CARES Reporting F01 Rollup'!$B168,'Fund 01 Rev &amp; Exp Detail'!L$7:L$776)+SUMIF('Fund 03 Rev &amp; Exp Detail'!$I$7:$I$776,'CARES Reporting F01 Rollup'!$B168,'Fund 03 Rev &amp; Exp Detail'!L$7:L$776))/SUM('Fund 01 Rev &amp; Exp Detail'!L$778+'Fund 03 Rev &amp; Exp Detail'!L$778)</f>
        <v>#DIV/0!</v>
      </c>
      <c r="J168" s="235" t="e">
        <f>SUM(SUMIF('Fund 01 Rev &amp; Exp Detail'!$I$7:$I$776,'CARES Reporting F01 Rollup'!$B168,'Fund 01 Rev &amp; Exp Detail'!M$7:M$776)+SUMIF('Fund 03 Rev &amp; Exp Detail'!$I$7:$I$776,'CARES Reporting F01 Rollup'!$B168,'Fund 03 Rev &amp; Exp Detail'!M$7:M$776))/SUM('Fund 01 Rev &amp; Exp Detail'!M$778+'Fund 03 Rev &amp; Exp Detail'!M$778)</f>
        <v>#DIV/0!</v>
      </c>
    </row>
    <row r="169" spans="2:10" x14ac:dyDescent="0.25">
      <c r="B169" s="116" t="s">
        <v>237</v>
      </c>
      <c r="C169" s="334">
        <v>3</v>
      </c>
      <c r="D169" s="389"/>
      <c r="E169" s="384"/>
      <c r="F169" s="384"/>
      <c r="G169" s="214" t="e">
        <f>SUM(SUMIF('Fund 01 Rev &amp; Exp Detail'!$I$7:$I$776,'CARES Reporting F01 Rollup'!$B169,'Fund 01 Rev &amp; Exp Detail'!J$7:J$776)+SUMIF('Fund 03 Rev &amp; Exp Detail'!$I$7:$I$776,'CARES Reporting F01 Rollup'!$B169,'Fund 03 Rev &amp; Exp Detail'!J$7:J$776))/SUM('Fund 01 Rev &amp; Exp Detail'!J$778+'Fund 03 Rev &amp; Exp Detail'!J$778)</f>
        <v>#DIV/0!</v>
      </c>
      <c r="H169" s="215" t="e">
        <f>SUM(SUMIF('Fund 01 Rev &amp; Exp Detail'!$I$7:$I$776,'CARES Reporting F01 Rollup'!$B169,'Fund 01 Rev &amp; Exp Detail'!K$7:K$776)+SUMIF('Fund 03 Rev &amp; Exp Detail'!$I$7:$I$776,'CARES Reporting F01 Rollup'!$B169,'Fund 03 Rev &amp; Exp Detail'!K$7:K$776))/SUM('Fund 01 Rev &amp; Exp Detail'!K$778+'Fund 03 Rev &amp; Exp Detail'!K$778)</f>
        <v>#DIV/0!</v>
      </c>
      <c r="I169" s="215" t="e">
        <f>SUM(SUMIF('Fund 01 Rev &amp; Exp Detail'!$I$7:$I$776,'CARES Reporting F01 Rollup'!$B169,'Fund 01 Rev &amp; Exp Detail'!L$7:L$776)+SUMIF('Fund 03 Rev &amp; Exp Detail'!$I$7:$I$776,'CARES Reporting F01 Rollup'!$B169,'Fund 03 Rev &amp; Exp Detail'!L$7:L$776))/SUM('Fund 01 Rev &amp; Exp Detail'!L$778+'Fund 03 Rev &amp; Exp Detail'!L$778)</f>
        <v>#DIV/0!</v>
      </c>
      <c r="J169" s="235" t="e">
        <f>SUM(SUMIF('Fund 01 Rev &amp; Exp Detail'!$I$7:$I$776,'CARES Reporting F01 Rollup'!$B169,'Fund 01 Rev &amp; Exp Detail'!M$7:M$776)+SUMIF('Fund 03 Rev &amp; Exp Detail'!$I$7:$I$776,'CARES Reporting F01 Rollup'!$B169,'Fund 03 Rev &amp; Exp Detail'!M$7:M$776))/SUM('Fund 01 Rev &amp; Exp Detail'!M$778+'Fund 03 Rev &amp; Exp Detail'!M$778)</f>
        <v>#DIV/0!</v>
      </c>
    </row>
    <row r="170" spans="2:10" x14ac:dyDescent="0.25">
      <c r="B170" s="116" t="s">
        <v>238</v>
      </c>
      <c r="C170" s="334">
        <v>4</v>
      </c>
      <c r="D170" s="389"/>
      <c r="E170" s="384"/>
      <c r="F170" s="384"/>
      <c r="G170" s="214" t="e">
        <f>SUM(SUMIF('Fund 01 Rev &amp; Exp Detail'!$I$7:$I$776,'CARES Reporting F01 Rollup'!$B170,'Fund 01 Rev &amp; Exp Detail'!J$7:J$776)+SUMIF('Fund 03 Rev &amp; Exp Detail'!$I$7:$I$776,'CARES Reporting F01 Rollup'!$B170,'Fund 03 Rev &amp; Exp Detail'!J$7:J$776))/SUM('Fund 01 Rev &amp; Exp Detail'!J$778+'Fund 03 Rev &amp; Exp Detail'!J$778)</f>
        <v>#DIV/0!</v>
      </c>
      <c r="H170" s="215" t="e">
        <f>SUM(SUMIF('Fund 01 Rev &amp; Exp Detail'!$I$7:$I$776,'CARES Reporting F01 Rollup'!$B170,'Fund 01 Rev &amp; Exp Detail'!K$7:K$776)+SUMIF('Fund 03 Rev &amp; Exp Detail'!$I$7:$I$776,'CARES Reporting F01 Rollup'!$B170,'Fund 03 Rev &amp; Exp Detail'!K$7:K$776))/SUM('Fund 01 Rev &amp; Exp Detail'!K$778+'Fund 03 Rev &amp; Exp Detail'!K$778)</f>
        <v>#DIV/0!</v>
      </c>
      <c r="I170" s="215" t="e">
        <f>SUM(SUMIF('Fund 01 Rev &amp; Exp Detail'!$I$7:$I$776,'CARES Reporting F01 Rollup'!$B170,'Fund 01 Rev &amp; Exp Detail'!L$7:L$776)+SUMIF('Fund 03 Rev &amp; Exp Detail'!$I$7:$I$776,'CARES Reporting F01 Rollup'!$B170,'Fund 03 Rev &amp; Exp Detail'!L$7:L$776))/SUM('Fund 01 Rev &amp; Exp Detail'!L$778+'Fund 03 Rev &amp; Exp Detail'!L$778)</f>
        <v>#DIV/0!</v>
      </c>
      <c r="J170" s="235" t="e">
        <f>SUM(SUMIF('Fund 01 Rev &amp; Exp Detail'!$I$7:$I$776,'CARES Reporting F01 Rollup'!$B170,'Fund 01 Rev &amp; Exp Detail'!M$7:M$776)+SUMIF('Fund 03 Rev &amp; Exp Detail'!$I$7:$I$776,'CARES Reporting F01 Rollup'!$B170,'Fund 03 Rev &amp; Exp Detail'!M$7:M$776))/SUM('Fund 01 Rev &amp; Exp Detail'!M$778+'Fund 03 Rev &amp; Exp Detail'!M$778)</f>
        <v>#DIV/0!</v>
      </c>
    </row>
    <row r="171" spans="2:10" x14ac:dyDescent="0.25">
      <c r="B171" s="116" t="s">
        <v>239</v>
      </c>
      <c r="C171" s="334">
        <v>5</v>
      </c>
      <c r="D171" s="389"/>
      <c r="E171" s="384"/>
      <c r="F171" s="384"/>
      <c r="G171" s="214" t="e">
        <f>SUM(SUMIF('Fund 01 Rev &amp; Exp Detail'!$I$7:$I$776,'CARES Reporting F01 Rollup'!$B171,'Fund 01 Rev &amp; Exp Detail'!J$7:J$776)+SUMIF('Fund 03 Rev &amp; Exp Detail'!$I$7:$I$776,'CARES Reporting F01 Rollup'!$B171,'Fund 03 Rev &amp; Exp Detail'!J$7:J$776))/SUM('Fund 01 Rev &amp; Exp Detail'!J$778+'Fund 03 Rev &amp; Exp Detail'!J$778)</f>
        <v>#DIV/0!</v>
      </c>
      <c r="H171" s="215" t="e">
        <f>SUM(SUMIF('Fund 01 Rev &amp; Exp Detail'!$I$7:$I$776,'CARES Reporting F01 Rollup'!$B171,'Fund 01 Rev &amp; Exp Detail'!K$7:K$776)+SUMIF('Fund 03 Rev &amp; Exp Detail'!$I$7:$I$776,'CARES Reporting F01 Rollup'!$B171,'Fund 03 Rev &amp; Exp Detail'!K$7:K$776))/SUM('Fund 01 Rev &amp; Exp Detail'!K$778+'Fund 03 Rev &amp; Exp Detail'!K$778)</f>
        <v>#DIV/0!</v>
      </c>
      <c r="I171" s="215" t="e">
        <f>SUM(SUMIF('Fund 01 Rev &amp; Exp Detail'!$I$7:$I$776,'CARES Reporting F01 Rollup'!$B171,'Fund 01 Rev &amp; Exp Detail'!L$7:L$776)+SUMIF('Fund 03 Rev &amp; Exp Detail'!$I$7:$I$776,'CARES Reporting F01 Rollup'!$B171,'Fund 03 Rev &amp; Exp Detail'!L$7:L$776))/SUM('Fund 01 Rev &amp; Exp Detail'!L$778+'Fund 03 Rev &amp; Exp Detail'!L$778)</f>
        <v>#DIV/0!</v>
      </c>
      <c r="J171" s="235" t="e">
        <f>SUM(SUMIF('Fund 01 Rev &amp; Exp Detail'!$I$7:$I$776,'CARES Reporting F01 Rollup'!$B171,'Fund 01 Rev &amp; Exp Detail'!M$7:M$776)+SUMIF('Fund 03 Rev &amp; Exp Detail'!$I$7:$I$776,'CARES Reporting F01 Rollup'!$B171,'Fund 03 Rev &amp; Exp Detail'!M$7:M$776))/SUM('Fund 01 Rev &amp; Exp Detail'!M$778+'Fund 03 Rev &amp; Exp Detail'!M$778)</f>
        <v>#DIV/0!</v>
      </c>
    </row>
    <row r="172" spans="2:10" x14ac:dyDescent="0.25">
      <c r="B172" s="116" t="s">
        <v>240</v>
      </c>
      <c r="C172" s="334">
        <v>6</v>
      </c>
      <c r="D172" s="389"/>
      <c r="E172" s="384"/>
      <c r="F172" s="384"/>
      <c r="G172" s="214" t="e">
        <f>SUM(SUMIF('Fund 01 Rev &amp; Exp Detail'!$I$7:$I$776,'CARES Reporting F01 Rollup'!$B172,'Fund 01 Rev &amp; Exp Detail'!J$7:J$776)+SUMIF('Fund 03 Rev &amp; Exp Detail'!$I$7:$I$776,'CARES Reporting F01 Rollup'!$B172,'Fund 03 Rev &amp; Exp Detail'!J$7:J$776))/SUM('Fund 01 Rev &amp; Exp Detail'!J$778+'Fund 03 Rev &amp; Exp Detail'!J$778)</f>
        <v>#DIV/0!</v>
      </c>
      <c r="H172" s="215" t="e">
        <f>SUM(SUMIF('Fund 01 Rev &amp; Exp Detail'!$I$7:$I$776,'CARES Reporting F01 Rollup'!$B172,'Fund 01 Rev &amp; Exp Detail'!K$7:K$776)+SUMIF('Fund 03 Rev &amp; Exp Detail'!$I$7:$I$776,'CARES Reporting F01 Rollup'!$B172,'Fund 03 Rev &amp; Exp Detail'!K$7:K$776))/SUM('Fund 01 Rev &amp; Exp Detail'!K$778+'Fund 03 Rev &amp; Exp Detail'!K$778)</f>
        <v>#DIV/0!</v>
      </c>
      <c r="I172" s="215" t="e">
        <f>SUM(SUMIF('Fund 01 Rev &amp; Exp Detail'!$I$7:$I$776,'CARES Reporting F01 Rollup'!$B172,'Fund 01 Rev &amp; Exp Detail'!L$7:L$776)+SUMIF('Fund 03 Rev &amp; Exp Detail'!$I$7:$I$776,'CARES Reporting F01 Rollup'!$B172,'Fund 03 Rev &amp; Exp Detail'!L$7:L$776))/SUM('Fund 01 Rev &amp; Exp Detail'!L$778+'Fund 03 Rev &amp; Exp Detail'!L$778)</f>
        <v>#DIV/0!</v>
      </c>
      <c r="J172" s="235" t="e">
        <f>SUM(SUMIF('Fund 01 Rev &amp; Exp Detail'!$I$7:$I$776,'CARES Reporting F01 Rollup'!$B172,'Fund 01 Rev &amp; Exp Detail'!M$7:M$776)+SUMIF('Fund 03 Rev &amp; Exp Detail'!$I$7:$I$776,'CARES Reporting F01 Rollup'!$B172,'Fund 03 Rev &amp; Exp Detail'!M$7:M$776))/SUM('Fund 01 Rev &amp; Exp Detail'!M$778+'Fund 03 Rev &amp; Exp Detail'!M$778)</f>
        <v>#DIV/0!</v>
      </c>
    </row>
    <row r="173" spans="2:10" x14ac:dyDescent="0.25">
      <c r="B173" s="116" t="s">
        <v>241</v>
      </c>
      <c r="C173" s="334">
        <v>7</v>
      </c>
      <c r="D173" s="389"/>
      <c r="E173" s="384"/>
      <c r="F173" s="384"/>
      <c r="G173" s="214" t="e">
        <f>SUM(SUMIF('Fund 01 Rev &amp; Exp Detail'!$I$7:$I$776,'CARES Reporting F01 Rollup'!$B173,'Fund 01 Rev &amp; Exp Detail'!J$7:J$776)+SUMIF('Fund 03 Rev &amp; Exp Detail'!$I$7:$I$776,'CARES Reporting F01 Rollup'!$B173,'Fund 03 Rev &amp; Exp Detail'!J$7:J$776))/SUM('Fund 01 Rev &amp; Exp Detail'!J$778+'Fund 03 Rev &amp; Exp Detail'!J$778)</f>
        <v>#DIV/0!</v>
      </c>
      <c r="H173" s="215" t="e">
        <f>SUM(SUMIF('Fund 01 Rev &amp; Exp Detail'!$I$7:$I$776,'CARES Reporting F01 Rollup'!$B173,'Fund 01 Rev &amp; Exp Detail'!K$7:K$776)+SUMIF('Fund 03 Rev &amp; Exp Detail'!$I$7:$I$776,'CARES Reporting F01 Rollup'!$B173,'Fund 03 Rev &amp; Exp Detail'!K$7:K$776))/SUM('Fund 01 Rev &amp; Exp Detail'!K$778+'Fund 03 Rev &amp; Exp Detail'!K$778)</f>
        <v>#DIV/0!</v>
      </c>
      <c r="I173" s="215" t="e">
        <f>SUM(SUMIF('Fund 01 Rev &amp; Exp Detail'!$I$7:$I$776,'CARES Reporting F01 Rollup'!$B173,'Fund 01 Rev &amp; Exp Detail'!L$7:L$776)+SUMIF('Fund 03 Rev &amp; Exp Detail'!$I$7:$I$776,'CARES Reporting F01 Rollup'!$B173,'Fund 03 Rev &amp; Exp Detail'!L$7:L$776))/SUM('Fund 01 Rev &amp; Exp Detail'!L$778+'Fund 03 Rev &amp; Exp Detail'!L$778)</f>
        <v>#DIV/0!</v>
      </c>
      <c r="J173" s="235" t="e">
        <f>SUM(SUMIF('Fund 01 Rev &amp; Exp Detail'!$I$7:$I$776,'CARES Reporting F01 Rollup'!$B173,'Fund 01 Rev &amp; Exp Detail'!M$7:M$776)+SUMIF('Fund 03 Rev &amp; Exp Detail'!$I$7:$I$776,'CARES Reporting F01 Rollup'!$B173,'Fund 03 Rev &amp; Exp Detail'!M$7:M$776))/SUM('Fund 01 Rev &amp; Exp Detail'!M$778+'Fund 03 Rev &amp; Exp Detail'!M$778)</f>
        <v>#DIV/0!</v>
      </c>
    </row>
    <row r="174" spans="2:10" x14ac:dyDescent="0.25">
      <c r="B174" s="116" t="s">
        <v>242</v>
      </c>
      <c r="C174" s="334">
        <v>8</v>
      </c>
      <c r="D174" s="389"/>
      <c r="E174" s="384"/>
      <c r="F174" s="384"/>
      <c r="G174" s="214" t="e">
        <f>SUM(SUMIF('Fund 01 Rev &amp; Exp Detail'!$I$7:$I$776,'CARES Reporting F01 Rollup'!$B174,'Fund 01 Rev &amp; Exp Detail'!J$7:J$776)+SUMIF('Fund 03 Rev &amp; Exp Detail'!$I$7:$I$776,'CARES Reporting F01 Rollup'!$B174,'Fund 03 Rev &amp; Exp Detail'!J$7:J$776))/SUM('Fund 01 Rev &amp; Exp Detail'!J$778+'Fund 03 Rev &amp; Exp Detail'!J$778)</f>
        <v>#DIV/0!</v>
      </c>
      <c r="H174" s="215" t="e">
        <f>SUM(SUMIF('Fund 01 Rev &amp; Exp Detail'!$I$7:$I$776,'CARES Reporting F01 Rollup'!$B174,'Fund 01 Rev &amp; Exp Detail'!K$7:K$776)+SUMIF('Fund 03 Rev &amp; Exp Detail'!$I$7:$I$776,'CARES Reporting F01 Rollup'!$B174,'Fund 03 Rev &amp; Exp Detail'!K$7:K$776))/SUM('Fund 01 Rev &amp; Exp Detail'!K$778+'Fund 03 Rev &amp; Exp Detail'!K$778)</f>
        <v>#DIV/0!</v>
      </c>
      <c r="I174" s="215" t="e">
        <f>SUM(SUMIF('Fund 01 Rev &amp; Exp Detail'!$I$7:$I$776,'CARES Reporting F01 Rollup'!$B174,'Fund 01 Rev &amp; Exp Detail'!L$7:L$776)+SUMIF('Fund 03 Rev &amp; Exp Detail'!$I$7:$I$776,'CARES Reporting F01 Rollup'!$B174,'Fund 03 Rev &amp; Exp Detail'!L$7:L$776))/SUM('Fund 01 Rev &amp; Exp Detail'!L$778+'Fund 03 Rev &amp; Exp Detail'!L$778)</f>
        <v>#DIV/0!</v>
      </c>
      <c r="J174" s="235" t="e">
        <f>SUM(SUMIF('Fund 01 Rev &amp; Exp Detail'!$I$7:$I$776,'CARES Reporting F01 Rollup'!$B174,'Fund 01 Rev &amp; Exp Detail'!M$7:M$776)+SUMIF('Fund 03 Rev &amp; Exp Detail'!$I$7:$I$776,'CARES Reporting F01 Rollup'!$B174,'Fund 03 Rev &amp; Exp Detail'!M$7:M$776))/SUM('Fund 01 Rev &amp; Exp Detail'!M$778+'Fund 03 Rev &amp; Exp Detail'!M$778)</f>
        <v>#DIV/0!</v>
      </c>
    </row>
    <row r="175" spans="2:10" x14ac:dyDescent="0.25">
      <c r="B175" s="116" t="s">
        <v>243</v>
      </c>
      <c r="C175" s="334">
        <v>9</v>
      </c>
      <c r="D175" s="389"/>
      <c r="E175" s="384"/>
      <c r="F175" s="384"/>
      <c r="G175" s="214" t="e">
        <f>SUM(SUMIF('Fund 01 Rev &amp; Exp Detail'!$I$7:$I$776,'CARES Reporting F01 Rollup'!$B175,'Fund 01 Rev &amp; Exp Detail'!J$7:J$776)+SUMIF('Fund 03 Rev &amp; Exp Detail'!$I$7:$I$776,'CARES Reporting F01 Rollup'!$B175,'Fund 03 Rev &amp; Exp Detail'!J$7:J$776))/SUM('Fund 01 Rev &amp; Exp Detail'!J$778+'Fund 03 Rev &amp; Exp Detail'!J$778)</f>
        <v>#DIV/0!</v>
      </c>
      <c r="H175" s="215" t="e">
        <f>SUM(SUMIF('Fund 01 Rev &amp; Exp Detail'!$I$7:$I$776,'CARES Reporting F01 Rollup'!$B175,'Fund 01 Rev &amp; Exp Detail'!K$7:K$776)+SUMIF('Fund 03 Rev &amp; Exp Detail'!$I$7:$I$776,'CARES Reporting F01 Rollup'!$B175,'Fund 03 Rev &amp; Exp Detail'!K$7:K$776))/SUM('Fund 01 Rev &amp; Exp Detail'!K$778+'Fund 03 Rev &amp; Exp Detail'!K$778)</f>
        <v>#DIV/0!</v>
      </c>
      <c r="I175" s="215" t="e">
        <f>SUM(SUMIF('Fund 01 Rev &amp; Exp Detail'!$I$7:$I$776,'CARES Reporting F01 Rollup'!$B175,'Fund 01 Rev &amp; Exp Detail'!L$7:L$776)+SUMIF('Fund 03 Rev &amp; Exp Detail'!$I$7:$I$776,'CARES Reporting F01 Rollup'!$B175,'Fund 03 Rev &amp; Exp Detail'!L$7:L$776))/SUM('Fund 01 Rev &amp; Exp Detail'!L$778+'Fund 03 Rev &amp; Exp Detail'!L$778)</f>
        <v>#DIV/0!</v>
      </c>
      <c r="J175" s="235" t="e">
        <f>SUM(SUMIF('Fund 01 Rev &amp; Exp Detail'!$I$7:$I$776,'CARES Reporting F01 Rollup'!$B175,'Fund 01 Rev &amp; Exp Detail'!M$7:M$776)+SUMIF('Fund 03 Rev &amp; Exp Detail'!$I$7:$I$776,'CARES Reporting F01 Rollup'!$B175,'Fund 03 Rev &amp; Exp Detail'!M$7:M$776))/SUM('Fund 01 Rev &amp; Exp Detail'!M$778+'Fund 03 Rev &amp; Exp Detail'!M$778)</f>
        <v>#DIV/0!</v>
      </c>
    </row>
    <row r="176" spans="2:10" x14ac:dyDescent="0.25">
      <c r="B176" s="116" t="s">
        <v>244</v>
      </c>
      <c r="C176" s="334">
        <v>10</v>
      </c>
      <c r="D176" s="389"/>
      <c r="E176" s="384"/>
      <c r="F176" s="384"/>
      <c r="G176" s="214" t="e">
        <f>SUM(SUMIF('Fund 01 Rev &amp; Exp Detail'!$I$7:$I$776,'CARES Reporting F01 Rollup'!$B176,'Fund 01 Rev &amp; Exp Detail'!J$7:J$776)+SUMIF('Fund 03 Rev &amp; Exp Detail'!$I$7:$I$776,'CARES Reporting F01 Rollup'!$B176,'Fund 03 Rev &amp; Exp Detail'!J$7:J$776))/SUM('Fund 01 Rev &amp; Exp Detail'!J$778+'Fund 03 Rev &amp; Exp Detail'!J$778)</f>
        <v>#DIV/0!</v>
      </c>
      <c r="H176" s="215" t="e">
        <f>SUM(SUMIF('Fund 01 Rev &amp; Exp Detail'!$I$7:$I$776,'CARES Reporting F01 Rollup'!$B176,'Fund 01 Rev &amp; Exp Detail'!K$7:K$776)+SUMIF('Fund 03 Rev &amp; Exp Detail'!$I$7:$I$776,'CARES Reporting F01 Rollup'!$B176,'Fund 03 Rev &amp; Exp Detail'!K$7:K$776))/SUM('Fund 01 Rev &amp; Exp Detail'!K$778+'Fund 03 Rev &amp; Exp Detail'!K$778)</f>
        <v>#DIV/0!</v>
      </c>
      <c r="I176" s="215" t="e">
        <f>SUM(SUMIF('Fund 01 Rev &amp; Exp Detail'!$I$7:$I$776,'CARES Reporting F01 Rollup'!$B176,'Fund 01 Rev &amp; Exp Detail'!L$7:L$776)+SUMIF('Fund 03 Rev &amp; Exp Detail'!$I$7:$I$776,'CARES Reporting F01 Rollup'!$B176,'Fund 03 Rev &amp; Exp Detail'!L$7:L$776))/SUM('Fund 01 Rev &amp; Exp Detail'!L$778+'Fund 03 Rev &amp; Exp Detail'!L$778)</f>
        <v>#DIV/0!</v>
      </c>
      <c r="J176" s="235" t="e">
        <f>SUM(SUMIF('Fund 01 Rev &amp; Exp Detail'!$I$7:$I$776,'CARES Reporting F01 Rollup'!$B176,'Fund 01 Rev &amp; Exp Detail'!M$7:M$776)+SUMIF('Fund 03 Rev &amp; Exp Detail'!$I$7:$I$776,'CARES Reporting F01 Rollup'!$B176,'Fund 03 Rev &amp; Exp Detail'!M$7:M$776))/SUM('Fund 01 Rev &amp; Exp Detail'!M$778+'Fund 03 Rev &amp; Exp Detail'!M$778)</f>
        <v>#DIV/0!</v>
      </c>
    </row>
    <row r="177" spans="2:10" x14ac:dyDescent="0.25">
      <c r="B177" s="116" t="s">
        <v>245</v>
      </c>
      <c r="C177" s="334">
        <v>11</v>
      </c>
      <c r="D177" s="389"/>
      <c r="E177" s="384"/>
      <c r="F177" s="384"/>
      <c r="G177" s="214" t="e">
        <f>SUM(SUMIF('Fund 01 Rev &amp; Exp Detail'!$I$7:$I$776,'CARES Reporting F01 Rollup'!$B177,'Fund 01 Rev &amp; Exp Detail'!J$7:J$776)+SUMIF('Fund 03 Rev &amp; Exp Detail'!$I$7:$I$776,'CARES Reporting F01 Rollup'!$B177,'Fund 03 Rev &amp; Exp Detail'!J$7:J$776))/SUM('Fund 01 Rev &amp; Exp Detail'!J$778+'Fund 03 Rev &amp; Exp Detail'!J$778)</f>
        <v>#DIV/0!</v>
      </c>
      <c r="H177" s="215" t="e">
        <f>SUM(SUMIF('Fund 01 Rev &amp; Exp Detail'!$I$7:$I$776,'CARES Reporting F01 Rollup'!$B177,'Fund 01 Rev &amp; Exp Detail'!K$7:K$776)+SUMIF('Fund 03 Rev &amp; Exp Detail'!$I$7:$I$776,'CARES Reporting F01 Rollup'!$B177,'Fund 03 Rev &amp; Exp Detail'!K$7:K$776))/SUM('Fund 01 Rev &amp; Exp Detail'!K$778+'Fund 03 Rev &amp; Exp Detail'!K$778)</f>
        <v>#DIV/0!</v>
      </c>
      <c r="I177" s="215" t="e">
        <f>SUM(SUMIF('Fund 01 Rev &amp; Exp Detail'!$I$7:$I$776,'CARES Reporting F01 Rollup'!$B177,'Fund 01 Rev &amp; Exp Detail'!L$7:L$776)+SUMIF('Fund 03 Rev &amp; Exp Detail'!$I$7:$I$776,'CARES Reporting F01 Rollup'!$B177,'Fund 03 Rev &amp; Exp Detail'!L$7:L$776))/SUM('Fund 01 Rev &amp; Exp Detail'!L$778+'Fund 03 Rev &amp; Exp Detail'!L$778)</f>
        <v>#DIV/0!</v>
      </c>
      <c r="J177" s="235" t="e">
        <f>SUM(SUMIF('Fund 01 Rev &amp; Exp Detail'!$I$7:$I$776,'CARES Reporting F01 Rollup'!$B177,'Fund 01 Rev &amp; Exp Detail'!M$7:M$776)+SUMIF('Fund 03 Rev &amp; Exp Detail'!$I$7:$I$776,'CARES Reporting F01 Rollup'!$B177,'Fund 03 Rev &amp; Exp Detail'!M$7:M$776))/SUM('Fund 01 Rev &amp; Exp Detail'!M$778+'Fund 03 Rev &amp; Exp Detail'!M$778)</f>
        <v>#DIV/0!</v>
      </c>
    </row>
    <row r="178" spans="2:10" ht="15.75" thickBot="1" x14ac:dyDescent="0.3">
      <c r="B178" s="116" t="s">
        <v>246</v>
      </c>
      <c r="C178" s="334">
        <v>12</v>
      </c>
      <c r="D178" s="390"/>
      <c r="E178" s="386"/>
      <c r="F178" s="386"/>
      <c r="G178" s="288" t="e">
        <f>SUM(SUMIF('Fund 01 Rev &amp; Exp Detail'!$I$7:$I$776,'CARES Reporting F01 Rollup'!$B178,'Fund 01 Rev &amp; Exp Detail'!J$7:J$776)+SUMIF('Fund 03 Rev &amp; Exp Detail'!$I$7:$I$776,'CARES Reporting F01 Rollup'!$B178,'Fund 03 Rev &amp; Exp Detail'!J$7:J$776))/SUM('Fund 01 Rev &amp; Exp Detail'!J$778+'Fund 03 Rev &amp; Exp Detail'!J$778)</f>
        <v>#DIV/0!</v>
      </c>
      <c r="H178" s="227" t="e">
        <f>SUM(SUMIF('Fund 01 Rev &amp; Exp Detail'!$I$7:$I$776,'CARES Reporting F01 Rollup'!$B178,'Fund 01 Rev &amp; Exp Detail'!K$7:K$776)+SUMIF('Fund 03 Rev &amp; Exp Detail'!$I$7:$I$776,'CARES Reporting F01 Rollup'!$B178,'Fund 03 Rev &amp; Exp Detail'!K$7:K$776))/SUM('Fund 01 Rev &amp; Exp Detail'!K$778+'Fund 03 Rev &amp; Exp Detail'!K$778)</f>
        <v>#DIV/0!</v>
      </c>
      <c r="I178" s="227" t="e">
        <f>SUM(SUMIF('Fund 01 Rev &amp; Exp Detail'!$I$7:$I$776,'CARES Reporting F01 Rollup'!$B178,'Fund 01 Rev &amp; Exp Detail'!L$7:L$776)+SUMIF('Fund 03 Rev &amp; Exp Detail'!$I$7:$I$776,'CARES Reporting F01 Rollup'!$B178,'Fund 03 Rev &amp; Exp Detail'!L$7:L$776))/SUM('Fund 01 Rev &amp; Exp Detail'!L$778+'Fund 03 Rev &amp; Exp Detail'!L$778)</f>
        <v>#DIV/0!</v>
      </c>
      <c r="J178" s="247" t="e">
        <f>SUM(SUMIF('Fund 01 Rev &amp; Exp Detail'!$I$7:$I$776,'CARES Reporting F01 Rollup'!$B178,'Fund 01 Rev &amp; Exp Detail'!M$7:M$776)+SUMIF('Fund 03 Rev &amp; Exp Detail'!$I$7:$I$776,'CARES Reporting F01 Rollup'!$B178,'Fund 03 Rev &amp; Exp Detail'!M$7:M$776))/SUM('Fund 01 Rev &amp; Exp Detail'!M$778+'Fund 03 Rev &amp; Exp Detail'!M$778)</f>
        <v>#DIV/0!</v>
      </c>
    </row>
    <row r="179" spans="2:10" ht="16.5" thickTop="1" thickBot="1" x14ac:dyDescent="0.3">
      <c r="B179" s="144"/>
      <c r="C179" s="78" t="s">
        <v>233</v>
      </c>
      <c r="D179" s="267" t="e">
        <f>SUM(D157:D166)</f>
        <v>#DIV/0!</v>
      </c>
      <c r="E179" s="266" t="e">
        <f>SUM(E157:E166)</f>
        <v>#DIV/0!</v>
      </c>
      <c r="F179" s="266" t="e">
        <f>SUM(F157:F166)</f>
        <v>#DIV/0!</v>
      </c>
      <c r="G179" s="266" t="e">
        <f>SUM(G167:G178)</f>
        <v>#DIV/0!</v>
      </c>
      <c r="H179" s="266" t="e">
        <f>SUM(H167:H178)</f>
        <v>#DIV/0!</v>
      </c>
      <c r="I179" s="266" t="e">
        <f t="shared" ref="I179" si="21">SUM(I167:I178)</f>
        <v>#DIV/0!</v>
      </c>
      <c r="J179" s="279" t="e">
        <f t="shared" ref="J179" si="22">SUM(J167:J178)</f>
        <v>#DIV/0!</v>
      </c>
    </row>
    <row r="180" spans="2:10" x14ac:dyDescent="0.25">
      <c r="C180" s="78" t="s">
        <v>314</v>
      </c>
      <c r="D180" s="340">
        <f>'Fund 01 Rev &amp; Exp Detail'!F$777+'Fund 03 Rev &amp; Exp Detail'!F$777</f>
        <v>0</v>
      </c>
      <c r="E180" s="341">
        <f>'Fund 01 Rev &amp; Exp Detail'!G$777+'Fund 03 Rev &amp; Exp Detail'!G$777</f>
        <v>0</v>
      </c>
      <c r="F180" s="348">
        <f>'Fund 01 Rev &amp; Exp Detail'!H$777+'Fund 03 Rev &amp; Exp Detail'!H$777</f>
        <v>0</v>
      </c>
      <c r="G180" s="340">
        <f>'Fund 01 Rev &amp; Exp Detail'!J$777+'Fund 03 Rev &amp; Exp Detail'!J$777</f>
        <v>0</v>
      </c>
      <c r="H180" s="342">
        <f>'Fund 01 Rev &amp; Exp Detail'!K$777+'Fund 03 Rev &amp; Exp Detail'!K$777</f>
        <v>0</v>
      </c>
      <c r="I180" s="342">
        <f>'Fund 01 Rev &amp; Exp Detail'!L$777+'Fund 03 Rev &amp; Exp Detail'!L$777</f>
        <v>0</v>
      </c>
      <c r="J180" s="343">
        <f>'Fund 01 Rev &amp; Exp Detail'!M$777+'Fund 03 Rev &amp; Exp Detail'!M$777</f>
        <v>0</v>
      </c>
    </row>
    <row r="181" spans="2:10" ht="15.75" thickBot="1" x14ac:dyDescent="0.3">
      <c r="C181" s="78" t="s">
        <v>392</v>
      </c>
      <c r="D181" s="344">
        <f>'Fund 01 Rev &amp; Exp Detail'!F$778+'Fund 03 Rev &amp; Exp Detail'!F$778</f>
        <v>0</v>
      </c>
      <c r="E181" s="345">
        <f>'Fund 01 Rev &amp; Exp Detail'!G$778+'Fund 03 Rev &amp; Exp Detail'!G$778</f>
        <v>0</v>
      </c>
      <c r="F181" s="349">
        <f>'Fund 01 Rev &amp; Exp Detail'!H$778+'Fund 03 Rev &amp; Exp Detail'!H$778</f>
        <v>0</v>
      </c>
      <c r="G181" s="344">
        <f>'Fund 01 Rev &amp; Exp Detail'!J$778+'Fund 03 Rev &amp; Exp Detail'!J$778</f>
        <v>0</v>
      </c>
      <c r="H181" s="346">
        <f>'Fund 01 Rev &amp; Exp Detail'!K$778+'Fund 03 Rev &amp; Exp Detail'!K$778</f>
        <v>0</v>
      </c>
      <c r="I181" s="346">
        <f>'Fund 01 Rev &amp; Exp Detail'!L$778+'Fund 03 Rev &amp; Exp Detail'!L$778</f>
        <v>0</v>
      </c>
      <c r="J181" s="347">
        <f>'Fund 01 Rev &amp; Exp Detail'!M$778+'Fund 03 Rev &amp; Exp Detail'!M$778</f>
        <v>0</v>
      </c>
    </row>
  </sheetData>
  <mergeCells count="49">
    <mergeCell ref="B4:C4"/>
    <mergeCell ref="V9:Z9"/>
    <mergeCell ref="B1:P1"/>
    <mergeCell ref="B22:AH22"/>
    <mergeCell ref="B2:P2"/>
    <mergeCell ref="L10:R10"/>
    <mergeCell ref="V10:Z10"/>
    <mergeCell ref="V11:Z11"/>
    <mergeCell ref="D4:J4"/>
    <mergeCell ref="AB121:AH121"/>
    <mergeCell ref="T4:Z4"/>
    <mergeCell ref="V5:Z5"/>
    <mergeCell ref="V6:Z6"/>
    <mergeCell ref="V7:Z7"/>
    <mergeCell ref="V8:Z8"/>
    <mergeCell ref="L23:R23"/>
    <mergeCell ref="D23:J23"/>
    <mergeCell ref="T23:Z23"/>
    <mergeCell ref="AB23:AH23"/>
    <mergeCell ref="D56:J56"/>
    <mergeCell ref="D53:J54"/>
    <mergeCell ref="D152:J152"/>
    <mergeCell ref="AB24:AH24"/>
    <mergeCell ref="AB57:AH57"/>
    <mergeCell ref="T121:Z121"/>
    <mergeCell ref="B55:AH55"/>
    <mergeCell ref="B87:AH87"/>
    <mergeCell ref="B119:AH119"/>
    <mergeCell ref="T89:Z89"/>
    <mergeCell ref="AB89:AH89"/>
    <mergeCell ref="L56:R56"/>
    <mergeCell ref="B57:C57"/>
    <mergeCell ref="B24:C24"/>
    <mergeCell ref="B153:C153"/>
    <mergeCell ref="D153:J153"/>
    <mergeCell ref="D24:J24"/>
    <mergeCell ref="L24:R24"/>
    <mergeCell ref="T24:Z24"/>
    <mergeCell ref="D57:J57"/>
    <mergeCell ref="L57:R57"/>
    <mergeCell ref="T57:Z57"/>
    <mergeCell ref="D88:J88"/>
    <mergeCell ref="B89:C89"/>
    <mergeCell ref="D89:J89"/>
    <mergeCell ref="L89:R89"/>
    <mergeCell ref="D120:J120"/>
    <mergeCell ref="B121:C121"/>
    <mergeCell ref="D121:J121"/>
    <mergeCell ref="L121:R121"/>
  </mergeCells>
  <conditionalFormatting sqref="D28:J37 D38:F49 I38:J49">
    <cfRule type="cellIs" dxfId="148" priority="233" operator="greaterThan">
      <formula>0.001</formula>
    </cfRule>
    <cfRule type="cellIs" dxfId="147" priority="236" operator="greaterThan">
      <formula>0.01</formula>
    </cfRule>
  </conditionalFormatting>
  <conditionalFormatting sqref="L28:R37 L38:N49 P38:R49">
    <cfRule type="cellIs" dxfId="146" priority="229" operator="greaterThan">
      <formula>0.001</formula>
    </cfRule>
    <cfRule type="cellIs" dxfId="145" priority="230" operator="greaterThan">
      <formula>0.01</formula>
    </cfRule>
  </conditionalFormatting>
  <conditionalFormatting sqref="T61:V70">
    <cfRule type="cellIs" dxfId="144" priority="171" operator="greaterThan">
      <formula>0.001</formula>
    </cfRule>
    <cfRule type="cellIs" dxfId="143" priority="172" operator="greaterThan">
      <formula>0.01</formula>
    </cfRule>
  </conditionalFormatting>
  <conditionalFormatting sqref="T28:Z49">
    <cfRule type="cellIs" dxfId="142" priority="215" operator="greaterThan">
      <formula>0.001</formula>
    </cfRule>
    <cfRule type="cellIs" dxfId="141" priority="216" operator="greaterThan">
      <formula>0.01</formula>
    </cfRule>
  </conditionalFormatting>
  <conditionalFormatting sqref="AB28:AH49">
    <cfRule type="cellIs" dxfId="140" priority="213" operator="greaterThan">
      <formula>0.001</formula>
    </cfRule>
    <cfRule type="cellIs" dxfId="139" priority="214" operator="greaterThan">
      <formula>0.01</formula>
    </cfRule>
  </conditionalFormatting>
  <conditionalFormatting sqref="D71:F82 G61:J70">
    <cfRule type="cellIs" dxfId="138" priority="211" operator="greaterThan">
      <formula>0.001</formula>
    </cfRule>
    <cfRule type="cellIs" dxfId="137" priority="212" operator="greaterThan">
      <formula>0.01</formula>
    </cfRule>
  </conditionalFormatting>
  <conditionalFormatting sqref="W71:Z82">
    <cfRule type="cellIs" dxfId="136" priority="173" operator="greaterThan">
      <formula>0.001</formula>
    </cfRule>
    <cfRule type="cellIs" dxfId="135" priority="174" operator="greaterThan">
      <formula>0.01</formula>
    </cfRule>
  </conditionalFormatting>
  <conditionalFormatting sqref="O38:O49">
    <cfRule type="cellIs" dxfId="134" priority="201" operator="greaterThan">
      <formula>0.001</formula>
    </cfRule>
    <cfRule type="cellIs" dxfId="133" priority="202" operator="greaterThan">
      <formula>0.01</formula>
    </cfRule>
  </conditionalFormatting>
  <conditionalFormatting sqref="H38:H49">
    <cfRule type="cellIs" dxfId="132" priority="199" operator="greaterThan">
      <formula>0.001</formula>
    </cfRule>
    <cfRule type="cellIs" dxfId="131" priority="200" operator="greaterThan">
      <formula>0.01</formula>
    </cfRule>
  </conditionalFormatting>
  <conditionalFormatting sqref="G38:G49">
    <cfRule type="cellIs" dxfId="130" priority="197" operator="greaterThan">
      <formula>0.001</formula>
    </cfRule>
    <cfRule type="cellIs" dxfId="129" priority="198" operator="greaterThan">
      <formula>0.01</formula>
    </cfRule>
  </conditionalFormatting>
  <conditionalFormatting sqref="G71:J82">
    <cfRule type="cellIs" dxfId="128" priority="191" operator="greaterThan">
      <formula>0.001</formula>
    </cfRule>
    <cfRule type="cellIs" dxfId="127" priority="192" operator="greaterThan">
      <formula>0.01</formula>
    </cfRule>
  </conditionalFormatting>
  <conditionalFormatting sqref="D61:F70">
    <cfRule type="cellIs" dxfId="126" priority="189" operator="greaterThan">
      <formula>0.001</formula>
    </cfRule>
    <cfRule type="cellIs" dxfId="125" priority="190" operator="greaterThan">
      <formula>0.01</formula>
    </cfRule>
  </conditionalFormatting>
  <conditionalFormatting sqref="L71:N82 O61:R70">
    <cfRule type="cellIs" dxfId="124" priority="181" operator="greaterThan">
      <formula>0.001</formula>
    </cfRule>
    <cfRule type="cellIs" dxfId="123" priority="182" operator="greaterThan">
      <formula>0.01</formula>
    </cfRule>
  </conditionalFormatting>
  <conditionalFormatting sqref="O71:R82">
    <cfRule type="cellIs" dxfId="122" priority="179" operator="greaterThan">
      <formula>0.001</formula>
    </cfRule>
    <cfRule type="cellIs" dxfId="121" priority="180" operator="greaterThan">
      <formula>0.01</formula>
    </cfRule>
  </conditionalFormatting>
  <conditionalFormatting sqref="L61:N70">
    <cfRule type="cellIs" dxfId="120" priority="177" operator="greaterThan">
      <formula>0.001</formula>
    </cfRule>
    <cfRule type="cellIs" dxfId="119" priority="178" operator="greaterThan">
      <formula>0.01</formula>
    </cfRule>
  </conditionalFormatting>
  <conditionalFormatting sqref="T71:V82 W61:Z70">
    <cfRule type="cellIs" dxfId="118" priority="175" operator="greaterThan">
      <formula>0.001</formula>
    </cfRule>
    <cfRule type="cellIs" dxfId="117" priority="176" operator="greaterThan">
      <formula>0.01</formula>
    </cfRule>
  </conditionalFormatting>
  <conditionalFormatting sqref="AB71:AD82 AE61:AH70">
    <cfRule type="cellIs" dxfId="116" priority="169" operator="greaterThan">
      <formula>0.001</formula>
    </cfRule>
    <cfRule type="cellIs" dxfId="115" priority="170" operator="greaterThan">
      <formula>0.01</formula>
    </cfRule>
  </conditionalFormatting>
  <conditionalFormatting sqref="AE71:AH82">
    <cfRule type="cellIs" dxfId="114" priority="167" operator="greaterThan">
      <formula>0.001</formula>
    </cfRule>
    <cfRule type="cellIs" dxfId="113" priority="168" operator="greaterThan">
      <formula>0.01</formula>
    </cfRule>
  </conditionalFormatting>
  <conditionalFormatting sqref="AB61:AD70">
    <cfRule type="cellIs" dxfId="112" priority="165" operator="greaterThan">
      <formula>0.001</formula>
    </cfRule>
    <cfRule type="cellIs" dxfId="111" priority="166" operator="greaterThan">
      <formula>0.01</formula>
    </cfRule>
  </conditionalFormatting>
  <conditionalFormatting sqref="D103:F114 G93:J102">
    <cfRule type="cellIs" dxfId="110" priority="139" operator="greaterThan">
      <formula>0.001</formula>
    </cfRule>
    <cfRule type="cellIs" dxfId="109" priority="140" operator="greaterThan">
      <formula>0.01</formula>
    </cfRule>
  </conditionalFormatting>
  <conditionalFormatting sqref="G103:J114">
    <cfRule type="cellIs" dxfId="108" priority="137" operator="greaterThan">
      <formula>0.001</formula>
    </cfRule>
    <cfRule type="cellIs" dxfId="107" priority="138" operator="greaterThan">
      <formula>0.01</formula>
    </cfRule>
  </conditionalFormatting>
  <conditionalFormatting sqref="D93:F102">
    <cfRule type="cellIs" dxfId="106" priority="135" operator="greaterThan">
      <formula>0.001</formula>
    </cfRule>
    <cfRule type="cellIs" dxfId="105" priority="136" operator="greaterThan">
      <formula>0.01</formula>
    </cfRule>
  </conditionalFormatting>
  <conditionalFormatting sqref="T103:V114 W93:Z102">
    <cfRule type="cellIs" dxfId="104" priority="127" operator="greaterThan">
      <formula>0.001</formula>
    </cfRule>
    <cfRule type="cellIs" dxfId="103" priority="128" operator="greaterThan">
      <formula>0.01</formula>
    </cfRule>
  </conditionalFormatting>
  <conditionalFormatting sqref="W103:Z114">
    <cfRule type="cellIs" dxfId="102" priority="125" operator="greaterThan">
      <formula>0.001</formula>
    </cfRule>
    <cfRule type="cellIs" dxfId="101" priority="126" operator="greaterThan">
      <formula>0.01</formula>
    </cfRule>
  </conditionalFormatting>
  <conditionalFormatting sqref="T93:V102">
    <cfRule type="cellIs" dxfId="100" priority="123" operator="greaterThan">
      <formula>0.001</formula>
    </cfRule>
    <cfRule type="cellIs" dxfId="99" priority="124" operator="greaterThan">
      <formula>0.01</formula>
    </cfRule>
  </conditionalFormatting>
  <conditionalFormatting sqref="D135:F146 G125:J134">
    <cfRule type="cellIs" dxfId="98" priority="91" operator="greaterThan">
      <formula>0.001</formula>
    </cfRule>
    <cfRule type="cellIs" dxfId="97" priority="92" operator="greaterThan">
      <formula>0.01</formula>
    </cfRule>
  </conditionalFormatting>
  <conditionalFormatting sqref="G135:J146">
    <cfRule type="cellIs" dxfId="96" priority="89" operator="greaterThan">
      <formula>0.001</formula>
    </cfRule>
    <cfRule type="cellIs" dxfId="95" priority="90" operator="greaterThan">
      <formula>0.01</formula>
    </cfRule>
  </conditionalFormatting>
  <conditionalFormatting sqref="D125:F134">
    <cfRule type="cellIs" dxfId="94" priority="87" operator="greaterThan">
      <formula>0.001</formula>
    </cfRule>
    <cfRule type="cellIs" dxfId="93" priority="88" operator="greaterThan">
      <formula>0.01</formula>
    </cfRule>
  </conditionalFormatting>
  <conditionalFormatting sqref="L103:N114 O93:R102">
    <cfRule type="cellIs" dxfId="92" priority="85" operator="greaterThan">
      <formula>0.001</formula>
    </cfRule>
    <cfRule type="cellIs" dxfId="91" priority="86" operator="greaterThan">
      <formula>0.01</formula>
    </cfRule>
  </conditionalFormatting>
  <conditionalFormatting sqref="O103:R114">
    <cfRule type="cellIs" dxfId="90" priority="83" operator="greaterThan">
      <formula>0.001</formula>
    </cfRule>
    <cfRule type="cellIs" dxfId="89" priority="84" operator="greaterThan">
      <formula>0.01</formula>
    </cfRule>
  </conditionalFormatting>
  <conditionalFormatting sqref="L93:N102">
    <cfRule type="cellIs" dxfId="88" priority="81" operator="greaterThan">
      <formula>0.001</formula>
    </cfRule>
    <cfRule type="cellIs" dxfId="87" priority="82" operator="greaterThan">
      <formula>0.01</formula>
    </cfRule>
  </conditionalFormatting>
  <conditionalFormatting sqref="L135:N146 O125:R134">
    <cfRule type="cellIs" dxfId="86" priority="79" operator="greaterThan">
      <formula>0.001</formula>
    </cfRule>
    <cfRule type="cellIs" dxfId="85" priority="80" operator="greaterThan">
      <formula>0.01</formula>
    </cfRule>
  </conditionalFormatting>
  <conditionalFormatting sqref="O135:R146">
    <cfRule type="cellIs" dxfId="84" priority="77" operator="greaterThan">
      <formula>0.001</formula>
    </cfRule>
    <cfRule type="cellIs" dxfId="83" priority="78" operator="greaterThan">
      <formula>0.01</formula>
    </cfRule>
  </conditionalFormatting>
  <conditionalFormatting sqref="L125:N134">
    <cfRule type="cellIs" dxfId="82" priority="75" operator="greaterThan">
      <formula>0.001</formula>
    </cfRule>
    <cfRule type="cellIs" dxfId="81" priority="76" operator="greaterThan">
      <formula>0.01</formula>
    </cfRule>
  </conditionalFormatting>
  <conditionalFormatting sqref="T135:V146 W125:Z134">
    <cfRule type="cellIs" dxfId="80" priority="73" operator="greaterThan">
      <formula>0.001</formula>
    </cfRule>
    <cfRule type="cellIs" dxfId="79" priority="74" operator="greaterThan">
      <formula>0.01</formula>
    </cfRule>
  </conditionalFormatting>
  <conditionalFormatting sqref="W135:Z146">
    <cfRule type="cellIs" dxfId="78" priority="71" operator="greaterThan">
      <formula>0.001</formula>
    </cfRule>
    <cfRule type="cellIs" dxfId="77" priority="72" operator="greaterThan">
      <formula>0.01</formula>
    </cfRule>
  </conditionalFormatting>
  <conditionalFormatting sqref="T125:V134">
    <cfRule type="cellIs" dxfId="76" priority="69" operator="greaterThan">
      <formula>0.001</formula>
    </cfRule>
    <cfRule type="cellIs" dxfId="75" priority="70" operator="greaterThan">
      <formula>0.01</formula>
    </cfRule>
  </conditionalFormatting>
  <conditionalFormatting sqref="AB103:AD114 AE93:AH102">
    <cfRule type="cellIs" dxfId="74" priority="61" operator="greaterThan">
      <formula>0.001</formula>
    </cfRule>
    <cfRule type="cellIs" dxfId="73" priority="62" operator="greaterThan">
      <formula>0.01</formula>
    </cfRule>
  </conditionalFormatting>
  <conditionalFormatting sqref="AE103:AH114">
    <cfRule type="cellIs" dxfId="72" priority="59" operator="greaterThan">
      <formula>0.001</formula>
    </cfRule>
    <cfRule type="cellIs" dxfId="71" priority="60" operator="greaterThan">
      <formula>0.01</formula>
    </cfRule>
  </conditionalFormatting>
  <conditionalFormatting sqref="AB93:AD102">
    <cfRule type="cellIs" dxfId="70" priority="57" operator="greaterThan">
      <formula>0.001</formula>
    </cfRule>
    <cfRule type="cellIs" dxfId="69" priority="58" operator="greaterThan">
      <formula>0.01</formula>
    </cfRule>
  </conditionalFormatting>
  <conditionalFormatting sqref="AB135:AD146 AE125:AH134">
    <cfRule type="cellIs" dxfId="68" priority="49" operator="greaterThan">
      <formula>0.001</formula>
    </cfRule>
    <cfRule type="cellIs" dxfId="67" priority="50" operator="greaterThan">
      <formula>0.01</formula>
    </cfRule>
  </conditionalFormatting>
  <conditionalFormatting sqref="AE135:AH146">
    <cfRule type="cellIs" dxfId="66" priority="47" operator="greaterThan">
      <formula>0.001</formula>
    </cfRule>
    <cfRule type="cellIs" dxfId="65" priority="48" operator="greaterThan">
      <formula>0.01</formula>
    </cfRule>
  </conditionalFormatting>
  <conditionalFormatting sqref="AB125:AD134">
    <cfRule type="cellIs" dxfId="64" priority="45" operator="greaterThan">
      <formula>0.001</formula>
    </cfRule>
    <cfRule type="cellIs" dxfId="63" priority="46" operator="greaterThan">
      <formula>0.01</formula>
    </cfRule>
  </conditionalFormatting>
  <conditionalFormatting sqref="D167:F178 G157:J166">
    <cfRule type="cellIs" dxfId="62" priority="37" operator="greaterThan">
      <formula>0.001</formula>
    </cfRule>
    <cfRule type="cellIs" dxfId="61" priority="38" operator="greaterThan">
      <formula>0.01</formula>
    </cfRule>
  </conditionalFormatting>
  <conditionalFormatting sqref="G167:J178">
    <cfRule type="cellIs" dxfId="60" priority="35" operator="greaterThan">
      <formula>0.001</formula>
    </cfRule>
    <cfRule type="cellIs" dxfId="59" priority="36" operator="greaterThan">
      <formula>0.01</formula>
    </cfRule>
  </conditionalFormatting>
  <conditionalFormatting sqref="D157:F166">
    <cfRule type="cellIs" dxfId="58" priority="33" operator="greaterThan">
      <formula>0.001</formula>
    </cfRule>
    <cfRule type="cellIs" dxfId="57" priority="34" operator="greaterThan">
      <formula>0.01</formula>
    </cfRule>
  </conditionalFormatting>
  <conditionalFormatting sqref="I51:J52">
    <cfRule type="cellIs" dxfId="56" priority="31" operator="greaterThan">
      <formula>0.001</formula>
    </cfRule>
    <cfRule type="cellIs" dxfId="55" priority="32" operator="greaterThan">
      <formula>0.01</formula>
    </cfRule>
  </conditionalFormatting>
  <conditionalFormatting sqref="H51:H52">
    <cfRule type="cellIs" dxfId="54" priority="29" operator="greaterThan">
      <formula>0.001</formula>
    </cfRule>
    <cfRule type="cellIs" dxfId="53" priority="30" operator="greaterThan">
      <formula>0.01</formula>
    </cfRule>
  </conditionalFormatting>
  <conditionalFormatting sqref="Q51:R52">
    <cfRule type="cellIs" dxfId="52" priority="27" operator="greaterThan">
      <formula>0.001</formula>
    </cfRule>
    <cfRule type="cellIs" dxfId="51" priority="28" operator="greaterThan">
      <formula>0.01</formula>
    </cfRule>
  </conditionalFormatting>
  <conditionalFormatting sqref="P51:P52">
    <cfRule type="cellIs" dxfId="50" priority="25" operator="greaterThan">
      <formula>0.001</formula>
    </cfRule>
    <cfRule type="cellIs" dxfId="49" priority="26" operator="greaterThan">
      <formula>0.01</formula>
    </cfRule>
  </conditionalFormatting>
  <conditionalFormatting sqref="Y51:Z52">
    <cfRule type="cellIs" dxfId="48" priority="23" operator="greaterThan">
      <formula>0.001</formula>
    </cfRule>
    <cfRule type="cellIs" dxfId="47" priority="24" operator="greaterThan">
      <formula>0.01</formula>
    </cfRule>
  </conditionalFormatting>
  <conditionalFormatting sqref="X51:X52">
    <cfRule type="cellIs" dxfId="46" priority="21" operator="greaterThan">
      <formula>0.001</formula>
    </cfRule>
    <cfRule type="cellIs" dxfId="45" priority="22" operator="greaterThan">
      <formula>0.01</formula>
    </cfRule>
  </conditionalFormatting>
  <conditionalFormatting sqref="G8:J16">
    <cfRule type="cellIs" dxfId="44" priority="19" operator="greaterThan">
      <formula>0.001</formula>
    </cfRule>
    <cfRule type="cellIs" dxfId="43" priority="20" operator="greaterThan">
      <formula>0.01</formula>
    </cfRule>
  </conditionalFormatting>
  <conditionalFormatting sqref="F8:F20 G17:J20">
    <cfRule type="cellIs" dxfId="42" priority="3" operator="greaterThan">
      <formula>0.001</formula>
    </cfRule>
    <cfRule type="cellIs" dxfId="41" priority="4" operator="greaterThan">
      <formula>0.01</formula>
    </cfRule>
  </conditionalFormatting>
  <conditionalFormatting sqref="D8:D20">
    <cfRule type="cellIs" dxfId="40" priority="9" operator="greaterThan">
      <formula>0.001</formula>
    </cfRule>
    <cfRule type="cellIs" dxfId="39" priority="10" operator="greaterThan">
      <formula>0.01</formula>
    </cfRule>
  </conditionalFormatting>
  <conditionalFormatting sqref="E8:E18">
    <cfRule type="cellIs" dxfId="38" priority="5" operator="greaterThan">
      <formula>0.001</formula>
    </cfRule>
    <cfRule type="cellIs" dxfId="37" priority="6" operator="greaterThan">
      <formula>0.01</formula>
    </cfRule>
  </conditionalFormatting>
  <hyperlinks>
    <hyperlink ref="M5" r:id="rId1" xr:uid="{00000000-0004-0000-0500-000000000000}"/>
  </hyperlinks>
  <pageMargins left="0.25" right="0.25" top="0.75" bottom="0.75" header="0.3" footer="0.3"/>
  <pageSetup paperSize="5" scale="38" fitToHeight="0" orientation="landscape" horizontalDpi="1200" verticalDpi="1200" r:id="rId2"/>
  <headerFooter>
    <oddHeader>&amp;C&amp;A</oddHeader>
    <oddFooter>&amp;RSCOE Prepared 5.27.2021</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806"/>
  <sheetViews>
    <sheetView topLeftCell="A163" zoomScale="60" zoomScaleNormal="60" workbookViewId="0">
      <selection activeCell="L446" sqref="L446"/>
    </sheetView>
  </sheetViews>
  <sheetFormatPr defaultRowHeight="15" x14ac:dyDescent="0.25"/>
  <cols>
    <col min="1" max="1" width="3" customWidth="1"/>
    <col min="2" max="2" width="25.85546875" customWidth="1"/>
    <col min="3" max="3" width="43.140625" customWidth="1"/>
    <col min="4" max="4" width="19.140625" customWidth="1"/>
    <col min="5" max="5" width="38.42578125" style="13" customWidth="1"/>
    <col min="6" max="6" width="18.28515625" customWidth="1"/>
    <col min="7" max="7" width="19.5703125" customWidth="1"/>
    <col min="8" max="8" width="20" customWidth="1"/>
    <col min="9" max="9" width="27.85546875" style="13" customWidth="1"/>
    <col min="10" max="11" width="19.140625" customWidth="1"/>
    <col min="12" max="12" width="21.28515625" customWidth="1"/>
    <col min="13" max="13" width="19.140625" customWidth="1"/>
    <col min="14" max="14" width="20.5703125" customWidth="1"/>
    <col min="15" max="17" width="19.140625" customWidth="1"/>
    <col min="18" max="18" width="35.42578125" style="3" bestFit="1" customWidth="1"/>
  </cols>
  <sheetData>
    <row r="1" spans="2:26" ht="8.25" customHeight="1" thickBot="1" x14ac:dyDescent="0.3"/>
    <row r="2" spans="2:26" ht="31.5" customHeight="1" thickBot="1" x14ac:dyDescent="0.3">
      <c r="B2" s="131" t="s">
        <v>178</v>
      </c>
      <c r="C2" s="149"/>
      <c r="D2" s="590" t="s">
        <v>188</v>
      </c>
      <c r="E2" s="591"/>
      <c r="F2" s="591"/>
      <c r="G2" s="591"/>
      <c r="H2" s="591"/>
      <c r="I2" s="591"/>
      <c r="J2" s="591"/>
      <c r="K2" s="591"/>
      <c r="L2" s="591"/>
      <c r="M2" s="591"/>
      <c r="N2" s="591"/>
      <c r="O2" s="591"/>
      <c r="P2" s="591"/>
      <c r="Q2" s="592"/>
      <c r="R2" s="2"/>
    </row>
    <row r="3" spans="2:26" ht="34.5" customHeight="1" x14ac:dyDescent="0.25">
      <c r="B3" s="300"/>
      <c r="C3" s="301"/>
      <c r="D3" s="368" t="s">
        <v>181</v>
      </c>
      <c r="E3" s="615" t="s">
        <v>284</v>
      </c>
      <c r="F3" s="612" t="s">
        <v>259</v>
      </c>
      <c r="G3" s="613"/>
      <c r="H3" s="614"/>
      <c r="I3" s="621" t="s">
        <v>283</v>
      </c>
      <c r="J3" s="600" t="s">
        <v>187</v>
      </c>
      <c r="K3" s="601"/>
      <c r="L3" s="601"/>
      <c r="M3" s="602"/>
      <c r="N3" s="603" t="s">
        <v>227</v>
      </c>
      <c r="O3" s="604"/>
      <c r="P3" s="605"/>
      <c r="Q3" s="302"/>
    </row>
    <row r="4" spans="2:26" ht="15" customHeight="1" x14ac:dyDescent="0.25">
      <c r="B4" s="303"/>
      <c r="C4" s="304" t="s">
        <v>65</v>
      </c>
      <c r="D4" s="126">
        <f>_xlfn.IFNA(VLOOKUP(C2,'Awards Master'!$A$6:$R$102,6,FALSE),0)</f>
        <v>0</v>
      </c>
      <c r="E4" s="616"/>
      <c r="F4" s="366">
        <f>_xlfn.IFNA(VLOOKUP(C2,'Awards Master'!$A$6:$R$102,4,FALSE),0)</f>
        <v>0</v>
      </c>
      <c r="G4" s="369">
        <f>_xlfn.IFNA(VLOOKUP(C2,'Awards Master'!$A$6:$R$102,3,FALSE),0)</f>
        <v>0</v>
      </c>
      <c r="H4" s="129">
        <f>_xlfn.IFNA(VLOOKUP(C2,'Awards Master'!$A$6:$R$102,2,FALSE),0)</f>
        <v>0</v>
      </c>
      <c r="I4" s="622"/>
      <c r="J4" s="366">
        <f>_xlfn.IFNA(VLOOKUP(C2,'Awards Master'!$A$6:$R$102,8,FALSE),0)</f>
        <v>0</v>
      </c>
      <c r="K4" s="369">
        <f>_xlfn.IFNA(VLOOKUP(C2,'Awards Master'!$A$6:$R$102,9,FALSE),0)</f>
        <v>0</v>
      </c>
      <c r="L4" s="369">
        <f>_xlfn.IFNA(VLOOKUP(C2,'Awards Master'!$A$6:$R$102,10,FALSE),0)</f>
        <v>0</v>
      </c>
      <c r="M4" s="129">
        <f>_xlfn.IFNA(VLOOKUP(C2,'Awards Master'!$A$6:$R$102,11,FALSE),0)</f>
        <v>0</v>
      </c>
      <c r="N4" s="366">
        <f>_xlfn.IFNA(VLOOKUP(C2,'Awards Master'!$A$6:$R$102,14,FALSE),0)</f>
        <v>0</v>
      </c>
      <c r="O4" s="367">
        <f>_xlfn.IFNA(VLOOKUP(C2,'Awards Master'!$A$6:$R$102,15,FALSE),0)</f>
        <v>0</v>
      </c>
      <c r="P4" s="129">
        <f>_xlfn.IFNA(VLOOKUP(C2,'Awards Master'!$A$6:$R$102,16,FALSE),0)</f>
        <v>0</v>
      </c>
      <c r="Q4" s="305"/>
    </row>
    <row r="5" spans="2:26" ht="15" customHeight="1" x14ac:dyDescent="0.25">
      <c r="B5" s="606" t="s">
        <v>179</v>
      </c>
      <c r="C5" s="79" t="s">
        <v>199</v>
      </c>
      <c r="D5" s="181" t="s">
        <v>182</v>
      </c>
      <c r="E5" s="616"/>
      <c r="F5" s="184" t="s">
        <v>182</v>
      </c>
      <c r="G5" s="178" t="s">
        <v>287</v>
      </c>
      <c r="H5" s="187" t="s">
        <v>183</v>
      </c>
      <c r="I5" s="622"/>
      <c r="J5" s="184" t="s">
        <v>51</v>
      </c>
      <c r="K5" s="178" t="s">
        <v>52</v>
      </c>
      <c r="L5" s="179" t="s">
        <v>185</v>
      </c>
      <c r="M5" s="183" t="s">
        <v>186</v>
      </c>
      <c r="N5" s="184" t="s">
        <v>228</v>
      </c>
      <c r="O5" s="593" t="s">
        <v>229</v>
      </c>
      <c r="P5" s="594"/>
      <c r="Q5" s="306"/>
      <c r="R5" s="20"/>
      <c r="S5" s="20"/>
      <c r="T5" s="20"/>
      <c r="U5" s="20"/>
      <c r="V5" s="20"/>
      <c r="W5" s="20"/>
      <c r="X5" s="20"/>
      <c r="Y5" s="20"/>
      <c r="Z5" s="20"/>
    </row>
    <row r="6" spans="2:26" ht="15.75" thickBot="1" x14ac:dyDescent="0.3">
      <c r="B6" s="607"/>
      <c r="C6" s="80" t="s">
        <v>12</v>
      </c>
      <c r="D6" s="182">
        <v>7388</v>
      </c>
      <c r="E6" s="617"/>
      <c r="F6" s="186">
        <v>7420</v>
      </c>
      <c r="G6" s="188">
        <v>3220</v>
      </c>
      <c r="H6" s="185">
        <v>3215</v>
      </c>
      <c r="I6" s="623"/>
      <c r="J6" s="189" t="s">
        <v>298</v>
      </c>
      <c r="K6" s="190" t="s">
        <v>299</v>
      </c>
      <c r="L6" s="180" t="s">
        <v>184</v>
      </c>
      <c r="M6" s="185" t="s">
        <v>184</v>
      </c>
      <c r="N6" s="186">
        <v>7422</v>
      </c>
      <c r="O6" s="180">
        <v>7425</v>
      </c>
      <c r="P6" s="185" t="s">
        <v>289</v>
      </c>
      <c r="Q6" s="307" t="s">
        <v>233</v>
      </c>
      <c r="R6" s="3" t="s">
        <v>189</v>
      </c>
      <c r="S6" s="3"/>
      <c r="T6" s="3"/>
      <c r="U6" s="3"/>
      <c r="V6" s="3"/>
      <c r="W6" s="3"/>
      <c r="X6" s="3"/>
      <c r="Y6" s="3"/>
      <c r="Z6" s="3"/>
    </row>
    <row r="7" spans="2:26" s="374" customFormat="1" x14ac:dyDescent="0.25">
      <c r="B7" s="610" t="s">
        <v>273</v>
      </c>
      <c r="C7" s="611"/>
      <c r="D7" s="150">
        <v>0</v>
      </c>
      <c r="E7" s="121"/>
      <c r="F7" s="171">
        <v>0</v>
      </c>
      <c r="G7" s="177">
        <v>0</v>
      </c>
      <c r="H7" s="325">
        <v>0</v>
      </c>
      <c r="I7" s="123"/>
      <c r="J7" s="177">
        <v>0</v>
      </c>
      <c r="K7" s="177">
        <v>0</v>
      </c>
      <c r="L7" s="161"/>
      <c r="M7" s="158"/>
      <c r="N7" s="156"/>
      <c r="O7" s="161"/>
      <c r="P7" s="158"/>
      <c r="Q7" s="372">
        <f>SUM(D7:P7)</f>
        <v>0</v>
      </c>
      <c r="R7" s="373"/>
    </row>
    <row r="8" spans="2:26" s="374" customFormat="1" x14ac:dyDescent="0.25">
      <c r="B8" s="608" t="s">
        <v>274</v>
      </c>
      <c r="C8" s="609"/>
      <c r="D8" s="151">
        <v>0</v>
      </c>
      <c r="E8" s="122"/>
      <c r="F8" s="171">
        <v>0</v>
      </c>
      <c r="G8" s="177">
        <v>0</v>
      </c>
      <c r="H8" s="325">
        <v>0</v>
      </c>
      <c r="I8" s="124"/>
      <c r="J8" s="171">
        <v>0</v>
      </c>
      <c r="K8" s="154">
        <v>0</v>
      </c>
      <c r="L8" s="161"/>
      <c r="M8" s="158"/>
      <c r="N8" s="156"/>
      <c r="O8" s="161"/>
      <c r="P8" s="158"/>
      <c r="Q8" s="375">
        <f t="shared" ref="Q8:Q13" si="0">SUM(D8:P8)</f>
        <v>0</v>
      </c>
      <c r="R8" s="373"/>
    </row>
    <row r="9" spans="2:26" s="374" customFormat="1" x14ac:dyDescent="0.25">
      <c r="B9" s="608"/>
      <c r="C9" s="609"/>
      <c r="D9" s="151">
        <v>0</v>
      </c>
      <c r="E9" s="122"/>
      <c r="F9" s="171">
        <v>0</v>
      </c>
      <c r="G9" s="177">
        <v>0</v>
      </c>
      <c r="H9" s="325">
        <v>0</v>
      </c>
      <c r="I9" s="124"/>
      <c r="J9" s="169">
        <v>0</v>
      </c>
      <c r="K9" s="153">
        <v>0</v>
      </c>
      <c r="L9" s="161"/>
      <c r="M9" s="158"/>
      <c r="N9" s="156"/>
      <c r="O9" s="161"/>
      <c r="P9" s="158"/>
      <c r="Q9" s="375">
        <f t="shared" si="0"/>
        <v>0</v>
      </c>
      <c r="R9" s="373"/>
    </row>
    <row r="10" spans="2:26" s="374" customFormat="1" x14ac:dyDescent="0.25">
      <c r="B10" s="608"/>
      <c r="C10" s="609"/>
      <c r="D10" s="151">
        <v>0</v>
      </c>
      <c r="E10" s="122"/>
      <c r="F10" s="171">
        <v>0</v>
      </c>
      <c r="G10" s="177">
        <v>0</v>
      </c>
      <c r="H10" s="325">
        <v>0</v>
      </c>
      <c r="I10" s="124"/>
      <c r="J10" s="169">
        <v>0</v>
      </c>
      <c r="K10" s="153">
        <v>0</v>
      </c>
      <c r="L10" s="161"/>
      <c r="M10" s="158"/>
      <c r="N10" s="156"/>
      <c r="O10" s="161"/>
      <c r="P10" s="158"/>
      <c r="Q10" s="375">
        <f t="shared" si="0"/>
        <v>0</v>
      </c>
      <c r="R10" s="373"/>
    </row>
    <row r="11" spans="2:26" s="374" customFormat="1" x14ac:dyDescent="0.25">
      <c r="B11" s="608"/>
      <c r="C11" s="609"/>
      <c r="D11" s="151">
        <v>0</v>
      </c>
      <c r="E11" s="122"/>
      <c r="F11" s="171">
        <v>0</v>
      </c>
      <c r="G11" s="177">
        <v>0</v>
      </c>
      <c r="H11" s="325">
        <v>0</v>
      </c>
      <c r="I11" s="124"/>
      <c r="J11" s="169">
        <v>0</v>
      </c>
      <c r="K11" s="153">
        <v>0</v>
      </c>
      <c r="L11" s="161"/>
      <c r="M11" s="158"/>
      <c r="N11" s="156"/>
      <c r="O11" s="161"/>
      <c r="P11" s="158"/>
      <c r="Q11" s="375">
        <f t="shared" si="0"/>
        <v>0</v>
      </c>
      <c r="R11" s="373"/>
    </row>
    <row r="12" spans="2:26" s="374" customFormat="1" x14ac:dyDescent="0.25">
      <c r="B12" s="608" t="s">
        <v>288</v>
      </c>
      <c r="C12" s="609"/>
      <c r="D12" s="151">
        <v>0</v>
      </c>
      <c r="E12" s="122"/>
      <c r="F12" s="171">
        <v>0</v>
      </c>
      <c r="G12" s="177">
        <v>0</v>
      </c>
      <c r="H12" s="325">
        <v>0</v>
      </c>
      <c r="I12" s="124"/>
      <c r="J12" s="169">
        <v>0</v>
      </c>
      <c r="K12" s="153">
        <v>0</v>
      </c>
      <c r="L12" s="161"/>
      <c r="M12" s="158"/>
      <c r="N12" s="156"/>
      <c r="O12" s="161"/>
      <c r="P12" s="158"/>
      <c r="Q12" s="375">
        <f t="shared" si="0"/>
        <v>0</v>
      </c>
      <c r="R12" s="373"/>
    </row>
    <row r="13" spans="2:26" s="374" customFormat="1" ht="15.75" thickBot="1" x14ac:dyDescent="0.3">
      <c r="B13" s="608"/>
      <c r="C13" s="609"/>
      <c r="D13" s="152">
        <v>0</v>
      </c>
      <c r="E13" s="122"/>
      <c r="F13" s="175">
        <v>0</v>
      </c>
      <c r="G13" s="191">
        <v>0</v>
      </c>
      <c r="H13" s="326">
        <v>0</v>
      </c>
      <c r="I13" s="124"/>
      <c r="J13" s="192">
        <v>0</v>
      </c>
      <c r="K13" s="193">
        <v>0</v>
      </c>
      <c r="L13" s="162"/>
      <c r="M13" s="159"/>
      <c r="N13" s="157"/>
      <c r="O13" s="162"/>
      <c r="P13" s="159"/>
      <c r="Q13" s="376">
        <f t="shared" si="0"/>
        <v>0</v>
      </c>
      <c r="R13" s="373"/>
    </row>
    <row r="14" spans="2:26" ht="16.5" thickTop="1" thickBot="1" x14ac:dyDescent="0.3">
      <c r="B14" s="308"/>
      <c r="C14" s="309" t="s">
        <v>314</v>
      </c>
      <c r="D14" s="163">
        <f>SUM(D7:D13)</f>
        <v>0</v>
      </c>
      <c r="E14" s="316"/>
      <c r="F14" s="163">
        <f>SUM(F7:F13)</f>
        <v>0</v>
      </c>
      <c r="G14" s="166">
        <f>SUM(G7:G13)</f>
        <v>0</v>
      </c>
      <c r="H14" s="164">
        <f>SUM(H7:H13)</f>
        <v>0</v>
      </c>
      <c r="I14" s="316"/>
      <c r="J14" s="165">
        <f t="shared" ref="J14:P14" si="1">SUM(J7:J13)</f>
        <v>0</v>
      </c>
      <c r="K14" s="166">
        <f t="shared" si="1"/>
        <v>0</v>
      </c>
      <c r="L14" s="166">
        <f t="shared" si="1"/>
        <v>0</v>
      </c>
      <c r="M14" s="167">
        <f>SUM(M7:M13)</f>
        <v>0</v>
      </c>
      <c r="N14" s="165">
        <f t="shared" si="1"/>
        <v>0</v>
      </c>
      <c r="O14" s="168">
        <f t="shared" si="1"/>
        <v>0</v>
      </c>
      <c r="P14" s="167">
        <f t="shared" si="1"/>
        <v>0</v>
      </c>
      <c r="Q14" s="86">
        <f>SUM(D14:P14)</f>
        <v>0</v>
      </c>
      <c r="R14" s="101"/>
    </row>
    <row r="15" spans="2:26" ht="15.75" thickBot="1" x14ac:dyDescent="0.3">
      <c r="B15" s="310"/>
      <c r="C15" s="311" t="s">
        <v>316</v>
      </c>
      <c r="D15" s="93">
        <f>$D$4-$D$14</f>
        <v>0</v>
      </c>
      <c r="E15" s="315"/>
      <c r="F15" s="88">
        <f>$F$4-$F$14</f>
        <v>0</v>
      </c>
      <c r="G15" s="89">
        <f>$G$4-$G$14</f>
        <v>0</v>
      </c>
      <c r="H15" s="90">
        <f>$H$4-$H$14</f>
        <v>0</v>
      </c>
      <c r="I15" s="315"/>
      <c r="J15" s="88">
        <f>$J$4-$J$14</f>
        <v>0</v>
      </c>
      <c r="K15" s="89">
        <f>$K$4-$K$14</f>
        <v>0</v>
      </c>
      <c r="L15" s="89">
        <f>$L$4-$L$14</f>
        <v>0</v>
      </c>
      <c r="M15" s="90">
        <f>$M$4-$M$14</f>
        <v>0</v>
      </c>
      <c r="N15" s="88">
        <f>$N$4-$N$14</f>
        <v>0</v>
      </c>
      <c r="O15" s="89">
        <f>$O$4-$O$14</f>
        <v>0</v>
      </c>
      <c r="P15" s="90">
        <f>$P$4-$P$14</f>
        <v>0</v>
      </c>
      <c r="Q15" s="160">
        <f>SUM(D15:P15)</f>
        <v>0</v>
      </c>
    </row>
    <row r="16" spans="2:26" ht="15.75" thickBot="1" x14ac:dyDescent="0.3">
      <c r="C16" s="147"/>
      <c r="D16" s="81"/>
      <c r="E16" s="81"/>
      <c r="F16" s="81"/>
      <c r="G16" s="81"/>
      <c r="H16" s="81"/>
      <c r="I16" s="81"/>
      <c r="J16" s="81" t="s">
        <v>302</v>
      </c>
      <c r="K16" s="81"/>
      <c r="L16" s="81"/>
      <c r="M16" s="81"/>
      <c r="N16" s="81"/>
      <c r="O16" s="81"/>
      <c r="P16" s="81"/>
      <c r="Q16" s="81"/>
    </row>
    <row r="17" spans="1:18" ht="113.25" customHeight="1" thickBot="1" x14ac:dyDescent="0.3">
      <c r="B17" s="113"/>
      <c r="C17" s="113"/>
      <c r="D17" s="81"/>
      <c r="E17" s="81"/>
      <c r="F17" s="130" t="s">
        <v>280</v>
      </c>
      <c r="G17" s="246" t="s">
        <v>301</v>
      </c>
      <c r="H17" s="81"/>
      <c r="I17" s="81"/>
      <c r="J17" s="81"/>
      <c r="K17" s="81"/>
      <c r="L17" s="81"/>
      <c r="M17" s="81"/>
      <c r="N17" s="81"/>
      <c r="O17" s="81"/>
      <c r="P17" s="81"/>
      <c r="Q17" s="81"/>
    </row>
    <row r="18" spans="1:18" ht="18.75" x14ac:dyDescent="0.3">
      <c r="B18" s="112"/>
      <c r="C18" s="112"/>
      <c r="D18" s="116" t="s">
        <v>247</v>
      </c>
      <c r="E18" s="116"/>
      <c r="F18" s="118">
        <v>1</v>
      </c>
      <c r="G18" s="219" t="e">
        <f t="shared" ref="G18:G27" si="2">ROUND(SUMIF($E$7:$E$13,$D18,$G$7:$G$13)/$G$14,3)</f>
        <v>#DIV/0!</v>
      </c>
      <c r="H18" s="403"/>
      <c r="I18" s="403"/>
      <c r="J18" s="403"/>
      <c r="K18" s="403"/>
      <c r="L18" s="403"/>
      <c r="M18" s="403"/>
      <c r="N18" s="81"/>
      <c r="O18" s="81"/>
      <c r="P18" s="81"/>
      <c r="Q18" s="3"/>
      <c r="R18"/>
    </row>
    <row r="19" spans="1:18" ht="18.75" x14ac:dyDescent="0.3">
      <c r="B19" s="112"/>
      <c r="C19" s="112"/>
      <c r="D19" s="116" t="s">
        <v>248</v>
      </c>
      <c r="E19" s="116"/>
      <c r="F19" s="118">
        <v>2</v>
      </c>
      <c r="G19" s="220" t="e">
        <f t="shared" si="2"/>
        <v>#DIV/0!</v>
      </c>
      <c r="H19" s="403"/>
      <c r="I19" s="403"/>
      <c r="J19" s="403"/>
      <c r="K19" s="403"/>
      <c r="L19" s="403"/>
      <c r="M19" s="403"/>
      <c r="N19" s="81"/>
      <c r="O19" s="81"/>
      <c r="P19" s="81"/>
      <c r="Q19" s="3"/>
      <c r="R19"/>
    </row>
    <row r="20" spans="1:18" ht="18.75" x14ac:dyDescent="0.3">
      <c r="B20" s="112"/>
      <c r="C20" s="112"/>
      <c r="D20" s="116" t="s">
        <v>249</v>
      </c>
      <c r="E20" s="116"/>
      <c r="F20" s="118">
        <v>3</v>
      </c>
      <c r="G20" s="220" t="e">
        <f t="shared" si="2"/>
        <v>#DIV/0!</v>
      </c>
      <c r="H20" s="403"/>
      <c r="I20" s="403"/>
      <c r="J20" s="403"/>
      <c r="K20" s="403"/>
      <c r="L20" s="403"/>
      <c r="M20" s="403"/>
      <c r="N20" s="81"/>
      <c r="O20" s="81"/>
      <c r="P20" s="81"/>
      <c r="Q20" s="3"/>
      <c r="R20"/>
    </row>
    <row r="21" spans="1:18" ht="18.75" x14ac:dyDescent="0.3">
      <c r="B21" s="112"/>
      <c r="C21" s="112"/>
      <c r="D21" s="116" t="s">
        <v>250</v>
      </c>
      <c r="E21" s="116"/>
      <c r="F21" s="118">
        <v>4</v>
      </c>
      <c r="G21" s="220" t="e">
        <f t="shared" si="2"/>
        <v>#DIV/0!</v>
      </c>
      <c r="H21" s="403"/>
      <c r="I21" s="403"/>
      <c r="J21" s="403"/>
      <c r="K21" s="403"/>
      <c r="L21" s="403"/>
      <c r="M21" s="403"/>
      <c r="N21" s="81"/>
      <c r="O21" s="81"/>
      <c r="P21" s="81"/>
      <c r="Q21" s="3"/>
      <c r="R21"/>
    </row>
    <row r="22" spans="1:18" ht="18.75" x14ac:dyDescent="0.3">
      <c r="B22" s="112"/>
      <c r="C22" s="112"/>
      <c r="D22" s="116" t="s">
        <v>251</v>
      </c>
      <c r="E22" s="116"/>
      <c r="F22" s="118">
        <v>5</v>
      </c>
      <c r="G22" s="220" t="e">
        <f t="shared" si="2"/>
        <v>#DIV/0!</v>
      </c>
      <c r="H22" s="403"/>
      <c r="I22" s="403"/>
      <c r="J22" s="403"/>
      <c r="K22" s="403"/>
      <c r="L22" s="403"/>
      <c r="M22" s="403"/>
      <c r="N22" s="81"/>
      <c r="O22" s="81"/>
      <c r="P22" s="81"/>
      <c r="Q22" s="3"/>
      <c r="R22"/>
    </row>
    <row r="23" spans="1:18" ht="18.75" x14ac:dyDescent="0.3">
      <c r="B23" s="112"/>
      <c r="C23" s="112"/>
      <c r="D23" s="116" t="s">
        <v>252</v>
      </c>
      <c r="E23" s="116"/>
      <c r="F23" s="118">
        <v>6</v>
      </c>
      <c r="G23" s="220" t="e">
        <f t="shared" si="2"/>
        <v>#DIV/0!</v>
      </c>
      <c r="H23" s="403"/>
      <c r="I23" s="403"/>
      <c r="J23" s="403"/>
      <c r="K23" s="403"/>
      <c r="L23" s="403"/>
      <c r="M23" s="403"/>
      <c r="N23" s="81"/>
      <c r="O23" s="81"/>
      <c r="P23" s="81"/>
      <c r="Q23" s="3"/>
      <c r="R23"/>
    </row>
    <row r="24" spans="1:18" ht="18.75" x14ac:dyDescent="0.3">
      <c r="B24" s="112"/>
      <c r="C24" s="112"/>
      <c r="D24" s="116" t="s">
        <v>253</v>
      </c>
      <c r="E24" s="116"/>
      <c r="F24" s="118">
        <v>7</v>
      </c>
      <c r="G24" s="220" t="e">
        <f t="shared" si="2"/>
        <v>#DIV/0!</v>
      </c>
      <c r="H24" s="403"/>
      <c r="I24" s="403"/>
      <c r="J24" s="403"/>
      <c r="K24" s="403"/>
      <c r="L24" s="403"/>
      <c r="M24" s="403"/>
      <c r="N24" s="81"/>
      <c r="O24" s="81"/>
      <c r="P24" s="81"/>
      <c r="Q24" s="3"/>
      <c r="R24"/>
    </row>
    <row r="25" spans="1:18" ht="18.75" x14ac:dyDescent="0.3">
      <c r="B25" s="112"/>
      <c r="C25" s="112"/>
      <c r="D25" s="116" t="s">
        <v>254</v>
      </c>
      <c r="E25" s="116"/>
      <c r="F25" s="118">
        <v>8</v>
      </c>
      <c r="G25" s="220" t="e">
        <f t="shared" si="2"/>
        <v>#DIV/0!</v>
      </c>
      <c r="H25" s="403"/>
      <c r="I25" s="403"/>
      <c r="J25" s="403"/>
      <c r="K25" s="403"/>
      <c r="L25" s="403"/>
      <c r="M25" s="403"/>
      <c r="N25" s="81"/>
      <c r="O25" s="81"/>
      <c r="P25" s="81"/>
      <c r="Q25" s="3"/>
      <c r="R25"/>
    </row>
    <row r="26" spans="1:18" ht="18.75" x14ac:dyDescent="0.3">
      <c r="B26" s="112"/>
      <c r="C26" s="112"/>
      <c r="D26" s="116" t="s">
        <v>255</v>
      </c>
      <c r="E26" s="116"/>
      <c r="F26" s="118">
        <v>9</v>
      </c>
      <c r="G26" s="220" t="e">
        <f t="shared" si="2"/>
        <v>#DIV/0!</v>
      </c>
      <c r="H26" s="403"/>
      <c r="I26" s="403"/>
      <c r="J26" s="403"/>
      <c r="K26" s="403"/>
      <c r="L26" s="403"/>
      <c r="M26" s="403"/>
      <c r="N26" s="81"/>
      <c r="O26" s="81"/>
      <c r="P26" s="81"/>
      <c r="Q26" s="3"/>
      <c r="R26"/>
    </row>
    <row r="27" spans="1:18" ht="19.5" thickBot="1" x14ac:dyDescent="0.35">
      <c r="B27" s="112"/>
      <c r="C27" s="112"/>
      <c r="D27" s="116" t="s">
        <v>256</v>
      </c>
      <c r="E27" s="116"/>
      <c r="F27" s="118">
        <v>10</v>
      </c>
      <c r="G27" s="221" t="e">
        <f t="shared" si="2"/>
        <v>#DIV/0!</v>
      </c>
      <c r="H27" s="403"/>
      <c r="I27" s="403"/>
      <c r="J27" s="403"/>
      <c r="K27" s="403"/>
      <c r="L27" s="403"/>
      <c r="M27" s="403"/>
      <c r="N27" s="81"/>
      <c r="O27" s="81"/>
      <c r="P27" s="81"/>
      <c r="Q27" s="3"/>
      <c r="R27"/>
    </row>
    <row r="28" spans="1:18" ht="16.5" thickTop="1" thickBot="1" x14ac:dyDescent="0.3">
      <c r="B28" s="147"/>
      <c r="C28" s="78"/>
      <c r="D28" s="81"/>
      <c r="E28" s="81"/>
      <c r="F28" s="78" t="s">
        <v>233</v>
      </c>
      <c r="G28" s="222" t="e">
        <f>SUM(G18:G27)</f>
        <v>#DIV/0!</v>
      </c>
      <c r="H28" s="403"/>
      <c r="I28" s="403"/>
      <c r="J28" s="403"/>
      <c r="K28" s="403"/>
      <c r="L28" s="403"/>
      <c r="M28" s="403"/>
      <c r="N28" s="81"/>
      <c r="O28" s="81"/>
      <c r="P28" s="81"/>
      <c r="Q28" s="3"/>
      <c r="R28"/>
    </row>
    <row r="29" spans="1:18" s="13" customFormat="1" ht="18.75" x14ac:dyDescent="0.3">
      <c r="B29" s="147"/>
      <c r="C29" s="78"/>
      <c r="D29" s="81"/>
      <c r="E29" s="92"/>
      <c r="F29" s="92"/>
      <c r="G29" s="207" t="s">
        <v>303</v>
      </c>
      <c r="H29" s="92"/>
      <c r="I29" s="81"/>
      <c r="J29" s="92"/>
      <c r="K29" s="92"/>
      <c r="L29" s="92"/>
      <c r="M29" s="92"/>
      <c r="N29" s="81"/>
      <c r="O29" s="81"/>
      <c r="P29" s="81"/>
      <c r="Q29" s="75"/>
      <c r="R29" s="21"/>
    </row>
    <row r="30" spans="1:18" s="13" customFormat="1" ht="17.25" customHeight="1" x14ac:dyDescent="0.3">
      <c r="B30" s="147"/>
      <c r="C30" s="78"/>
      <c r="D30" s="81"/>
      <c r="E30" s="92"/>
      <c r="F30" s="92"/>
      <c r="G30" s="207"/>
      <c r="H30" s="92"/>
      <c r="I30" s="81"/>
      <c r="J30" s="92"/>
      <c r="K30" s="92"/>
      <c r="L30" s="92"/>
      <c r="M30" s="92"/>
      <c r="N30" s="81"/>
      <c r="O30" s="81"/>
      <c r="P30" s="81"/>
      <c r="Q30" s="75"/>
      <c r="R30" s="21"/>
    </row>
    <row r="31" spans="1:18" s="13" customFormat="1" ht="9" customHeight="1" thickBot="1" x14ac:dyDescent="0.3">
      <c r="A31" s="76"/>
      <c r="B31" s="82"/>
      <c r="C31" s="83"/>
      <c r="D31" s="83"/>
      <c r="E31" s="83"/>
      <c r="F31" s="83"/>
      <c r="G31" s="84"/>
      <c r="H31" s="84"/>
      <c r="I31" s="84"/>
      <c r="J31" s="84"/>
      <c r="K31" s="84"/>
      <c r="L31" s="84"/>
      <c r="M31" s="84"/>
      <c r="N31" s="76"/>
      <c r="O31" s="76"/>
      <c r="P31" s="76"/>
      <c r="Q31" s="76"/>
      <c r="R31" s="102"/>
    </row>
    <row r="32" spans="1:18" ht="32.25" thickBot="1" x14ac:dyDescent="0.55000000000000004">
      <c r="B32" s="624" t="s">
        <v>290</v>
      </c>
      <c r="C32" s="625"/>
      <c r="D32" s="625"/>
      <c r="E32" s="625"/>
      <c r="F32" s="625"/>
      <c r="G32" s="625"/>
      <c r="H32" s="625"/>
      <c r="I32" s="625"/>
      <c r="J32" s="625"/>
      <c r="K32" s="625"/>
      <c r="L32" s="625"/>
      <c r="M32" s="625"/>
      <c r="N32" s="625"/>
      <c r="O32" s="625"/>
      <c r="P32" s="625"/>
      <c r="Q32" s="626"/>
      <c r="R32" s="21"/>
    </row>
    <row r="33" spans="2:19" ht="31.5" customHeight="1" x14ac:dyDescent="0.45">
      <c r="B33" s="312"/>
      <c r="C33" s="301"/>
      <c r="D33" s="368" t="s">
        <v>181</v>
      </c>
      <c r="E33" s="615" t="s">
        <v>284</v>
      </c>
      <c r="F33" s="612" t="s">
        <v>259</v>
      </c>
      <c r="G33" s="613"/>
      <c r="H33" s="614"/>
      <c r="I33" s="618" t="s">
        <v>283</v>
      </c>
      <c r="J33" s="600" t="s">
        <v>187</v>
      </c>
      <c r="K33" s="601"/>
      <c r="L33" s="601"/>
      <c r="M33" s="602"/>
      <c r="N33" s="603" t="s">
        <v>227</v>
      </c>
      <c r="O33" s="604"/>
      <c r="P33" s="605"/>
      <c r="Q33" s="302"/>
      <c r="S33" s="19"/>
    </row>
    <row r="34" spans="2:19" ht="17.25" customHeight="1" x14ac:dyDescent="0.45">
      <c r="B34" s="313"/>
      <c r="C34" s="304" t="s">
        <v>297</v>
      </c>
      <c r="D34" s="126">
        <f>D$15</f>
        <v>0</v>
      </c>
      <c r="E34" s="616"/>
      <c r="F34" s="127">
        <f>F$15</f>
        <v>0</v>
      </c>
      <c r="G34" s="128">
        <f>G$15</f>
        <v>0</v>
      </c>
      <c r="H34" s="129">
        <f>H$15</f>
        <v>0</v>
      </c>
      <c r="I34" s="619"/>
      <c r="J34" s="127">
        <f t="shared" ref="J34:P34" si="3">J$15</f>
        <v>0</v>
      </c>
      <c r="K34" s="128">
        <f t="shared" si="3"/>
        <v>0</v>
      </c>
      <c r="L34" s="128">
        <f t="shared" si="3"/>
        <v>0</v>
      </c>
      <c r="M34" s="129">
        <f t="shared" si="3"/>
        <v>0</v>
      </c>
      <c r="N34" s="127">
        <f t="shared" si="3"/>
        <v>0</v>
      </c>
      <c r="O34" s="128">
        <f t="shared" si="3"/>
        <v>0</v>
      </c>
      <c r="P34" s="129">
        <f t="shared" si="3"/>
        <v>0</v>
      </c>
      <c r="Q34" s="305"/>
      <c r="R34" s="18"/>
      <c r="S34" s="19"/>
    </row>
    <row r="35" spans="2:19" ht="15" customHeight="1" x14ac:dyDescent="0.25">
      <c r="B35" s="606" t="s">
        <v>179</v>
      </c>
      <c r="C35" s="79" t="s">
        <v>199</v>
      </c>
      <c r="D35" s="181" t="s">
        <v>182</v>
      </c>
      <c r="E35" s="616"/>
      <c r="F35" s="184" t="s">
        <v>182</v>
      </c>
      <c r="G35" s="178" t="s">
        <v>287</v>
      </c>
      <c r="H35" s="187" t="s">
        <v>183</v>
      </c>
      <c r="I35" s="619"/>
      <c r="J35" s="184" t="s">
        <v>51</v>
      </c>
      <c r="K35" s="178" t="s">
        <v>52</v>
      </c>
      <c r="L35" s="179" t="s">
        <v>185</v>
      </c>
      <c r="M35" s="183" t="s">
        <v>186</v>
      </c>
      <c r="N35" s="184" t="s">
        <v>228</v>
      </c>
      <c r="O35" s="593" t="s">
        <v>229</v>
      </c>
      <c r="P35" s="594"/>
      <c r="Q35" s="305"/>
      <c r="R35" s="18"/>
    </row>
    <row r="36" spans="2:19" ht="15.75" customHeight="1" thickBot="1" x14ac:dyDescent="0.3">
      <c r="B36" s="607"/>
      <c r="C36" s="80" t="s">
        <v>12</v>
      </c>
      <c r="D36" s="182">
        <v>7388</v>
      </c>
      <c r="E36" s="617"/>
      <c r="F36" s="186">
        <v>7420</v>
      </c>
      <c r="G36" s="188">
        <v>3220</v>
      </c>
      <c r="H36" s="185">
        <v>3215</v>
      </c>
      <c r="I36" s="620"/>
      <c r="J36" s="186">
        <v>3210</v>
      </c>
      <c r="K36" s="180">
        <v>3212</v>
      </c>
      <c r="L36" s="180" t="s">
        <v>184</v>
      </c>
      <c r="M36" s="185" t="s">
        <v>184</v>
      </c>
      <c r="N36" s="186">
        <v>7422</v>
      </c>
      <c r="O36" s="180">
        <v>7425</v>
      </c>
      <c r="P36" s="185" t="s">
        <v>289</v>
      </c>
      <c r="Q36" s="307" t="s">
        <v>233</v>
      </c>
      <c r="R36" s="3" t="s">
        <v>189</v>
      </c>
    </row>
    <row r="37" spans="2:19" s="374" customFormat="1" x14ac:dyDescent="0.25">
      <c r="B37" s="610"/>
      <c r="C37" s="611"/>
      <c r="D37" s="150">
        <v>0</v>
      </c>
      <c r="E37" s="125"/>
      <c r="F37" s="169">
        <v>0</v>
      </c>
      <c r="G37" s="153">
        <v>0</v>
      </c>
      <c r="H37" s="170">
        <v>0</v>
      </c>
      <c r="I37" s="123"/>
      <c r="J37" s="169">
        <v>0</v>
      </c>
      <c r="K37" s="153">
        <v>0</v>
      </c>
      <c r="L37" s="161"/>
      <c r="M37" s="158"/>
      <c r="N37" s="156"/>
      <c r="O37" s="161"/>
      <c r="P37" s="158"/>
      <c r="Q37" s="320">
        <f>SUM(D37:P37)</f>
        <v>0</v>
      </c>
      <c r="R37" s="377"/>
    </row>
    <row r="38" spans="2:19" s="374" customFormat="1" x14ac:dyDescent="0.25">
      <c r="B38" s="608"/>
      <c r="C38" s="609"/>
      <c r="D38" s="151">
        <v>0</v>
      </c>
      <c r="E38" s="122"/>
      <c r="F38" s="171">
        <v>0</v>
      </c>
      <c r="G38" s="154">
        <v>0</v>
      </c>
      <c r="H38" s="172">
        <v>0</v>
      </c>
      <c r="I38" s="124"/>
      <c r="J38" s="171">
        <v>0</v>
      </c>
      <c r="K38" s="177">
        <v>0</v>
      </c>
      <c r="L38" s="161"/>
      <c r="M38" s="158"/>
      <c r="N38" s="156"/>
      <c r="O38" s="161"/>
      <c r="P38" s="158"/>
      <c r="Q38" s="320">
        <f t="shared" ref="Q38:Q47" si="4">SUM(D38:P38)</f>
        <v>0</v>
      </c>
      <c r="R38" s="377"/>
    </row>
    <row r="39" spans="2:19" s="374" customFormat="1" x14ac:dyDescent="0.25">
      <c r="B39" s="608"/>
      <c r="C39" s="609"/>
      <c r="D39" s="151">
        <v>0</v>
      </c>
      <c r="E39" s="122"/>
      <c r="F39" s="171">
        <v>0</v>
      </c>
      <c r="G39" s="154">
        <v>0</v>
      </c>
      <c r="H39" s="172">
        <v>0</v>
      </c>
      <c r="I39" s="124"/>
      <c r="J39" s="171">
        <v>0</v>
      </c>
      <c r="K39" s="154">
        <v>0</v>
      </c>
      <c r="L39" s="161"/>
      <c r="M39" s="158"/>
      <c r="N39" s="156"/>
      <c r="O39" s="161"/>
      <c r="P39" s="158"/>
      <c r="Q39" s="320">
        <f>SUM(D39:P39)</f>
        <v>0</v>
      </c>
      <c r="R39" s="377"/>
    </row>
    <row r="40" spans="2:19" s="374" customFormat="1" x14ac:dyDescent="0.25">
      <c r="B40" s="608"/>
      <c r="C40" s="609"/>
      <c r="D40" s="151">
        <v>0</v>
      </c>
      <c r="E40" s="122"/>
      <c r="F40" s="171">
        <v>0</v>
      </c>
      <c r="G40" s="154">
        <v>0</v>
      </c>
      <c r="H40" s="172">
        <v>0</v>
      </c>
      <c r="I40" s="124"/>
      <c r="J40" s="171">
        <v>0</v>
      </c>
      <c r="K40" s="154">
        <v>0</v>
      </c>
      <c r="L40" s="161"/>
      <c r="M40" s="158"/>
      <c r="N40" s="156"/>
      <c r="O40" s="161"/>
      <c r="P40" s="158"/>
      <c r="Q40" s="320">
        <f t="shared" si="4"/>
        <v>0</v>
      </c>
      <c r="R40" s="377"/>
    </row>
    <row r="41" spans="2:19" s="374" customFormat="1" x14ac:dyDescent="0.25">
      <c r="B41" s="608"/>
      <c r="C41" s="609"/>
      <c r="D41" s="151">
        <v>0</v>
      </c>
      <c r="E41" s="122"/>
      <c r="F41" s="171">
        <v>0</v>
      </c>
      <c r="G41" s="154">
        <v>0</v>
      </c>
      <c r="H41" s="172">
        <v>0</v>
      </c>
      <c r="I41" s="124"/>
      <c r="J41" s="171">
        <v>0</v>
      </c>
      <c r="K41" s="154">
        <v>0</v>
      </c>
      <c r="L41" s="209"/>
      <c r="M41" s="158"/>
      <c r="N41" s="161"/>
      <c r="O41" s="161"/>
      <c r="P41" s="158"/>
      <c r="Q41" s="320">
        <f t="shared" si="4"/>
        <v>0</v>
      </c>
      <c r="R41" s="377"/>
    </row>
    <row r="42" spans="2:19" s="374" customFormat="1" x14ac:dyDescent="0.25">
      <c r="B42" s="608"/>
      <c r="C42" s="609"/>
      <c r="D42" s="151">
        <v>0</v>
      </c>
      <c r="E42" s="122"/>
      <c r="F42" s="171">
        <v>0</v>
      </c>
      <c r="G42" s="154">
        <v>0</v>
      </c>
      <c r="H42" s="172">
        <v>0</v>
      </c>
      <c r="I42" s="124"/>
      <c r="J42" s="171">
        <v>0</v>
      </c>
      <c r="K42" s="154">
        <v>0</v>
      </c>
      <c r="L42" s="209"/>
      <c r="M42" s="158"/>
      <c r="N42" s="161"/>
      <c r="O42" s="161"/>
      <c r="P42" s="158"/>
      <c r="Q42" s="320">
        <f t="shared" si="4"/>
        <v>0</v>
      </c>
      <c r="R42" s="377"/>
    </row>
    <row r="43" spans="2:19" s="374" customFormat="1" x14ac:dyDescent="0.25">
      <c r="B43" s="608"/>
      <c r="C43" s="609"/>
      <c r="D43" s="151">
        <v>0</v>
      </c>
      <c r="E43" s="122"/>
      <c r="F43" s="171">
        <v>0</v>
      </c>
      <c r="G43" s="154">
        <v>0</v>
      </c>
      <c r="H43" s="172">
        <v>0</v>
      </c>
      <c r="I43" s="124"/>
      <c r="J43" s="171">
        <v>0</v>
      </c>
      <c r="K43" s="154">
        <v>0</v>
      </c>
      <c r="L43" s="209"/>
      <c r="M43" s="158"/>
      <c r="N43" s="161"/>
      <c r="O43" s="161"/>
      <c r="P43" s="158"/>
      <c r="Q43" s="320">
        <f t="shared" si="4"/>
        <v>0</v>
      </c>
      <c r="R43" s="377"/>
    </row>
    <row r="44" spans="2:19" s="374" customFormat="1" x14ac:dyDescent="0.25">
      <c r="B44" s="608"/>
      <c r="C44" s="609"/>
      <c r="D44" s="151">
        <v>0</v>
      </c>
      <c r="E44" s="125"/>
      <c r="F44" s="169">
        <v>0</v>
      </c>
      <c r="G44" s="154">
        <v>0</v>
      </c>
      <c r="H44" s="172">
        <v>0</v>
      </c>
      <c r="I44" s="124"/>
      <c r="J44" s="171">
        <v>0</v>
      </c>
      <c r="K44" s="154">
        <v>0</v>
      </c>
      <c r="L44" s="209"/>
      <c r="M44" s="158"/>
      <c r="N44" s="161"/>
      <c r="O44" s="161"/>
      <c r="P44" s="158"/>
      <c r="Q44" s="320">
        <f t="shared" si="4"/>
        <v>0</v>
      </c>
      <c r="R44" s="377"/>
    </row>
    <row r="45" spans="2:19" s="374" customFormat="1" x14ac:dyDescent="0.25">
      <c r="B45" s="608"/>
      <c r="C45" s="609"/>
      <c r="D45" s="151">
        <v>0</v>
      </c>
      <c r="E45" s="125"/>
      <c r="F45" s="171">
        <v>0</v>
      </c>
      <c r="G45" s="173">
        <v>0</v>
      </c>
      <c r="H45" s="174">
        <v>0</v>
      </c>
      <c r="I45" s="124"/>
      <c r="J45" s="171">
        <v>0</v>
      </c>
      <c r="K45" s="154">
        <v>0</v>
      </c>
      <c r="L45" s="209"/>
      <c r="M45" s="158"/>
      <c r="N45" s="161"/>
      <c r="O45" s="161"/>
      <c r="P45" s="158"/>
      <c r="Q45" s="320">
        <f t="shared" si="4"/>
        <v>0</v>
      </c>
      <c r="R45" s="377"/>
    </row>
    <row r="46" spans="2:19" s="374" customFormat="1" x14ac:dyDescent="0.25">
      <c r="B46" s="608" t="s">
        <v>288</v>
      </c>
      <c r="C46" s="609"/>
      <c r="D46" s="151">
        <v>0</v>
      </c>
      <c r="E46" s="125"/>
      <c r="F46" s="171">
        <v>0</v>
      </c>
      <c r="G46" s="173">
        <v>0</v>
      </c>
      <c r="H46" s="174">
        <v>0</v>
      </c>
      <c r="I46" s="124"/>
      <c r="J46" s="171">
        <v>0</v>
      </c>
      <c r="K46" s="154">
        <v>0</v>
      </c>
      <c r="L46" s="209"/>
      <c r="M46" s="158"/>
      <c r="N46" s="161"/>
      <c r="O46" s="161"/>
      <c r="P46" s="158"/>
      <c r="Q46" s="320">
        <f t="shared" si="4"/>
        <v>0</v>
      </c>
      <c r="R46" s="377"/>
    </row>
    <row r="47" spans="2:19" s="374" customFormat="1" ht="15.75" thickBot="1" x14ac:dyDescent="0.3">
      <c r="B47" s="608"/>
      <c r="C47" s="609"/>
      <c r="D47" s="152">
        <v>0</v>
      </c>
      <c r="E47" s="125"/>
      <c r="F47" s="175">
        <v>0</v>
      </c>
      <c r="G47" s="155">
        <v>0</v>
      </c>
      <c r="H47" s="176">
        <v>0</v>
      </c>
      <c r="I47" s="124"/>
      <c r="J47" s="175">
        <v>0</v>
      </c>
      <c r="K47" s="155">
        <v>0</v>
      </c>
      <c r="L47" s="210"/>
      <c r="M47" s="159"/>
      <c r="N47" s="162"/>
      <c r="O47" s="162"/>
      <c r="P47" s="159"/>
      <c r="Q47" s="378">
        <f t="shared" si="4"/>
        <v>0</v>
      </c>
      <c r="R47" s="377"/>
    </row>
    <row r="48" spans="2:19" ht="16.5" thickTop="1" thickBot="1" x14ac:dyDescent="0.3">
      <c r="B48" s="308"/>
      <c r="C48" s="309" t="s">
        <v>314</v>
      </c>
      <c r="D48" s="163">
        <f>SUM(D37:D47)</f>
        <v>0</v>
      </c>
      <c r="E48" s="314"/>
      <c r="F48" s="237">
        <f>SUM(F37:F47)</f>
        <v>0</v>
      </c>
      <c r="G48" s="238">
        <f>SUM(G37:G47)</f>
        <v>0</v>
      </c>
      <c r="H48" s="239">
        <f>SUM(H37:H47)</f>
        <v>0</v>
      </c>
      <c r="I48" s="314"/>
      <c r="J48" s="237">
        <f t="shared" ref="J48:P48" si="5">SUM(J37:J47)</f>
        <v>0</v>
      </c>
      <c r="K48" s="238">
        <f t="shared" si="5"/>
        <v>0</v>
      </c>
      <c r="L48" s="238">
        <f t="shared" si="5"/>
        <v>0</v>
      </c>
      <c r="M48" s="239">
        <f t="shared" si="5"/>
        <v>0</v>
      </c>
      <c r="N48" s="237">
        <f t="shared" si="5"/>
        <v>0</v>
      </c>
      <c r="O48" s="238">
        <f t="shared" si="5"/>
        <v>0</v>
      </c>
      <c r="P48" s="239">
        <f t="shared" si="5"/>
        <v>0</v>
      </c>
      <c r="Q48" s="240">
        <f>SUM(D48:P48)</f>
        <v>0</v>
      </c>
    </row>
    <row r="49" spans="2:18" ht="15.75" thickBot="1" x14ac:dyDescent="0.3">
      <c r="B49" s="308"/>
      <c r="C49" s="309" t="s">
        <v>315</v>
      </c>
      <c r="D49" s="163">
        <f>$D$48+$D$14</f>
        <v>0</v>
      </c>
      <c r="E49" s="314"/>
      <c r="F49" s="237">
        <f>$F$48+$F$14</f>
        <v>0</v>
      </c>
      <c r="G49" s="238">
        <f>$G$48+$G$14</f>
        <v>0</v>
      </c>
      <c r="H49" s="239">
        <f>$H$48+$H$14</f>
        <v>0</v>
      </c>
      <c r="I49" s="314"/>
      <c r="J49" s="237">
        <f>$J$48+$J$14</f>
        <v>0</v>
      </c>
      <c r="K49" s="238">
        <f>$K$48+$K$14</f>
        <v>0</v>
      </c>
      <c r="L49" s="238">
        <f>$L$48+$L$14</f>
        <v>0</v>
      </c>
      <c r="M49" s="239">
        <f>$M$48+$M$14</f>
        <v>0</v>
      </c>
      <c r="N49" s="237">
        <f>$N$48+$N$14</f>
        <v>0</v>
      </c>
      <c r="O49" s="238">
        <f>$O$48+$O$14</f>
        <v>0</v>
      </c>
      <c r="P49" s="239">
        <f>$P$48+$P$14</f>
        <v>0</v>
      </c>
      <c r="Q49" s="240">
        <f>SUM(D49:P49)</f>
        <v>0</v>
      </c>
    </row>
    <row r="50" spans="2:18" ht="15.75" thickBot="1" x14ac:dyDescent="0.3">
      <c r="B50" s="310"/>
      <c r="C50" s="311" t="s">
        <v>234</v>
      </c>
      <c r="D50" s="93">
        <f>$D$34-$D$48</f>
        <v>0</v>
      </c>
      <c r="E50" s="315"/>
      <c r="F50" s="88">
        <f>$F$34-$F$48</f>
        <v>0</v>
      </c>
      <c r="G50" s="89">
        <f>$G$34-$G$48</f>
        <v>0</v>
      </c>
      <c r="H50" s="90">
        <f>$H$34-$H$48</f>
        <v>0</v>
      </c>
      <c r="I50" s="315"/>
      <c r="J50" s="88">
        <f>$J$34-$J$48</f>
        <v>0</v>
      </c>
      <c r="K50" s="89">
        <f>$K$34-$K$48</f>
        <v>0</v>
      </c>
      <c r="L50" s="89">
        <f>$L$34-$L$48</f>
        <v>0</v>
      </c>
      <c r="M50" s="90">
        <f>$M$34-$M$48</f>
        <v>0</v>
      </c>
      <c r="N50" s="88">
        <f>$N$34-$N$48</f>
        <v>0</v>
      </c>
      <c r="O50" s="89">
        <f>$O$34-$O$48</f>
        <v>0</v>
      </c>
      <c r="P50" s="90">
        <f>$P$34-$P$48</f>
        <v>0</v>
      </c>
      <c r="Q50" s="160">
        <f>SUM(D50:P50)</f>
        <v>0</v>
      </c>
    </row>
    <row r="51" spans="2:18" ht="15.75" thickBot="1" x14ac:dyDescent="0.3">
      <c r="C51" s="147"/>
      <c r="D51" s="81"/>
      <c r="E51" s="92"/>
      <c r="F51" s="81"/>
      <c r="G51" s="81"/>
      <c r="H51" s="81"/>
      <c r="I51" s="92"/>
      <c r="J51" s="81"/>
      <c r="K51" s="81"/>
      <c r="L51" s="81"/>
      <c r="M51" s="81"/>
      <c r="N51" s="81"/>
      <c r="O51" s="81"/>
      <c r="P51" s="81"/>
      <c r="Q51" s="75"/>
    </row>
    <row r="52" spans="2:18" ht="19.5" thickBot="1" x14ac:dyDescent="0.35">
      <c r="B52" s="113"/>
      <c r="C52" s="120"/>
      <c r="D52" s="119"/>
      <c r="E52" s="233" t="s">
        <v>304</v>
      </c>
      <c r="F52" s="628" t="s">
        <v>300</v>
      </c>
      <c r="G52" s="629"/>
      <c r="H52" s="629"/>
      <c r="I52" s="629"/>
      <c r="J52" s="629"/>
      <c r="K52" s="629"/>
      <c r="L52" s="629"/>
      <c r="M52" s="630"/>
      <c r="N52" s="81"/>
      <c r="O52" s="81"/>
      <c r="P52" s="81"/>
      <c r="Q52" s="75"/>
    </row>
    <row r="53" spans="2:18" ht="18.75" x14ac:dyDescent="0.3">
      <c r="B53" s="112"/>
      <c r="C53" s="120"/>
      <c r="D53" s="116" t="s">
        <v>247</v>
      </c>
      <c r="E53" s="118">
        <v>1</v>
      </c>
      <c r="F53" s="213" t="e">
        <f>ROUND(SUMIF($E$7:$E$47,$D53,F$7:F$47)/$F$49,3)</f>
        <v>#DIV/0!</v>
      </c>
      <c r="G53" s="228" t="e">
        <f>ROUND(SUMIF($E$7:$E$47,$D53,G$7:G$47)/$G$49,3)</f>
        <v>#DIV/0!</v>
      </c>
      <c r="H53" s="228" t="e">
        <f>ROUND(SUMIF($E$7:$E$47,$D53,H$7:H$47)/$H$49,3)</f>
        <v>#DIV/0!</v>
      </c>
      <c r="I53" s="379"/>
      <c r="J53" s="379"/>
      <c r="K53" s="379"/>
      <c r="L53" s="379"/>
      <c r="M53" s="380"/>
      <c r="N53" s="81"/>
      <c r="O53" s="81"/>
      <c r="P53" s="81"/>
      <c r="Q53" s="75"/>
    </row>
    <row r="54" spans="2:18" ht="18.75" x14ac:dyDescent="0.3">
      <c r="B54" s="112"/>
      <c r="C54" s="119"/>
      <c r="D54" s="116" t="s">
        <v>248</v>
      </c>
      <c r="E54" s="118">
        <v>2</v>
      </c>
      <c r="F54" s="230" t="e">
        <f t="shared" ref="F54:F62" si="6">ROUND(SUMIF($E$7:$E$47,$D54,F$7:F$47)/$F$49,3)</f>
        <v>#DIV/0!</v>
      </c>
      <c r="G54" s="218" t="e">
        <f t="shared" ref="G54:G62" si="7">ROUND(SUMIF($E$7:$E$47,$D54,G$7:G$47)/$G$49,3)</f>
        <v>#DIV/0!</v>
      </c>
      <c r="H54" s="218" t="e">
        <f t="shared" ref="H54:H62" si="8">ROUND(SUMIF($E$7:$E$47,$D54,H$7:H$47)/$H$49,3)</f>
        <v>#DIV/0!</v>
      </c>
      <c r="I54" s="161"/>
      <c r="J54" s="161"/>
      <c r="K54" s="161"/>
      <c r="L54" s="161"/>
      <c r="M54" s="158"/>
      <c r="N54" s="81"/>
      <c r="O54" s="81"/>
      <c r="P54" s="81"/>
      <c r="Q54" s="75"/>
    </row>
    <row r="55" spans="2:18" ht="15" customHeight="1" x14ac:dyDescent="0.3">
      <c r="B55" s="112"/>
      <c r="C55" s="119"/>
      <c r="D55" s="116" t="s">
        <v>249</v>
      </c>
      <c r="E55" s="118">
        <v>3</v>
      </c>
      <c r="F55" s="230" t="e">
        <f t="shared" si="6"/>
        <v>#DIV/0!</v>
      </c>
      <c r="G55" s="218" t="e">
        <f t="shared" si="7"/>
        <v>#DIV/0!</v>
      </c>
      <c r="H55" s="218" t="e">
        <f t="shared" si="8"/>
        <v>#DIV/0!</v>
      </c>
      <c r="I55" s="161"/>
      <c r="J55" s="161"/>
      <c r="K55" s="161"/>
      <c r="L55" s="161"/>
      <c r="M55" s="158"/>
      <c r="N55" s="81"/>
      <c r="O55" s="81"/>
      <c r="P55" s="81"/>
      <c r="Q55" s="75"/>
    </row>
    <row r="56" spans="2:18" ht="18.75" x14ac:dyDescent="0.3">
      <c r="B56" s="112"/>
      <c r="C56" s="119"/>
      <c r="D56" s="116" t="s">
        <v>250</v>
      </c>
      <c r="E56" s="118">
        <v>4</v>
      </c>
      <c r="F56" s="230" t="e">
        <f t="shared" si="6"/>
        <v>#DIV/0!</v>
      </c>
      <c r="G56" s="218" t="e">
        <f t="shared" si="7"/>
        <v>#DIV/0!</v>
      </c>
      <c r="H56" s="218" t="e">
        <f t="shared" si="8"/>
        <v>#DIV/0!</v>
      </c>
      <c r="I56" s="161"/>
      <c r="J56" s="161"/>
      <c r="K56" s="161"/>
      <c r="L56" s="161"/>
      <c r="M56" s="158"/>
      <c r="N56" s="81"/>
      <c r="O56" s="81"/>
      <c r="P56" s="81"/>
      <c r="Q56" s="75"/>
      <c r="R56" s="18"/>
    </row>
    <row r="57" spans="2:18" ht="18.75" x14ac:dyDescent="0.3">
      <c r="B57" s="112"/>
      <c r="C57" s="119"/>
      <c r="D57" s="116" t="s">
        <v>251</v>
      </c>
      <c r="E57" s="118">
        <v>5</v>
      </c>
      <c r="F57" s="230" t="e">
        <f t="shared" si="6"/>
        <v>#DIV/0!</v>
      </c>
      <c r="G57" s="218" t="e">
        <f t="shared" si="7"/>
        <v>#DIV/0!</v>
      </c>
      <c r="H57" s="218" t="e">
        <f t="shared" si="8"/>
        <v>#DIV/0!</v>
      </c>
      <c r="I57" s="161"/>
      <c r="J57" s="161"/>
      <c r="K57" s="161"/>
      <c r="L57" s="161"/>
      <c r="M57" s="158"/>
      <c r="N57" s="81"/>
      <c r="O57" s="81"/>
      <c r="P57" s="81"/>
      <c r="Q57" s="75"/>
      <c r="R57" s="18"/>
    </row>
    <row r="58" spans="2:18" ht="18.75" x14ac:dyDescent="0.3">
      <c r="B58" s="112"/>
      <c r="C58" s="119"/>
      <c r="D58" s="116" t="s">
        <v>252</v>
      </c>
      <c r="E58" s="118">
        <v>6</v>
      </c>
      <c r="F58" s="230" t="e">
        <f t="shared" si="6"/>
        <v>#DIV/0!</v>
      </c>
      <c r="G58" s="218" t="e">
        <f t="shared" si="7"/>
        <v>#DIV/0!</v>
      </c>
      <c r="H58" s="218" t="e">
        <f t="shared" si="8"/>
        <v>#DIV/0!</v>
      </c>
      <c r="I58" s="161"/>
      <c r="J58" s="161"/>
      <c r="K58" s="161"/>
      <c r="L58" s="161"/>
      <c r="M58" s="158"/>
      <c r="N58" s="81"/>
      <c r="O58" s="81"/>
      <c r="P58" s="81"/>
      <c r="Q58" s="75"/>
    </row>
    <row r="59" spans="2:18" ht="18.75" x14ac:dyDescent="0.3">
      <c r="B59" s="112"/>
      <c r="C59" s="119"/>
      <c r="D59" s="116" t="s">
        <v>253</v>
      </c>
      <c r="E59" s="118">
        <v>7</v>
      </c>
      <c r="F59" s="230" t="e">
        <f t="shared" si="6"/>
        <v>#DIV/0!</v>
      </c>
      <c r="G59" s="218" t="e">
        <f t="shared" si="7"/>
        <v>#DIV/0!</v>
      </c>
      <c r="H59" s="218" t="e">
        <f t="shared" si="8"/>
        <v>#DIV/0!</v>
      </c>
      <c r="I59" s="161"/>
      <c r="J59" s="161"/>
      <c r="K59" s="161"/>
      <c r="L59" s="161"/>
      <c r="M59" s="158"/>
      <c r="N59" s="81"/>
      <c r="O59" s="81"/>
      <c r="P59" s="81"/>
      <c r="Q59" s="75"/>
    </row>
    <row r="60" spans="2:18" ht="18.75" x14ac:dyDescent="0.3">
      <c r="B60" s="112"/>
      <c r="C60" s="119"/>
      <c r="D60" s="116" t="s">
        <v>254</v>
      </c>
      <c r="E60" s="118">
        <v>8</v>
      </c>
      <c r="F60" s="230" t="e">
        <f t="shared" si="6"/>
        <v>#DIV/0!</v>
      </c>
      <c r="G60" s="218" t="e">
        <f t="shared" si="7"/>
        <v>#DIV/0!</v>
      </c>
      <c r="H60" s="218" t="e">
        <f t="shared" si="8"/>
        <v>#DIV/0!</v>
      </c>
      <c r="I60" s="161"/>
      <c r="J60" s="161"/>
      <c r="K60" s="161"/>
      <c r="L60" s="161"/>
      <c r="M60" s="158"/>
      <c r="N60" s="81"/>
      <c r="O60" s="81"/>
      <c r="P60" s="81"/>
      <c r="Q60" s="75"/>
    </row>
    <row r="61" spans="2:18" ht="18.75" x14ac:dyDescent="0.3">
      <c r="B61" s="112"/>
      <c r="C61" s="119"/>
      <c r="D61" s="116" t="s">
        <v>255</v>
      </c>
      <c r="E61" s="118">
        <v>9</v>
      </c>
      <c r="F61" s="230" t="e">
        <f t="shared" si="6"/>
        <v>#DIV/0!</v>
      </c>
      <c r="G61" s="218" t="e">
        <f t="shared" si="7"/>
        <v>#DIV/0!</v>
      </c>
      <c r="H61" s="218" t="e">
        <f t="shared" si="8"/>
        <v>#DIV/0!</v>
      </c>
      <c r="I61" s="161"/>
      <c r="J61" s="161"/>
      <c r="K61" s="161"/>
      <c r="L61" s="161"/>
      <c r="M61" s="158"/>
      <c r="N61" s="81"/>
      <c r="O61" s="81"/>
      <c r="P61" s="81"/>
      <c r="Q61" s="75"/>
    </row>
    <row r="62" spans="2:18" ht="18.75" x14ac:dyDescent="0.3">
      <c r="B62" s="112"/>
      <c r="C62" s="119"/>
      <c r="D62" s="116" t="s">
        <v>256</v>
      </c>
      <c r="E62" s="118">
        <v>10</v>
      </c>
      <c r="F62" s="230" t="e">
        <f t="shared" si="6"/>
        <v>#DIV/0!</v>
      </c>
      <c r="G62" s="218" t="e">
        <f t="shared" si="7"/>
        <v>#DIV/0!</v>
      </c>
      <c r="H62" s="218" t="e">
        <f t="shared" si="8"/>
        <v>#DIV/0!</v>
      </c>
      <c r="I62" s="161"/>
      <c r="J62" s="161"/>
      <c r="K62" s="161"/>
      <c r="L62" s="161"/>
      <c r="M62" s="158"/>
      <c r="N62" s="81"/>
      <c r="O62" s="81"/>
      <c r="P62" s="81"/>
      <c r="Q62" s="75"/>
    </row>
    <row r="63" spans="2:18" ht="15.75" x14ac:dyDescent="0.25">
      <c r="B63" s="113"/>
      <c r="C63" s="114"/>
      <c r="D63" s="114"/>
      <c r="E63" s="117" t="s">
        <v>260</v>
      </c>
      <c r="F63" s="156"/>
      <c r="G63" s="161"/>
      <c r="H63" s="161"/>
      <c r="I63" s="161"/>
      <c r="J63" s="161"/>
      <c r="K63" s="161"/>
      <c r="L63" s="161"/>
      <c r="M63" s="158"/>
      <c r="N63" s="81"/>
      <c r="O63" s="81"/>
      <c r="P63" s="81"/>
      <c r="Q63" s="75"/>
    </row>
    <row r="64" spans="2:18" ht="18.75" x14ac:dyDescent="0.3">
      <c r="B64" s="112"/>
      <c r="C64" s="112"/>
      <c r="D64" s="116" t="s">
        <v>235</v>
      </c>
      <c r="E64" s="118">
        <v>1</v>
      </c>
      <c r="F64" s="156"/>
      <c r="G64" s="161"/>
      <c r="H64" s="161"/>
      <c r="I64" s="161"/>
      <c r="J64" s="215" t="e">
        <f t="shared" ref="J64:J75" si="9">ROUND(SUMIF($I$6:$I$47,$D64,J$6:J$47)/J$49,3)</f>
        <v>#DIV/0!</v>
      </c>
      <c r="K64" s="161"/>
      <c r="L64" s="161"/>
      <c r="M64" s="158"/>
      <c r="N64" s="81"/>
      <c r="O64" s="81"/>
      <c r="P64" s="81"/>
      <c r="Q64" s="75"/>
    </row>
    <row r="65" spans="1:18" ht="15" customHeight="1" x14ac:dyDescent="0.3">
      <c r="B65" s="112"/>
      <c r="C65" s="112"/>
      <c r="D65" s="116" t="s">
        <v>236</v>
      </c>
      <c r="E65" s="118">
        <v>2</v>
      </c>
      <c r="F65" s="156"/>
      <c r="G65" s="161"/>
      <c r="H65" s="161"/>
      <c r="I65" s="161"/>
      <c r="J65" s="215" t="e">
        <f t="shared" si="9"/>
        <v>#DIV/0!</v>
      </c>
      <c r="K65" s="161"/>
      <c r="L65" s="161"/>
      <c r="M65" s="158"/>
      <c r="N65" s="81"/>
      <c r="O65" s="81"/>
      <c r="P65" s="81"/>
      <c r="Q65" s="75"/>
    </row>
    <row r="66" spans="1:18" ht="15.75" customHeight="1" x14ac:dyDescent="0.3">
      <c r="B66" s="112"/>
      <c r="C66" s="112"/>
      <c r="D66" s="116" t="s">
        <v>237</v>
      </c>
      <c r="E66" s="118">
        <v>3</v>
      </c>
      <c r="F66" s="156"/>
      <c r="G66" s="161"/>
      <c r="H66" s="161"/>
      <c r="I66" s="161"/>
      <c r="J66" s="215" t="e">
        <f t="shared" si="9"/>
        <v>#DIV/0!</v>
      </c>
      <c r="K66" s="161"/>
      <c r="L66" s="161"/>
      <c r="M66" s="158"/>
      <c r="N66" s="81"/>
      <c r="O66" s="81"/>
      <c r="P66" s="81"/>
      <c r="Q66" s="75"/>
    </row>
    <row r="67" spans="1:18" ht="18.75" customHeight="1" x14ac:dyDescent="0.3">
      <c r="B67" s="112"/>
      <c r="C67" s="112"/>
      <c r="D67" s="116" t="s">
        <v>238</v>
      </c>
      <c r="E67" s="118">
        <v>4</v>
      </c>
      <c r="F67" s="156"/>
      <c r="G67" s="161"/>
      <c r="H67" s="161"/>
      <c r="I67" s="161"/>
      <c r="J67" s="215" t="e">
        <f t="shared" si="9"/>
        <v>#DIV/0!</v>
      </c>
      <c r="K67" s="161"/>
      <c r="L67" s="161"/>
      <c r="M67" s="158"/>
      <c r="N67" s="81"/>
      <c r="O67" s="81"/>
      <c r="P67" s="81"/>
      <c r="Q67" s="75"/>
    </row>
    <row r="68" spans="1:18" ht="18.75" x14ac:dyDescent="0.3">
      <c r="B68" s="112"/>
      <c r="C68" s="112"/>
      <c r="D68" s="116" t="s">
        <v>239</v>
      </c>
      <c r="E68" s="118">
        <v>5</v>
      </c>
      <c r="F68" s="156"/>
      <c r="G68" s="161"/>
      <c r="H68" s="161"/>
      <c r="I68" s="161"/>
      <c r="J68" s="215" t="e">
        <f t="shared" si="9"/>
        <v>#DIV/0!</v>
      </c>
      <c r="K68" s="161"/>
      <c r="L68" s="161"/>
      <c r="M68" s="158"/>
      <c r="N68" s="81"/>
      <c r="O68" s="81"/>
      <c r="P68" s="81"/>
      <c r="Q68" s="75"/>
    </row>
    <row r="69" spans="1:18" ht="18.75" x14ac:dyDescent="0.3">
      <c r="B69" s="112"/>
      <c r="C69" s="112"/>
      <c r="D69" s="116" t="s">
        <v>240</v>
      </c>
      <c r="E69" s="118">
        <v>6</v>
      </c>
      <c r="F69" s="156"/>
      <c r="G69" s="161"/>
      <c r="H69" s="161"/>
      <c r="I69" s="161"/>
      <c r="J69" s="215" t="e">
        <f t="shared" si="9"/>
        <v>#DIV/0!</v>
      </c>
      <c r="K69" s="161"/>
      <c r="L69" s="161"/>
      <c r="M69" s="158"/>
      <c r="N69" s="81"/>
      <c r="O69" s="81"/>
      <c r="P69" s="81"/>
      <c r="Q69" s="75"/>
    </row>
    <row r="70" spans="1:18" ht="18.75" x14ac:dyDescent="0.3">
      <c r="B70" s="112"/>
      <c r="C70" s="112"/>
      <c r="D70" s="116" t="s">
        <v>241</v>
      </c>
      <c r="E70" s="118">
        <v>7</v>
      </c>
      <c r="F70" s="156"/>
      <c r="G70" s="161"/>
      <c r="H70" s="161"/>
      <c r="I70" s="161"/>
      <c r="J70" s="215" t="e">
        <f t="shared" si="9"/>
        <v>#DIV/0!</v>
      </c>
      <c r="K70" s="161"/>
      <c r="L70" s="161"/>
      <c r="M70" s="158"/>
      <c r="N70" s="81"/>
      <c r="O70" s="81"/>
      <c r="P70" s="81"/>
      <c r="Q70" s="75"/>
    </row>
    <row r="71" spans="1:18" ht="18.75" x14ac:dyDescent="0.3">
      <c r="B71" s="112"/>
      <c r="C71" s="112"/>
      <c r="D71" s="116" t="s">
        <v>242</v>
      </c>
      <c r="E71" s="118">
        <v>8</v>
      </c>
      <c r="F71" s="156"/>
      <c r="G71" s="161"/>
      <c r="H71" s="161"/>
      <c r="I71" s="161"/>
      <c r="J71" s="215" t="e">
        <f t="shared" si="9"/>
        <v>#DIV/0!</v>
      </c>
      <c r="K71" s="161"/>
      <c r="L71" s="161"/>
      <c r="M71" s="158"/>
      <c r="N71" s="81"/>
      <c r="O71" s="81"/>
      <c r="P71" s="81"/>
      <c r="Q71" s="75"/>
    </row>
    <row r="72" spans="1:18" ht="18.75" x14ac:dyDescent="0.3">
      <c r="B72" s="112"/>
      <c r="C72" s="112"/>
      <c r="D72" s="116" t="s">
        <v>243</v>
      </c>
      <c r="E72" s="118">
        <v>9</v>
      </c>
      <c r="F72" s="156"/>
      <c r="G72" s="161"/>
      <c r="H72" s="161"/>
      <c r="I72" s="161"/>
      <c r="J72" s="215" t="e">
        <f t="shared" si="9"/>
        <v>#DIV/0!</v>
      </c>
      <c r="K72" s="161"/>
      <c r="L72" s="161"/>
      <c r="M72" s="158"/>
      <c r="N72" s="81"/>
      <c r="O72" s="81"/>
      <c r="P72" s="81"/>
      <c r="Q72" s="75"/>
    </row>
    <row r="73" spans="1:18" ht="18.75" x14ac:dyDescent="0.3">
      <c r="B73" s="112"/>
      <c r="C73" s="112"/>
      <c r="D73" s="116" t="s">
        <v>244</v>
      </c>
      <c r="E73" s="118">
        <v>10</v>
      </c>
      <c r="F73" s="156"/>
      <c r="G73" s="161"/>
      <c r="H73" s="161"/>
      <c r="I73" s="161"/>
      <c r="J73" s="215" t="e">
        <f t="shared" si="9"/>
        <v>#DIV/0!</v>
      </c>
      <c r="K73" s="161"/>
      <c r="L73" s="161"/>
      <c r="M73" s="158"/>
      <c r="N73" s="81"/>
      <c r="O73" s="81"/>
      <c r="P73" s="81"/>
      <c r="Q73" s="75"/>
    </row>
    <row r="74" spans="1:18" ht="18.75" x14ac:dyDescent="0.3">
      <c r="B74" s="112"/>
      <c r="C74" s="112"/>
      <c r="D74" s="116" t="s">
        <v>245</v>
      </c>
      <c r="E74" s="118">
        <v>11</v>
      </c>
      <c r="F74" s="156"/>
      <c r="G74" s="161"/>
      <c r="H74" s="161"/>
      <c r="I74" s="161"/>
      <c r="J74" s="215" t="e">
        <f t="shared" si="9"/>
        <v>#DIV/0!</v>
      </c>
      <c r="K74" s="161"/>
      <c r="L74" s="161"/>
      <c r="M74" s="158"/>
      <c r="N74" s="81"/>
      <c r="O74" s="81"/>
      <c r="P74" s="81"/>
      <c r="Q74" s="75"/>
    </row>
    <row r="75" spans="1:18" ht="19.5" thickBot="1" x14ac:dyDescent="0.35">
      <c r="B75" s="112"/>
      <c r="C75" s="112"/>
      <c r="D75" s="116" t="s">
        <v>246</v>
      </c>
      <c r="E75" s="118">
        <v>12</v>
      </c>
      <c r="F75" s="157"/>
      <c r="G75" s="162"/>
      <c r="H75" s="162"/>
      <c r="I75" s="161"/>
      <c r="J75" s="227" t="e">
        <f t="shared" si="9"/>
        <v>#DIV/0!</v>
      </c>
      <c r="K75" s="161"/>
      <c r="L75" s="161"/>
      <c r="M75" s="158"/>
      <c r="N75" s="81"/>
      <c r="O75" s="81"/>
      <c r="P75" s="81"/>
      <c r="Q75" s="75"/>
    </row>
    <row r="76" spans="1:18" ht="16.5" thickTop="1" thickBot="1" x14ac:dyDescent="0.3">
      <c r="B76" s="147"/>
      <c r="C76" s="78"/>
      <c r="D76" s="81"/>
      <c r="E76" s="115" t="s">
        <v>233</v>
      </c>
      <c r="F76" s="216" t="e">
        <f>SUM(F53:F62)</f>
        <v>#DIV/0!</v>
      </c>
      <c r="G76" s="252" t="e">
        <f>SUM(G53:G62)</f>
        <v>#DIV/0!</v>
      </c>
      <c r="H76" s="217" t="e">
        <f>SUM(H53:H62)</f>
        <v>#DIV/0!</v>
      </c>
      <c r="I76" s="211"/>
      <c r="J76" s="217" t="e">
        <f>SUM(J64:J75)</f>
        <v>#DIV/0!</v>
      </c>
      <c r="K76" s="211"/>
      <c r="L76" s="211"/>
      <c r="M76" s="212"/>
      <c r="N76" s="81"/>
      <c r="O76" s="81"/>
      <c r="P76" s="81"/>
      <c r="Q76" s="75"/>
    </row>
    <row r="77" spans="1:18" x14ac:dyDescent="0.25">
      <c r="B77" s="147"/>
      <c r="C77" s="78"/>
      <c r="D77" s="81"/>
      <c r="E77" s="92"/>
      <c r="F77" s="232" t="s">
        <v>268</v>
      </c>
      <c r="G77" s="92"/>
      <c r="H77" s="92"/>
      <c r="I77" s="92"/>
      <c r="J77" s="81"/>
      <c r="K77" s="81"/>
      <c r="L77" s="81"/>
      <c r="M77" s="81"/>
      <c r="N77" s="81"/>
      <c r="O77" s="81"/>
      <c r="P77" s="81"/>
      <c r="Q77" s="75"/>
    </row>
    <row r="78" spans="1:18" x14ac:dyDescent="0.25">
      <c r="B78" s="147"/>
      <c r="C78" s="78"/>
      <c r="D78" s="81"/>
      <c r="E78" s="92"/>
      <c r="F78" s="232" t="s">
        <v>310</v>
      </c>
      <c r="G78" s="92"/>
      <c r="H78" s="92"/>
      <c r="I78" s="92"/>
      <c r="J78" s="81"/>
      <c r="K78" s="81"/>
      <c r="L78" s="81"/>
      <c r="M78" s="81"/>
      <c r="N78" s="81"/>
      <c r="O78" s="81"/>
      <c r="P78" s="81"/>
      <c r="Q78" s="75"/>
    </row>
    <row r="79" spans="1:18" ht="15.75" thickBot="1" x14ac:dyDescent="0.3">
      <c r="A79" s="76"/>
      <c r="B79" s="454"/>
      <c r="C79" s="455"/>
      <c r="D79" s="84"/>
      <c r="E79" s="456"/>
      <c r="F79" s="456"/>
      <c r="G79" s="456"/>
      <c r="H79" s="456"/>
      <c r="I79" s="456"/>
      <c r="J79" s="84"/>
      <c r="K79" s="84"/>
      <c r="L79" s="84"/>
      <c r="M79" s="84"/>
      <c r="N79" s="84"/>
      <c r="O79" s="84"/>
      <c r="P79" s="84"/>
      <c r="Q79" s="457"/>
      <c r="R79" s="102"/>
    </row>
    <row r="80" spans="1:18" s="13" customFormat="1" ht="34.5" thickBot="1" x14ac:dyDescent="0.55000000000000004">
      <c r="B80" s="458" t="s">
        <v>321</v>
      </c>
      <c r="C80" s="459"/>
      <c r="D80" s="459"/>
      <c r="E80" s="459"/>
      <c r="F80" s="459"/>
      <c r="G80" s="459"/>
      <c r="H80" s="459"/>
      <c r="I80" s="459"/>
      <c r="J80" s="459"/>
      <c r="K80" s="459"/>
      <c r="L80" s="459"/>
      <c r="M80" s="459"/>
      <c r="N80" s="459"/>
      <c r="O80" s="459"/>
      <c r="P80" s="459"/>
      <c r="Q80" s="460"/>
      <c r="R80" s="21"/>
    </row>
    <row r="81" spans="2:19" ht="31.5" customHeight="1" x14ac:dyDescent="0.25">
      <c r="B81" s="96"/>
      <c r="C81" s="97"/>
      <c r="D81" s="368" t="s">
        <v>181</v>
      </c>
      <c r="E81" s="598" t="s">
        <v>284</v>
      </c>
      <c r="F81" s="595" t="s">
        <v>259</v>
      </c>
      <c r="G81" s="596"/>
      <c r="H81" s="597"/>
      <c r="I81" s="598" t="s">
        <v>283</v>
      </c>
      <c r="J81" s="600" t="s">
        <v>187</v>
      </c>
      <c r="K81" s="601"/>
      <c r="L81" s="601"/>
      <c r="M81" s="602"/>
      <c r="N81" s="603" t="s">
        <v>227</v>
      </c>
      <c r="O81" s="604"/>
      <c r="P81" s="605"/>
      <c r="S81" s="19"/>
    </row>
    <row r="82" spans="2:19" x14ac:dyDescent="0.25">
      <c r="B82" s="98"/>
      <c r="C82" s="99" t="s">
        <v>297</v>
      </c>
      <c r="D82" s="85">
        <f>D$50</f>
        <v>0</v>
      </c>
      <c r="E82" s="598"/>
      <c r="F82" s="109">
        <f>$F$50</f>
        <v>0</v>
      </c>
      <c r="G82" s="110">
        <f>$G$50</f>
        <v>0</v>
      </c>
      <c r="H82" s="111">
        <f>$H$50</f>
        <v>0</v>
      </c>
      <c r="I82" s="598"/>
      <c r="J82" s="109">
        <f>$J$50</f>
        <v>0</v>
      </c>
      <c r="K82" s="110">
        <f>$K$50</f>
        <v>0</v>
      </c>
      <c r="L82" s="110">
        <f>$L$50</f>
        <v>0</v>
      </c>
      <c r="M82" s="111">
        <f>$M$50</f>
        <v>0</v>
      </c>
      <c r="N82" s="109">
        <f>$N$50</f>
        <v>0</v>
      </c>
      <c r="O82" s="110">
        <f>$O$50</f>
        <v>0</v>
      </c>
      <c r="P82" s="111">
        <f>$P$50</f>
        <v>0</v>
      </c>
      <c r="R82" s="18"/>
      <c r="S82" s="19"/>
    </row>
    <row r="83" spans="2:19" x14ac:dyDescent="0.25">
      <c r="B83" s="665" t="s">
        <v>179</v>
      </c>
      <c r="C83" s="79" t="s">
        <v>199</v>
      </c>
      <c r="D83" s="181" t="s">
        <v>182</v>
      </c>
      <c r="E83" s="598"/>
      <c r="F83" s="198" t="s">
        <v>182</v>
      </c>
      <c r="G83" s="199" t="s">
        <v>69</v>
      </c>
      <c r="H83" s="200" t="s">
        <v>183</v>
      </c>
      <c r="I83" s="598"/>
      <c r="J83" s="184" t="s">
        <v>51</v>
      </c>
      <c r="K83" s="178" t="s">
        <v>52</v>
      </c>
      <c r="L83" s="179" t="s">
        <v>185</v>
      </c>
      <c r="M83" s="183" t="s">
        <v>186</v>
      </c>
      <c r="N83" s="184" t="s">
        <v>228</v>
      </c>
      <c r="O83" s="593" t="s">
        <v>229</v>
      </c>
      <c r="P83" s="594"/>
      <c r="R83" s="18"/>
    </row>
    <row r="84" spans="2:19" ht="15.75" thickBot="1" x14ac:dyDescent="0.3">
      <c r="B84" s="666"/>
      <c r="C84" s="80" t="s">
        <v>12</v>
      </c>
      <c r="D84" s="182">
        <v>7388</v>
      </c>
      <c r="E84" s="599"/>
      <c r="F84" s="186">
        <v>7420</v>
      </c>
      <c r="G84" s="180">
        <v>3220</v>
      </c>
      <c r="H84" s="185">
        <v>3215</v>
      </c>
      <c r="I84" s="599"/>
      <c r="J84" s="186">
        <v>3210</v>
      </c>
      <c r="K84" s="180">
        <v>3212</v>
      </c>
      <c r="L84" s="180" t="s">
        <v>184</v>
      </c>
      <c r="M84" s="185" t="s">
        <v>184</v>
      </c>
      <c r="N84" s="186">
        <v>7422</v>
      </c>
      <c r="O84" s="180">
        <v>7425</v>
      </c>
      <c r="P84" s="185" t="s">
        <v>289</v>
      </c>
      <c r="Q84" s="77" t="s">
        <v>233</v>
      </c>
      <c r="R84" s="3" t="s">
        <v>189</v>
      </c>
    </row>
    <row r="85" spans="2:19" s="374" customFormat="1" x14ac:dyDescent="0.25">
      <c r="B85" s="667"/>
      <c r="C85" s="611"/>
      <c r="D85" s="150">
        <v>0</v>
      </c>
      <c r="E85" s="125"/>
      <c r="F85" s="169">
        <v>0</v>
      </c>
      <c r="G85" s="153">
        <v>0</v>
      </c>
      <c r="H85" s="170">
        <v>0</v>
      </c>
      <c r="I85" s="123"/>
      <c r="J85" s="169">
        <v>0</v>
      </c>
      <c r="K85" s="153">
        <v>0</v>
      </c>
      <c r="L85" s="161"/>
      <c r="M85" s="158"/>
      <c r="N85" s="156"/>
      <c r="O85" s="161"/>
      <c r="P85" s="158"/>
      <c r="Q85" s="138">
        <f>SUM(D85:P85)</f>
        <v>0</v>
      </c>
      <c r="R85" s="377"/>
    </row>
    <row r="86" spans="2:19" s="374" customFormat="1" x14ac:dyDescent="0.25">
      <c r="B86" s="656"/>
      <c r="C86" s="609"/>
      <c r="D86" s="150">
        <v>0</v>
      </c>
      <c r="E86" s="125"/>
      <c r="F86" s="169">
        <v>0</v>
      </c>
      <c r="G86" s="153">
        <v>0</v>
      </c>
      <c r="H86" s="170">
        <v>0</v>
      </c>
      <c r="I86" s="123"/>
      <c r="J86" s="169">
        <v>0</v>
      </c>
      <c r="K86" s="153">
        <v>0</v>
      </c>
      <c r="L86" s="161"/>
      <c r="M86" s="158"/>
      <c r="N86" s="156"/>
      <c r="O86" s="161"/>
      <c r="P86" s="158"/>
      <c r="Q86" s="139">
        <f t="shared" ref="Q86:Q94" si="10">SUM(D86:P86)</f>
        <v>0</v>
      </c>
      <c r="R86" s="377"/>
    </row>
    <row r="87" spans="2:19" s="374" customFormat="1" x14ac:dyDescent="0.25">
      <c r="B87" s="656"/>
      <c r="C87" s="609"/>
      <c r="D87" s="150">
        <v>0</v>
      </c>
      <c r="E87" s="125"/>
      <c r="F87" s="169">
        <v>0</v>
      </c>
      <c r="G87" s="153">
        <v>0</v>
      </c>
      <c r="H87" s="170">
        <v>0</v>
      </c>
      <c r="I87" s="123"/>
      <c r="J87" s="169">
        <v>0</v>
      </c>
      <c r="K87" s="153">
        <v>0</v>
      </c>
      <c r="L87" s="161"/>
      <c r="M87" s="158"/>
      <c r="N87" s="156"/>
      <c r="O87" s="161"/>
      <c r="P87" s="158"/>
      <c r="Q87" s="139">
        <f t="shared" si="10"/>
        <v>0</v>
      </c>
      <c r="R87" s="377"/>
    </row>
    <row r="88" spans="2:19" s="374" customFormat="1" x14ac:dyDescent="0.25">
      <c r="B88" s="656"/>
      <c r="C88" s="609"/>
      <c r="D88" s="150">
        <v>0</v>
      </c>
      <c r="E88" s="125"/>
      <c r="F88" s="169">
        <v>0</v>
      </c>
      <c r="G88" s="153">
        <v>0</v>
      </c>
      <c r="H88" s="170">
        <v>0</v>
      </c>
      <c r="I88" s="123"/>
      <c r="J88" s="169">
        <v>0</v>
      </c>
      <c r="K88" s="153">
        <v>0</v>
      </c>
      <c r="L88" s="161"/>
      <c r="M88" s="158"/>
      <c r="N88" s="156"/>
      <c r="O88" s="161"/>
      <c r="P88" s="158"/>
      <c r="Q88" s="139">
        <f t="shared" si="10"/>
        <v>0</v>
      </c>
      <c r="R88" s="377"/>
    </row>
    <row r="89" spans="2:19" s="374" customFormat="1" x14ac:dyDescent="0.25">
      <c r="B89" s="656"/>
      <c r="C89" s="609"/>
      <c r="D89" s="150">
        <v>0</v>
      </c>
      <c r="E89" s="125"/>
      <c r="F89" s="169">
        <v>0</v>
      </c>
      <c r="G89" s="153">
        <v>0</v>
      </c>
      <c r="H89" s="170">
        <v>0</v>
      </c>
      <c r="I89" s="123"/>
      <c r="J89" s="169">
        <v>0</v>
      </c>
      <c r="K89" s="153">
        <v>0</v>
      </c>
      <c r="L89" s="161"/>
      <c r="M89" s="158"/>
      <c r="N89" s="161"/>
      <c r="O89" s="161"/>
      <c r="P89" s="158"/>
      <c r="Q89" s="139">
        <f t="shared" si="10"/>
        <v>0</v>
      </c>
      <c r="R89" s="377"/>
    </row>
    <row r="90" spans="2:19" s="374" customFormat="1" x14ac:dyDescent="0.25">
      <c r="B90" s="656"/>
      <c r="C90" s="609"/>
      <c r="D90" s="150">
        <v>0</v>
      </c>
      <c r="E90" s="125"/>
      <c r="F90" s="169">
        <v>0</v>
      </c>
      <c r="G90" s="153">
        <v>0</v>
      </c>
      <c r="H90" s="170">
        <v>0</v>
      </c>
      <c r="I90" s="123"/>
      <c r="J90" s="169">
        <v>0</v>
      </c>
      <c r="K90" s="153">
        <v>0</v>
      </c>
      <c r="L90" s="161"/>
      <c r="M90" s="158"/>
      <c r="N90" s="161"/>
      <c r="O90" s="161"/>
      <c r="P90" s="158"/>
      <c r="Q90" s="139">
        <f t="shared" si="10"/>
        <v>0</v>
      </c>
      <c r="R90" s="377"/>
    </row>
    <row r="91" spans="2:19" s="374" customFormat="1" x14ac:dyDescent="0.25">
      <c r="B91" s="656"/>
      <c r="C91" s="609"/>
      <c r="D91" s="150">
        <v>0</v>
      </c>
      <c r="E91" s="125"/>
      <c r="F91" s="169">
        <v>0</v>
      </c>
      <c r="G91" s="153">
        <v>0</v>
      </c>
      <c r="H91" s="170">
        <v>0</v>
      </c>
      <c r="I91" s="123"/>
      <c r="J91" s="169">
        <v>0</v>
      </c>
      <c r="K91" s="153">
        <v>0</v>
      </c>
      <c r="L91" s="161"/>
      <c r="M91" s="158"/>
      <c r="N91" s="161"/>
      <c r="O91" s="161"/>
      <c r="P91" s="158"/>
      <c r="Q91" s="139">
        <f t="shared" si="10"/>
        <v>0</v>
      </c>
      <c r="R91" s="377"/>
    </row>
    <row r="92" spans="2:19" s="374" customFormat="1" x14ac:dyDescent="0.25">
      <c r="B92" s="656"/>
      <c r="C92" s="609"/>
      <c r="D92" s="150">
        <v>0</v>
      </c>
      <c r="E92" s="125"/>
      <c r="F92" s="169">
        <v>0</v>
      </c>
      <c r="G92" s="153">
        <v>0</v>
      </c>
      <c r="H92" s="170">
        <v>0</v>
      </c>
      <c r="I92" s="123"/>
      <c r="J92" s="169">
        <v>0</v>
      </c>
      <c r="K92" s="153">
        <v>0</v>
      </c>
      <c r="L92" s="161"/>
      <c r="M92" s="158"/>
      <c r="N92" s="161"/>
      <c r="O92" s="161"/>
      <c r="P92" s="158"/>
      <c r="Q92" s="139">
        <f t="shared" si="10"/>
        <v>0</v>
      </c>
      <c r="R92" s="377"/>
    </row>
    <row r="93" spans="2:19" s="374" customFormat="1" x14ac:dyDescent="0.25">
      <c r="B93" s="656" t="s">
        <v>288</v>
      </c>
      <c r="C93" s="609"/>
      <c r="D93" s="150">
        <v>0</v>
      </c>
      <c r="E93" s="125"/>
      <c r="F93" s="169">
        <v>0</v>
      </c>
      <c r="G93" s="153">
        <v>0</v>
      </c>
      <c r="H93" s="170">
        <v>0</v>
      </c>
      <c r="I93" s="123"/>
      <c r="J93" s="169">
        <v>0</v>
      </c>
      <c r="K93" s="153">
        <v>0</v>
      </c>
      <c r="L93" s="161"/>
      <c r="M93" s="158"/>
      <c r="N93" s="161"/>
      <c r="O93" s="161"/>
      <c r="P93" s="158"/>
      <c r="Q93" s="139">
        <f t="shared" si="10"/>
        <v>0</v>
      </c>
      <c r="R93" s="377"/>
    </row>
    <row r="94" spans="2:19" s="374" customFormat="1" ht="15.75" thickBot="1" x14ac:dyDescent="0.3">
      <c r="B94" s="656"/>
      <c r="C94" s="609"/>
      <c r="D94" s="194">
        <v>0</v>
      </c>
      <c r="E94" s="195"/>
      <c r="F94" s="192">
        <v>0</v>
      </c>
      <c r="G94" s="193">
        <v>0</v>
      </c>
      <c r="H94" s="196">
        <v>0</v>
      </c>
      <c r="I94" s="197"/>
      <c r="J94" s="192">
        <v>0</v>
      </c>
      <c r="K94" s="193">
        <v>0</v>
      </c>
      <c r="L94" s="162"/>
      <c r="M94" s="159"/>
      <c r="N94" s="157"/>
      <c r="O94" s="162"/>
      <c r="P94" s="159"/>
      <c r="Q94" s="140">
        <f t="shared" si="10"/>
        <v>0</v>
      </c>
      <c r="R94" s="377"/>
    </row>
    <row r="95" spans="2:19" ht="16.5" thickTop="1" thickBot="1" x14ac:dyDescent="0.3">
      <c r="B95" s="87"/>
      <c r="C95" s="100" t="s">
        <v>314</v>
      </c>
      <c r="D95" s="163">
        <f>SUM(D85:D94)</f>
        <v>0</v>
      </c>
      <c r="E95" s="236"/>
      <c r="F95" s="237">
        <f>SUM(F85:F94)</f>
        <v>0</v>
      </c>
      <c r="G95" s="238">
        <f>SUM(G85:G94)</f>
        <v>0</v>
      </c>
      <c r="H95" s="239">
        <f>SUM(H85:H94)</f>
        <v>0</v>
      </c>
      <c r="I95" s="236"/>
      <c r="J95" s="237">
        <f t="shared" ref="J95:P95" si="11">SUM(J85:J94)</f>
        <v>0</v>
      </c>
      <c r="K95" s="238">
        <f t="shared" si="11"/>
        <v>0</v>
      </c>
      <c r="L95" s="238">
        <f t="shared" si="11"/>
        <v>0</v>
      </c>
      <c r="M95" s="239">
        <f t="shared" si="11"/>
        <v>0</v>
      </c>
      <c r="N95" s="237">
        <f t="shared" si="11"/>
        <v>0</v>
      </c>
      <c r="O95" s="238">
        <f t="shared" si="11"/>
        <v>0</v>
      </c>
      <c r="P95" s="239">
        <f t="shared" si="11"/>
        <v>0</v>
      </c>
      <c r="Q95" s="240">
        <f>SUM(D95:P95)</f>
        <v>0</v>
      </c>
    </row>
    <row r="96" spans="2:19" ht="15.75" thickBot="1" x14ac:dyDescent="0.3">
      <c r="B96" s="87"/>
      <c r="C96" s="100" t="s">
        <v>315</v>
      </c>
      <c r="D96" s="163">
        <f>$D$49+$D$95</f>
        <v>0</v>
      </c>
      <c r="E96" s="236"/>
      <c r="F96" s="237">
        <f>$F$49+$F$95</f>
        <v>0</v>
      </c>
      <c r="G96" s="238">
        <f>$G$49+$G$95</f>
        <v>0</v>
      </c>
      <c r="H96" s="239">
        <f>$H$49+$H$95</f>
        <v>0</v>
      </c>
      <c r="I96" s="236"/>
      <c r="J96" s="237">
        <f>$J$49+$J$95</f>
        <v>0</v>
      </c>
      <c r="K96" s="238">
        <f>K49+K95</f>
        <v>0</v>
      </c>
      <c r="L96" s="238">
        <f>$L$49+$L$95</f>
        <v>0</v>
      </c>
      <c r="M96" s="239">
        <f>$M$49+$M$95</f>
        <v>0</v>
      </c>
      <c r="N96" s="237">
        <f>$N$49+$N$95</f>
        <v>0</v>
      </c>
      <c r="O96" s="238">
        <f>$O$49+$O$95</f>
        <v>0</v>
      </c>
      <c r="P96" s="239">
        <f>$P$49+$P$95</f>
        <v>0</v>
      </c>
      <c r="Q96" s="240">
        <f>SUM(D96:P96)</f>
        <v>0</v>
      </c>
    </row>
    <row r="97" spans="1:18" ht="15.75" thickBot="1" x14ac:dyDescent="0.3">
      <c r="C97" s="78" t="s">
        <v>234</v>
      </c>
      <c r="D97" s="93">
        <f>$D$82-$D$95</f>
        <v>0</v>
      </c>
      <c r="E97" s="92"/>
      <c r="F97" s="93">
        <f>$F$82-$F$95</f>
        <v>0</v>
      </c>
      <c r="G97" s="89">
        <f>$G$82-$G$95</f>
        <v>0</v>
      </c>
      <c r="H97" s="90">
        <f>$H$82-$H$95</f>
        <v>0</v>
      </c>
      <c r="I97" s="92"/>
      <c r="J97" s="88">
        <f>$J$82-$J$95</f>
        <v>0</v>
      </c>
      <c r="K97" s="89">
        <f>$K$82-$K$95</f>
        <v>0</v>
      </c>
      <c r="L97" s="89">
        <f>$L$82-$L$95</f>
        <v>0</v>
      </c>
      <c r="M97" s="90">
        <f>$M$82-$M$95</f>
        <v>0</v>
      </c>
      <c r="N97" s="88">
        <f>$N$82-$N$95</f>
        <v>0</v>
      </c>
      <c r="O97" s="89">
        <f>$O$82-$O$95</f>
        <v>0</v>
      </c>
      <c r="P97" s="90">
        <f>$P$82-$P$95</f>
        <v>0</v>
      </c>
      <c r="Q97" s="91">
        <f>SUM(D97:P97)</f>
        <v>0</v>
      </c>
    </row>
    <row r="98" spans="1:18" ht="15.75" thickBot="1" x14ac:dyDescent="0.3">
      <c r="A98" s="119"/>
      <c r="B98" s="119"/>
      <c r="C98" s="119"/>
      <c r="D98" s="119"/>
      <c r="E98" s="119"/>
      <c r="F98" s="119"/>
      <c r="G98" s="81"/>
      <c r="H98" s="81"/>
      <c r="I98" s="92"/>
      <c r="J98" s="81"/>
      <c r="K98" s="81"/>
      <c r="L98" s="81"/>
      <c r="M98" s="81"/>
      <c r="N98" s="81"/>
      <c r="O98" s="81"/>
      <c r="P98" s="81"/>
      <c r="Q98" s="75"/>
    </row>
    <row r="99" spans="1:18" ht="19.5" thickBot="1" x14ac:dyDescent="0.35">
      <c r="B99" s="119"/>
      <c r="C99" s="120"/>
      <c r="D99" s="119"/>
      <c r="E99" s="233" t="s">
        <v>279</v>
      </c>
      <c r="F99" s="628" t="s">
        <v>305</v>
      </c>
      <c r="G99" s="629"/>
      <c r="H99" s="629"/>
      <c r="I99" s="629"/>
      <c r="J99" s="629"/>
      <c r="K99" s="629"/>
      <c r="L99" s="629"/>
      <c r="M99" s="630"/>
      <c r="N99" s="81"/>
      <c r="O99" s="81"/>
      <c r="P99" s="81"/>
      <c r="Q99" s="75"/>
    </row>
    <row r="100" spans="1:18" ht="18.75" x14ac:dyDescent="0.3">
      <c r="B100" s="119"/>
      <c r="C100" s="120"/>
      <c r="D100" s="116" t="s">
        <v>247</v>
      </c>
      <c r="E100" s="118">
        <v>1</v>
      </c>
      <c r="F100" s="213" t="e">
        <f t="shared" ref="F100:H109" si="12">ROUND(SUMIF($E$7:$E$94,$D100,F$7:F$94)/F$96,3)</f>
        <v>#DIV/0!</v>
      </c>
      <c r="G100" s="228" t="e">
        <f>ROUND(SUMIF($E$7:$E$94,$D100,G$7:G$94)/G$96,3)</f>
        <v>#DIV/0!</v>
      </c>
      <c r="H100" s="228" t="e">
        <f t="shared" si="12"/>
        <v>#DIV/0!</v>
      </c>
      <c r="I100" s="379"/>
      <c r="J100" s="379"/>
      <c r="K100" s="379"/>
      <c r="L100" s="379"/>
      <c r="M100" s="380"/>
      <c r="N100" s="81"/>
      <c r="O100" s="81"/>
      <c r="P100" s="81"/>
      <c r="Q100" s="75"/>
    </row>
    <row r="101" spans="1:18" ht="18.75" x14ac:dyDescent="0.3">
      <c r="B101" s="119"/>
      <c r="C101" s="119"/>
      <c r="D101" s="116" t="s">
        <v>248</v>
      </c>
      <c r="E101" s="118">
        <v>2</v>
      </c>
      <c r="F101" s="214" t="e">
        <f t="shared" si="12"/>
        <v>#DIV/0!</v>
      </c>
      <c r="G101" s="215" t="e">
        <f t="shared" si="12"/>
        <v>#DIV/0!</v>
      </c>
      <c r="H101" s="215" t="e">
        <f t="shared" si="12"/>
        <v>#DIV/0!</v>
      </c>
      <c r="I101" s="161"/>
      <c r="J101" s="161"/>
      <c r="K101" s="161"/>
      <c r="L101" s="161"/>
      <c r="M101" s="158"/>
      <c r="N101" s="81"/>
      <c r="O101" s="81"/>
      <c r="P101" s="81"/>
      <c r="Q101" s="75"/>
    </row>
    <row r="102" spans="1:18" ht="18.75" x14ac:dyDescent="0.3">
      <c r="B102" s="119"/>
      <c r="C102" s="119"/>
      <c r="D102" s="116" t="s">
        <v>249</v>
      </c>
      <c r="E102" s="118">
        <v>3</v>
      </c>
      <c r="F102" s="214" t="e">
        <f t="shared" si="12"/>
        <v>#DIV/0!</v>
      </c>
      <c r="G102" s="215" t="e">
        <f t="shared" si="12"/>
        <v>#DIV/0!</v>
      </c>
      <c r="H102" s="215" t="e">
        <f>ROUND(SUMIF($E$7:$E$94,$D102,H$7:H$94)/H$96,3)</f>
        <v>#DIV/0!</v>
      </c>
      <c r="I102" s="161"/>
      <c r="J102" s="161"/>
      <c r="K102" s="161"/>
      <c r="L102" s="161"/>
      <c r="M102" s="158"/>
      <c r="N102" s="81"/>
      <c r="O102" s="81"/>
      <c r="P102" s="81"/>
      <c r="Q102" s="75"/>
    </row>
    <row r="103" spans="1:18" ht="18.75" x14ac:dyDescent="0.3">
      <c r="B103" s="119"/>
      <c r="C103" s="119"/>
      <c r="D103" s="116" t="s">
        <v>250</v>
      </c>
      <c r="E103" s="118">
        <v>4</v>
      </c>
      <c r="F103" s="214" t="e">
        <f t="shared" si="12"/>
        <v>#DIV/0!</v>
      </c>
      <c r="G103" s="215" t="e">
        <f t="shared" si="12"/>
        <v>#DIV/0!</v>
      </c>
      <c r="H103" s="215" t="e">
        <f t="shared" si="12"/>
        <v>#DIV/0!</v>
      </c>
      <c r="I103" s="161"/>
      <c r="J103" s="161"/>
      <c r="K103" s="161"/>
      <c r="L103" s="161"/>
      <c r="M103" s="158"/>
      <c r="N103" s="81"/>
      <c r="O103" s="81"/>
      <c r="P103" s="81"/>
      <c r="Q103" s="75"/>
      <c r="R103" s="18"/>
    </row>
    <row r="104" spans="1:18" ht="18.75" x14ac:dyDescent="0.3">
      <c r="B104" s="119"/>
      <c r="C104" s="119"/>
      <c r="D104" s="116" t="s">
        <v>251</v>
      </c>
      <c r="E104" s="118">
        <v>5</v>
      </c>
      <c r="F104" s="214" t="e">
        <f t="shared" si="12"/>
        <v>#DIV/0!</v>
      </c>
      <c r="G104" s="215" t="e">
        <f t="shared" si="12"/>
        <v>#DIV/0!</v>
      </c>
      <c r="H104" s="215" t="e">
        <f t="shared" si="12"/>
        <v>#DIV/0!</v>
      </c>
      <c r="I104" s="161"/>
      <c r="J104" s="161"/>
      <c r="K104" s="161"/>
      <c r="L104" s="161"/>
      <c r="M104" s="158"/>
      <c r="N104" s="81"/>
      <c r="O104" s="81"/>
      <c r="P104" s="81"/>
      <c r="Q104" s="75"/>
      <c r="R104" s="18"/>
    </row>
    <row r="105" spans="1:18" ht="18.75" x14ac:dyDescent="0.3">
      <c r="B105" s="119"/>
      <c r="C105" s="119"/>
      <c r="D105" s="116" t="s">
        <v>252</v>
      </c>
      <c r="E105" s="118">
        <v>6</v>
      </c>
      <c r="F105" s="214" t="e">
        <f t="shared" si="12"/>
        <v>#DIV/0!</v>
      </c>
      <c r="G105" s="215" t="e">
        <f t="shared" si="12"/>
        <v>#DIV/0!</v>
      </c>
      <c r="H105" s="215" t="e">
        <f t="shared" si="12"/>
        <v>#DIV/0!</v>
      </c>
      <c r="I105" s="161"/>
      <c r="J105" s="161"/>
      <c r="K105" s="161"/>
      <c r="L105" s="161"/>
      <c r="M105" s="158"/>
      <c r="N105" s="81"/>
      <c r="O105" s="81"/>
      <c r="P105" s="81"/>
      <c r="Q105" s="75"/>
    </row>
    <row r="106" spans="1:18" ht="18.75" x14ac:dyDescent="0.3">
      <c r="B106" s="119"/>
      <c r="C106" s="119"/>
      <c r="D106" s="116" t="s">
        <v>253</v>
      </c>
      <c r="E106" s="118">
        <v>7</v>
      </c>
      <c r="F106" s="214" t="e">
        <f t="shared" si="12"/>
        <v>#DIV/0!</v>
      </c>
      <c r="G106" s="215" t="e">
        <f t="shared" si="12"/>
        <v>#DIV/0!</v>
      </c>
      <c r="H106" s="215" t="e">
        <f t="shared" si="12"/>
        <v>#DIV/0!</v>
      </c>
      <c r="I106" s="161"/>
      <c r="J106" s="161"/>
      <c r="K106" s="161"/>
      <c r="L106" s="161"/>
      <c r="M106" s="158"/>
      <c r="N106" s="81"/>
      <c r="O106" s="81"/>
      <c r="P106" s="81"/>
      <c r="Q106" s="75"/>
    </row>
    <row r="107" spans="1:18" ht="18.75" x14ac:dyDescent="0.3">
      <c r="B107" s="119"/>
      <c r="C107" s="119"/>
      <c r="D107" s="116" t="s">
        <v>254</v>
      </c>
      <c r="E107" s="118">
        <v>8</v>
      </c>
      <c r="F107" s="214" t="e">
        <f t="shared" si="12"/>
        <v>#DIV/0!</v>
      </c>
      <c r="G107" s="215" t="e">
        <f t="shared" si="12"/>
        <v>#DIV/0!</v>
      </c>
      <c r="H107" s="215" t="e">
        <f t="shared" si="12"/>
        <v>#DIV/0!</v>
      </c>
      <c r="I107" s="161"/>
      <c r="J107" s="161"/>
      <c r="K107" s="161"/>
      <c r="L107" s="161"/>
      <c r="M107" s="158"/>
      <c r="N107" s="81"/>
      <c r="O107" s="81"/>
      <c r="P107" s="81"/>
      <c r="Q107" s="75"/>
    </row>
    <row r="108" spans="1:18" ht="18.75" x14ac:dyDescent="0.3">
      <c r="B108" s="119"/>
      <c r="C108" s="119"/>
      <c r="D108" s="116" t="s">
        <v>255</v>
      </c>
      <c r="E108" s="118">
        <v>9</v>
      </c>
      <c r="F108" s="214" t="e">
        <f t="shared" si="12"/>
        <v>#DIV/0!</v>
      </c>
      <c r="G108" s="215" t="e">
        <f t="shared" si="12"/>
        <v>#DIV/0!</v>
      </c>
      <c r="H108" s="215" t="e">
        <f t="shared" si="12"/>
        <v>#DIV/0!</v>
      </c>
      <c r="I108" s="161"/>
      <c r="J108" s="161"/>
      <c r="K108" s="161"/>
      <c r="L108" s="161"/>
      <c r="M108" s="158"/>
      <c r="N108" s="81"/>
      <c r="O108" s="81"/>
      <c r="P108" s="81"/>
      <c r="Q108" s="75"/>
    </row>
    <row r="109" spans="1:18" ht="18.75" x14ac:dyDescent="0.3">
      <c r="B109" s="119"/>
      <c r="C109" s="119"/>
      <c r="D109" s="116" t="s">
        <v>256</v>
      </c>
      <c r="E109" s="118">
        <v>10</v>
      </c>
      <c r="F109" s="214" t="e">
        <f t="shared" si="12"/>
        <v>#DIV/0!</v>
      </c>
      <c r="G109" s="215" t="e">
        <f t="shared" si="12"/>
        <v>#DIV/0!</v>
      </c>
      <c r="H109" s="215" t="e">
        <f t="shared" si="12"/>
        <v>#DIV/0!</v>
      </c>
      <c r="I109" s="161"/>
      <c r="J109" s="161"/>
      <c r="K109" s="161"/>
      <c r="L109" s="161"/>
      <c r="M109" s="158"/>
      <c r="N109" s="81"/>
      <c r="O109" s="81"/>
      <c r="P109" s="81"/>
      <c r="Q109" s="75"/>
    </row>
    <row r="110" spans="1:18" ht="15.75" x14ac:dyDescent="0.25">
      <c r="B110" s="113"/>
      <c r="C110" s="114"/>
      <c r="D110" s="114"/>
      <c r="E110" s="117" t="s">
        <v>260</v>
      </c>
      <c r="F110" s="156"/>
      <c r="G110" s="161"/>
      <c r="H110" s="161"/>
      <c r="I110" s="161"/>
      <c r="J110" s="161"/>
      <c r="K110" s="161"/>
      <c r="L110" s="161"/>
      <c r="M110" s="158"/>
      <c r="N110" s="81"/>
      <c r="O110" s="81"/>
      <c r="P110" s="81"/>
      <c r="Q110" s="75"/>
    </row>
    <row r="111" spans="1:18" ht="18.75" x14ac:dyDescent="0.3">
      <c r="B111" s="112"/>
      <c r="C111" s="112"/>
      <c r="D111" s="116" t="s">
        <v>235</v>
      </c>
      <c r="E111" s="118">
        <v>1</v>
      </c>
      <c r="F111" s="156"/>
      <c r="G111" s="161"/>
      <c r="H111" s="161"/>
      <c r="I111" s="161"/>
      <c r="J111" s="215" t="e">
        <f t="shared" ref="J111:J122" si="13">ROUND(SUMIF($I$7:$I$94,$D111,J$7:J$94)/J$96,3)</f>
        <v>#DIV/0!</v>
      </c>
      <c r="K111" s="161"/>
      <c r="L111" s="161"/>
      <c r="M111" s="158"/>
      <c r="N111" s="81"/>
      <c r="O111" s="81"/>
      <c r="P111" s="81"/>
      <c r="Q111" s="75"/>
    </row>
    <row r="112" spans="1:18" ht="18.75" x14ac:dyDescent="0.3">
      <c r="B112" s="112"/>
      <c r="C112" s="112"/>
      <c r="D112" s="116" t="s">
        <v>236</v>
      </c>
      <c r="E112" s="118">
        <v>2</v>
      </c>
      <c r="F112" s="156"/>
      <c r="G112" s="161"/>
      <c r="H112" s="161"/>
      <c r="I112" s="161"/>
      <c r="J112" s="215" t="e">
        <f t="shared" si="13"/>
        <v>#DIV/0!</v>
      </c>
      <c r="K112" s="161"/>
      <c r="L112" s="161"/>
      <c r="M112" s="158"/>
      <c r="N112" s="81"/>
      <c r="O112" s="81"/>
      <c r="P112" s="81"/>
      <c r="Q112" s="75"/>
    </row>
    <row r="113" spans="1:18" ht="18.75" x14ac:dyDescent="0.3">
      <c r="B113" s="112"/>
      <c r="C113" s="112"/>
      <c r="D113" s="116" t="s">
        <v>237</v>
      </c>
      <c r="E113" s="118">
        <v>3</v>
      </c>
      <c r="F113" s="156"/>
      <c r="G113" s="161"/>
      <c r="H113" s="161"/>
      <c r="I113" s="161"/>
      <c r="J113" s="215" t="e">
        <f t="shared" si="13"/>
        <v>#DIV/0!</v>
      </c>
      <c r="K113" s="161"/>
      <c r="L113" s="161"/>
      <c r="M113" s="158"/>
      <c r="N113" s="81"/>
      <c r="O113" s="81"/>
      <c r="P113" s="81"/>
      <c r="Q113" s="75"/>
    </row>
    <row r="114" spans="1:18" ht="18.75" x14ac:dyDescent="0.3">
      <c r="B114" s="112"/>
      <c r="C114" s="112"/>
      <c r="D114" s="116" t="s">
        <v>238</v>
      </c>
      <c r="E114" s="118">
        <v>4</v>
      </c>
      <c r="F114" s="156"/>
      <c r="G114" s="161"/>
      <c r="H114" s="161"/>
      <c r="I114" s="161"/>
      <c r="J114" s="215" t="e">
        <f t="shared" si="13"/>
        <v>#DIV/0!</v>
      </c>
      <c r="K114" s="161"/>
      <c r="L114" s="161"/>
      <c r="M114" s="158"/>
      <c r="N114" s="81"/>
      <c r="O114" s="81"/>
      <c r="P114" s="81"/>
      <c r="Q114" s="75"/>
    </row>
    <row r="115" spans="1:18" ht="18.75" x14ac:dyDescent="0.3">
      <c r="B115" s="112"/>
      <c r="C115" s="112"/>
      <c r="D115" s="116" t="s">
        <v>239</v>
      </c>
      <c r="E115" s="118">
        <v>5</v>
      </c>
      <c r="F115" s="156"/>
      <c r="G115" s="161"/>
      <c r="H115" s="161"/>
      <c r="I115" s="161"/>
      <c r="J115" s="215" t="e">
        <f t="shared" si="13"/>
        <v>#DIV/0!</v>
      </c>
      <c r="K115" s="161"/>
      <c r="L115" s="161"/>
      <c r="M115" s="158"/>
      <c r="N115" s="81"/>
      <c r="O115" s="81"/>
      <c r="P115" s="81"/>
      <c r="Q115" s="75"/>
    </row>
    <row r="116" spans="1:18" ht="18.75" x14ac:dyDescent="0.3">
      <c r="B116" s="112"/>
      <c r="C116" s="112"/>
      <c r="D116" s="116" t="s">
        <v>240</v>
      </c>
      <c r="E116" s="118">
        <v>6</v>
      </c>
      <c r="F116" s="156"/>
      <c r="G116" s="161"/>
      <c r="H116" s="161"/>
      <c r="I116" s="161"/>
      <c r="J116" s="215" t="e">
        <f t="shared" si="13"/>
        <v>#DIV/0!</v>
      </c>
      <c r="K116" s="161"/>
      <c r="L116" s="161"/>
      <c r="M116" s="158"/>
      <c r="N116" s="81"/>
      <c r="O116" s="81"/>
      <c r="P116" s="81"/>
      <c r="Q116" s="75"/>
      <c r="R116" s="18"/>
    </row>
    <row r="117" spans="1:18" ht="18.75" x14ac:dyDescent="0.3">
      <c r="B117" s="112"/>
      <c r="C117" s="112"/>
      <c r="D117" s="116" t="s">
        <v>241</v>
      </c>
      <c r="E117" s="118">
        <v>7</v>
      </c>
      <c r="F117" s="156"/>
      <c r="G117" s="161"/>
      <c r="H117" s="161"/>
      <c r="I117" s="161"/>
      <c r="J117" s="215" t="e">
        <f t="shared" si="13"/>
        <v>#DIV/0!</v>
      </c>
      <c r="K117" s="161"/>
      <c r="L117" s="161"/>
      <c r="M117" s="158"/>
      <c r="N117" s="81"/>
      <c r="O117" s="81"/>
      <c r="P117" s="81"/>
      <c r="Q117" s="75"/>
      <c r="R117" s="18"/>
    </row>
    <row r="118" spans="1:18" ht="18.75" x14ac:dyDescent="0.3">
      <c r="B118" s="112"/>
      <c r="C118" s="112"/>
      <c r="D118" s="116" t="s">
        <v>242</v>
      </c>
      <c r="E118" s="118">
        <v>8</v>
      </c>
      <c r="F118" s="156"/>
      <c r="G118" s="161"/>
      <c r="H118" s="161"/>
      <c r="I118" s="161"/>
      <c r="J118" s="215" t="e">
        <f t="shared" si="13"/>
        <v>#DIV/0!</v>
      </c>
      <c r="K118" s="161"/>
      <c r="L118" s="161"/>
      <c r="M118" s="158"/>
      <c r="N118" s="81"/>
      <c r="O118" s="81"/>
      <c r="P118" s="81"/>
      <c r="Q118" s="75"/>
    </row>
    <row r="119" spans="1:18" ht="18.75" x14ac:dyDescent="0.3">
      <c r="B119" s="112"/>
      <c r="C119" s="112"/>
      <c r="D119" s="116" t="s">
        <v>243</v>
      </c>
      <c r="E119" s="118">
        <v>9</v>
      </c>
      <c r="F119" s="156"/>
      <c r="G119" s="161"/>
      <c r="H119" s="161"/>
      <c r="I119" s="161"/>
      <c r="J119" s="215" t="e">
        <f t="shared" si="13"/>
        <v>#DIV/0!</v>
      </c>
      <c r="K119" s="161"/>
      <c r="L119" s="161"/>
      <c r="M119" s="158"/>
      <c r="N119" s="81"/>
      <c r="O119" s="81"/>
      <c r="P119" s="81"/>
      <c r="Q119" s="75"/>
    </row>
    <row r="120" spans="1:18" ht="18.75" x14ac:dyDescent="0.3">
      <c r="B120" s="112"/>
      <c r="C120" s="112"/>
      <c r="D120" s="116" t="s">
        <v>244</v>
      </c>
      <c r="E120" s="118">
        <v>10</v>
      </c>
      <c r="F120" s="156"/>
      <c r="G120" s="161"/>
      <c r="H120" s="161"/>
      <c r="I120" s="161"/>
      <c r="J120" s="215" t="e">
        <f t="shared" si="13"/>
        <v>#DIV/0!</v>
      </c>
      <c r="K120" s="161"/>
      <c r="L120" s="161"/>
      <c r="M120" s="158"/>
      <c r="N120" s="81"/>
      <c r="O120" s="81"/>
      <c r="P120" s="81"/>
      <c r="Q120" s="75"/>
    </row>
    <row r="121" spans="1:18" ht="18.75" x14ac:dyDescent="0.3">
      <c r="B121" s="112"/>
      <c r="C121" s="112"/>
      <c r="D121" s="116" t="s">
        <v>245</v>
      </c>
      <c r="E121" s="118">
        <v>11</v>
      </c>
      <c r="F121" s="156"/>
      <c r="G121" s="161"/>
      <c r="H121" s="161"/>
      <c r="I121" s="161"/>
      <c r="J121" s="215" t="e">
        <f t="shared" si="13"/>
        <v>#DIV/0!</v>
      </c>
      <c r="K121" s="161"/>
      <c r="L121" s="161"/>
      <c r="M121" s="158"/>
      <c r="N121" s="81"/>
      <c r="O121" s="81"/>
      <c r="P121" s="81"/>
      <c r="Q121" s="75"/>
    </row>
    <row r="122" spans="1:18" ht="19.5" thickBot="1" x14ac:dyDescent="0.35">
      <c r="B122" s="112"/>
      <c r="C122" s="112"/>
      <c r="D122" s="116" t="s">
        <v>246</v>
      </c>
      <c r="E122" s="118">
        <v>12</v>
      </c>
      <c r="F122" s="157"/>
      <c r="G122" s="162"/>
      <c r="H122" s="162"/>
      <c r="I122" s="161"/>
      <c r="J122" s="227" t="e">
        <f t="shared" si="13"/>
        <v>#DIV/0!</v>
      </c>
      <c r="K122" s="161"/>
      <c r="L122" s="161"/>
      <c r="M122" s="158"/>
      <c r="N122" s="81"/>
      <c r="O122" s="81"/>
      <c r="P122" s="81"/>
      <c r="Q122" s="75"/>
    </row>
    <row r="123" spans="1:18" ht="16.5" thickTop="1" thickBot="1" x14ac:dyDescent="0.3">
      <c r="B123" s="147"/>
      <c r="C123" s="78"/>
      <c r="D123" s="81"/>
      <c r="E123" s="115" t="s">
        <v>233</v>
      </c>
      <c r="F123" s="223" t="e">
        <f>SUM(F100:F109)</f>
        <v>#DIV/0!</v>
      </c>
      <c r="G123" s="224" t="e">
        <f>SUM(G100:G109)</f>
        <v>#DIV/0!</v>
      </c>
      <c r="H123" s="225" t="e">
        <f>SUM(H100:H109)</f>
        <v>#DIV/0!</v>
      </c>
      <c r="I123" s="226"/>
      <c r="J123" s="229" t="e">
        <f>SUM(J111:J122)</f>
        <v>#DIV/0!</v>
      </c>
      <c r="K123" s="211"/>
      <c r="L123" s="211"/>
      <c r="M123" s="212"/>
      <c r="N123" s="81"/>
      <c r="O123" s="81"/>
      <c r="P123" s="81"/>
      <c r="Q123" s="75"/>
    </row>
    <row r="124" spans="1:18" ht="15.75" thickBot="1" x14ac:dyDescent="0.3">
      <c r="B124" s="147"/>
      <c r="C124" s="78"/>
      <c r="D124" s="81"/>
      <c r="E124" s="115"/>
      <c r="F124" s="204" t="s">
        <v>311</v>
      </c>
      <c r="G124" s="95"/>
      <c r="H124" s="95"/>
      <c r="I124" s="95"/>
      <c r="J124" s="103"/>
      <c r="K124" s="103"/>
      <c r="L124" s="95"/>
      <c r="M124" s="95"/>
      <c r="N124" s="81"/>
      <c r="O124" s="81"/>
      <c r="P124" s="81"/>
      <c r="Q124" s="75"/>
    </row>
    <row r="125" spans="1:18" ht="15.75" thickBot="1" x14ac:dyDescent="0.3">
      <c r="A125" s="76"/>
      <c r="B125" s="454"/>
      <c r="C125" s="455"/>
      <c r="D125" s="84"/>
      <c r="E125" s="461"/>
      <c r="F125" s="462"/>
      <c r="G125" s="463"/>
      <c r="H125" s="463"/>
      <c r="I125" s="463"/>
      <c r="J125" s="464"/>
      <c r="K125" s="464"/>
      <c r="L125" s="463"/>
      <c r="M125" s="463"/>
      <c r="N125" s="84"/>
      <c r="O125" s="84"/>
      <c r="P125" s="84"/>
      <c r="Q125" s="457"/>
      <c r="R125" s="102"/>
    </row>
    <row r="126" spans="1:18" ht="34.5" thickBot="1" x14ac:dyDescent="0.55000000000000004">
      <c r="B126" s="201" t="s">
        <v>320</v>
      </c>
      <c r="C126" s="202"/>
      <c r="D126" s="202"/>
      <c r="E126" s="202"/>
      <c r="F126" s="202"/>
      <c r="G126" s="202"/>
      <c r="H126" s="202"/>
      <c r="I126" s="202"/>
      <c r="J126" s="202"/>
      <c r="K126" s="202"/>
      <c r="L126" s="202"/>
      <c r="M126" s="202"/>
      <c r="N126" s="202"/>
      <c r="O126" s="202"/>
      <c r="P126" s="202"/>
      <c r="Q126" s="203"/>
    </row>
    <row r="127" spans="1:18" ht="30" customHeight="1" x14ac:dyDescent="0.25">
      <c r="B127" s="96"/>
      <c r="C127" s="97"/>
      <c r="D127" s="368" t="s">
        <v>181</v>
      </c>
      <c r="E127" s="598" t="s">
        <v>281</v>
      </c>
      <c r="F127" s="595" t="s">
        <v>259</v>
      </c>
      <c r="G127" s="596"/>
      <c r="H127" s="597"/>
      <c r="I127" s="598" t="s">
        <v>282</v>
      </c>
      <c r="J127" s="600" t="s">
        <v>296</v>
      </c>
      <c r="K127" s="601"/>
      <c r="L127" s="601"/>
      <c r="M127" s="602"/>
      <c r="N127" s="603" t="s">
        <v>294</v>
      </c>
      <c r="O127" s="604"/>
      <c r="P127" s="605"/>
    </row>
    <row r="128" spans="1:18" ht="15" customHeight="1" x14ac:dyDescent="0.25">
      <c r="B128" s="98"/>
      <c r="C128" s="99" t="s">
        <v>297</v>
      </c>
      <c r="D128" s="85">
        <f>$D$97</f>
        <v>0</v>
      </c>
      <c r="E128" s="598"/>
      <c r="F128" s="109">
        <f>$F$97</f>
        <v>0</v>
      </c>
      <c r="G128" s="110">
        <f>$G$97</f>
        <v>0</v>
      </c>
      <c r="H128" s="111">
        <f>$H$97</f>
        <v>0</v>
      </c>
      <c r="I128" s="598"/>
      <c r="J128" s="109">
        <f>$J$97</f>
        <v>0</v>
      </c>
      <c r="K128" s="110">
        <f>$K$97</f>
        <v>0</v>
      </c>
      <c r="L128" s="110">
        <f>$L$97</f>
        <v>0</v>
      </c>
      <c r="M128" s="111">
        <f>$M$97</f>
        <v>0</v>
      </c>
      <c r="N128" s="109">
        <f>$N$97</f>
        <v>0</v>
      </c>
      <c r="O128" s="110">
        <f>$O$97</f>
        <v>0</v>
      </c>
      <c r="P128" s="111">
        <f>$P$97</f>
        <v>0</v>
      </c>
    </row>
    <row r="129" spans="2:18" ht="15" customHeight="1" x14ac:dyDescent="0.25">
      <c r="B129" s="665" t="s">
        <v>179</v>
      </c>
      <c r="C129" s="79" t="s">
        <v>199</v>
      </c>
      <c r="D129" s="181" t="s">
        <v>182</v>
      </c>
      <c r="E129" s="598"/>
      <c r="F129" s="198" t="s">
        <v>182</v>
      </c>
      <c r="G129" s="199" t="s">
        <v>69</v>
      </c>
      <c r="H129" s="200" t="s">
        <v>183</v>
      </c>
      <c r="I129" s="598"/>
      <c r="J129" s="184" t="s">
        <v>51</v>
      </c>
      <c r="K129" s="178" t="s">
        <v>52</v>
      </c>
      <c r="L129" s="179" t="s">
        <v>292</v>
      </c>
      <c r="M129" s="183" t="s">
        <v>293</v>
      </c>
      <c r="N129" s="184" t="s">
        <v>228</v>
      </c>
      <c r="O129" s="593" t="s">
        <v>229</v>
      </c>
      <c r="P129" s="594"/>
    </row>
    <row r="130" spans="2:18" ht="15.75" customHeight="1" thickBot="1" x14ac:dyDescent="0.3">
      <c r="B130" s="666"/>
      <c r="C130" s="80" t="s">
        <v>12</v>
      </c>
      <c r="D130" s="182">
        <v>7388</v>
      </c>
      <c r="E130" s="599"/>
      <c r="F130" s="186">
        <v>7420</v>
      </c>
      <c r="G130" s="180">
        <v>3220</v>
      </c>
      <c r="H130" s="185">
        <v>3215</v>
      </c>
      <c r="I130" s="599"/>
      <c r="J130" s="186">
        <v>3210</v>
      </c>
      <c r="K130" s="180">
        <v>3212</v>
      </c>
      <c r="L130" s="180" t="s">
        <v>184</v>
      </c>
      <c r="M130" s="185" t="s">
        <v>184</v>
      </c>
      <c r="N130" s="186">
        <v>7422</v>
      </c>
      <c r="O130" s="180">
        <v>7425</v>
      </c>
      <c r="P130" s="185" t="s">
        <v>289</v>
      </c>
      <c r="Q130" s="77" t="s">
        <v>233</v>
      </c>
      <c r="R130" s="3" t="s">
        <v>189</v>
      </c>
    </row>
    <row r="131" spans="2:18" s="374" customFormat="1" x14ac:dyDescent="0.25">
      <c r="B131" s="667"/>
      <c r="C131" s="611"/>
      <c r="D131" s="150">
        <v>0</v>
      </c>
      <c r="E131" s="125"/>
      <c r="F131" s="169">
        <v>0</v>
      </c>
      <c r="G131" s="153">
        <v>0</v>
      </c>
      <c r="H131" s="170">
        <v>0</v>
      </c>
      <c r="I131" s="123"/>
      <c r="J131" s="169">
        <v>0</v>
      </c>
      <c r="K131" s="153">
        <v>0</v>
      </c>
      <c r="L131" s="153">
        <v>0</v>
      </c>
      <c r="M131" s="153">
        <v>0</v>
      </c>
      <c r="N131" s="153">
        <v>0</v>
      </c>
      <c r="O131" s="153">
        <v>0</v>
      </c>
      <c r="P131" s="153">
        <v>0</v>
      </c>
      <c r="Q131" s="138">
        <f>SUM(D131:P131)</f>
        <v>0</v>
      </c>
      <c r="R131" s="377"/>
    </row>
    <row r="132" spans="2:18" s="374" customFormat="1" x14ac:dyDescent="0.25">
      <c r="B132" s="667"/>
      <c r="C132" s="611"/>
      <c r="D132" s="150">
        <v>0</v>
      </c>
      <c r="E132" s="125"/>
      <c r="F132" s="169">
        <v>0</v>
      </c>
      <c r="G132" s="153">
        <v>0</v>
      </c>
      <c r="H132" s="170">
        <v>0</v>
      </c>
      <c r="I132" s="123"/>
      <c r="J132" s="169">
        <v>0</v>
      </c>
      <c r="K132" s="153">
        <v>0</v>
      </c>
      <c r="L132" s="153">
        <v>0</v>
      </c>
      <c r="M132" s="153">
        <v>0</v>
      </c>
      <c r="N132" s="153">
        <v>0</v>
      </c>
      <c r="O132" s="153">
        <v>0</v>
      </c>
      <c r="P132" s="153">
        <v>0</v>
      </c>
      <c r="Q132" s="138">
        <f>SUM(D132:P132)</f>
        <v>0</v>
      </c>
      <c r="R132" s="377"/>
    </row>
    <row r="133" spans="2:18" s="374" customFormat="1" x14ac:dyDescent="0.25">
      <c r="B133" s="667"/>
      <c r="C133" s="611"/>
      <c r="D133" s="150">
        <v>0</v>
      </c>
      <c r="E133" s="125"/>
      <c r="F133" s="169">
        <v>0</v>
      </c>
      <c r="G133" s="153">
        <v>0</v>
      </c>
      <c r="H133" s="170">
        <v>0</v>
      </c>
      <c r="I133" s="123"/>
      <c r="J133" s="169">
        <v>0</v>
      </c>
      <c r="K133" s="153">
        <v>0</v>
      </c>
      <c r="L133" s="153">
        <v>0</v>
      </c>
      <c r="M133" s="153">
        <v>0</v>
      </c>
      <c r="N133" s="153">
        <v>0</v>
      </c>
      <c r="O133" s="153">
        <v>0</v>
      </c>
      <c r="P133" s="153">
        <v>0</v>
      </c>
      <c r="Q133" s="139">
        <f t="shared" ref="Q133:Q142" si="14">SUM(D133:P133)</f>
        <v>0</v>
      </c>
      <c r="R133" s="377"/>
    </row>
    <row r="134" spans="2:18" s="374" customFormat="1" x14ac:dyDescent="0.25">
      <c r="B134" s="667"/>
      <c r="C134" s="611"/>
      <c r="D134" s="150">
        <v>0</v>
      </c>
      <c r="E134" s="125"/>
      <c r="F134" s="169">
        <v>0</v>
      </c>
      <c r="G134" s="153">
        <v>0</v>
      </c>
      <c r="H134" s="170">
        <v>0</v>
      </c>
      <c r="I134" s="123"/>
      <c r="J134" s="169">
        <v>0</v>
      </c>
      <c r="K134" s="153">
        <v>0</v>
      </c>
      <c r="L134" s="153">
        <v>0</v>
      </c>
      <c r="M134" s="153">
        <v>0</v>
      </c>
      <c r="N134" s="153">
        <v>0</v>
      </c>
      <c r="O134" s="153">
        <v>0</v>
      </c>
      <c r="P134" s="153">
        <v>0</v>
      </c>
      <c r="Q134" s="139">
        <f t="shared" si="14"/>
        <v>0</v>
      </c>
      <c r="R134" s="377"/>
    </row>
    <row r="135" spans="2:18" s="374" customFormat="1" x14ac:dyDescent="0.25">
      <c r="B135" s="667"/>
      <c r="C135" s="611"/>
      <c r="D135" s="150">
        <v>0</v>
      </c>
      <c r="E135" s="125"/>
      <c r="F135" s="169">
        <v>0</v>
      </c>
      <c r="G135" s="153">
        <v>0</v>
      </c>
      <c r="H135" s="170">
        <v>0</v>
      </c>
      <c r="I135" s="123"/>
      <c r="J135" s="169">
        <v>0</v>
      </c>
      <c r="K135" s="153">
        <v>0</v>
      </c>
      <c r="L135" s="153">
        <v>0</v>
      </c>
      <c r="M135" s="153">
        <v>0</v>
      </c>
      <c r="N135" s="153">
        <v>0</v>
      </c>
      <c r="O135" s="153">
        <v>0</v>
      </c>
      <c r="P135" s="153">
        <v>0</v>
      </c>
      <c r="Q135" s="139">
        <f t="shared" si="14"/>
        <v>0</v>
      </c>
      <c r="R135" s="377"/>
    </row>
    <row r="136" spans="2:18" s="374" customFormat="1" x14ac:dyDescent="0.25">
      <c r="B136" s="667"/>
      <c r="C136" s="611"/>
      <c r="D136" s="150">
        <v>0</v>
      </c>
      <c r="E136" s="125"/>
      <c r="F136" s="169">
        <v>0</v>
      </c>
      <c r="G136" s="153">
        <v>0</v>
      </c>
      <c r="H136" s="170">
        <v>0</v>
      </c>
      <c r="I136" s="123"/>
      <c r="J136" s="169">
        <v>0</v>
      </c>
      <c r="K136" s="153">
        <v>0</v>
      </c>
      <c r="L136" s="153">
        <v>0</v>
      </c>
      <c r="M136" s="153">
        <v>0</v>
      </c>
      <c r="N136" s="153">
        <v>0</v>
      </c>
      <c r="O136" s="153">
        <v>0</v>
      </c>
      <c r="P136" s="153">
        <v>0</v>
      </c>
      <c r="Q136" s="139">
        <f t="shared" si="14"/>
        <v>0</v>
      </c>
      <c r="R136" s="377"/>
    </row>
    <row r="137" spans="2:18" s="374" customFormat="1" x14ac:dyDescent="0.25">
      <c r="B137" s="667"/>
      <c r="C137" s="611"/>
      <c r="D137" s="150">
        <v>0</v>
      </c>
      <c r="E137" s="125"/>
      <c r="F137" s="169">
        <v>0</v>
      </c>
      <c r="G137" s="153">
        <v>0</v>
      </c>
      <c r="H137" s="170">
        <v>0</v>
      </c>
      <c r="I137" s="123"/>
      <c r="J137" s="169">
        <v>0</v>
      </c>
      <c r="K137" s="153">
        <v>0</v>
      </c>
      <c r="L137" s="153">
        <v>0</v>
      </c>
      <c r="M137" s="153">
        <v>0</v>
      </c>
      <c r="N137" s="153">
        <v>0</v>
      </c>
      <c r="O137" s="153">
        <v>0</v>
      </c>
      <c r="P137" s="153">
        <v>0</v>
      </c>
      <c r="Q137" s="139">
        <f t="shared" si="14"/>
        <v>0</v>
      </c>
      <c r="R137" s="377"/>
    </row>
    <row r="138" spans="2:18" s="374" customFormat="1" x14ac:dyDescent="0.25">
      <c r="B138" s="667"/>
      <c r="C138" s="611"/>
      <c r="D138" s="150">
        <v>0</v>
      </c>
      <c r="E138" s="125"/>
      <c r="F138" s="169">
        <v>0</v>
      </c>
      <c r="G138" s="153">
        <v>0</v>
      </c>
      <c r="H138" s="170">
        <v>0</v>
      </c>
      <c r="I138" s="123"/>
      <c r="J138" s="169">
        <v>0</v>
      </c>
      <c r="K138" s="153">
        <v>0</v>
      </c>
      <c r="L138" s="153">
        <v>0</v>
      </c>
      <c r="M138" s="153">
        <v>0</v>
      </c>
      <c r="N138" s="153">
        <v>0</v>
      </c>
      <c r="O138" s="153">
        <v>0</v>
      </c>
      <c r="P138" s="153">
        <v>0</v>
      </c>
      <c r="Q138" s="139">
        <f t="shared" si="14"/>
        <v>0</v>
      </c>
      <c r="R138" s="377"/>
    </row>
    <row r="139" spans="2:18" s="374" customFormat="1" x14ac:dyDescent="0.25">
      <c r="B139" s="667"/>
      <c r="C139" s="611"/>
      <c r="D139" s="150">
        <v>0</v>
      </c>
      <c r="E139" s="125"/>
      <c r="F139" s="169">
        <v>0</v>
      </c>
      <c r="G139" s="153">
        <v>0</v>
      </c>
      <c r="H139" s="170">
        <v>0</v>
      </c>
      <c r="I139" s="123"/>
      <c r="J139" s="169">
        <v>0</v>
      </c>
      <c r="K139" s="153">
        <v>0</v>
      </c>
      <c r="L139" s="153">
        <v>0</v>
      </c>
      <c r="M139" s="153">
        <v>0</v>
      </c>
      <c r="N139" s="153">
        <v>0</v>
      </c>
      <c r="O139" s="153">
        <v>0</v>
      </c>
      <c r="P139" s="153">
        <v>0</v>
      </c>
      <c r="Q139" s="139">
        <f t="shared" si="14"/>
        <v>0</v>
      </c>
      <c r="R139" s="377"/>
    </row>
    <row r="140" spans="2:18" s="374" customFormat="1" x14ac:dyDescent="0.25">
      <c r="B140" s="667"/>
      <c r="C140" s="611"/>
      <c r="D140" s="150">
        <v>0</v>
      </c>
      <c r="E140" s="125"/>
      <c r="F140" s="169">
        <v>0</v>
      </c>
      <c r="G140" s="153">
        <v>0</v>
      </c>
      <c r="H140" s="170">
        <v>0</v>
      </c>
      <c r="I140" s="123"/>
      <c r="J140" s="169">
        <v>0</v>
      </c>
      <c r="K140" s="153">
        <v>0</v>
      </c>
      <c r="L140" s="153">
        <v>0</v>
      </c>
      <c r="M140" s="153">
        <v>0</v>
      </c>
      <c r="N140" s="153">
        <v>0</v>
      </c>
      <c r="O140" s="153">
        <v>0</v>
      </c>
      <c r="P140" s="153">
        <v>0</v>
      </c>
      <c r="Q140" s="139">
        <f t="shared" si="14"/>
        <v>0</v>
      </c>
      <c r="R140" s="377"/>
    </row>
    <row r="141" spans="2:18" s="374" customFormat="1" x14ac:dyDescent="0.25">
      <c r="B141" s="656" t="s">
        <v>288</v>
      </c>
      <c r="C141" s="609"/>
      <c r="D141" s="150">
        <v>0</v>
      </c>
      <c r="E141" s="125"/>
      <c r="F141" s="169">
        <v>0</v>
      </c>
      <c r="G141" s="153">
        <v>0</v>
      </c>
      <c r="H141" s="170">
        <v>0</v>
      </c>
      <c r="I141" s="123"/>
      <c r="J141" s="169">
        <v>0</v>
      </c>
      <c r="K141" s="153">
        <v>0</v>
      </c>
      <c r="L141" s="153">
        <v>0</v>
      </c>
      <c r="M141" s="153">
        <v>0</v>
      </c>
      <c r="N141" s="153">
        <v>0</v>
      </c>
      <c r="O141" s="153">
        <v>0</v>
      </c>
      <c r="P141" s="153">
        <v>0</v>
      </c>
      <c r="Q141" s="139">
        <f t="shared" si="14"/>
        <v>0</v>
      </c>
      <c r="R141" s="377"/>
    </row>
    <row r="142" spans="2:18" s="374" customFormat="1" ht="15.75" thickBot="1" x14ac:dyDescent="0.3">
      <c r="B142" s="656"/>
      <c r="C142" s="609"/>
      <c r="D142" s="152">
        <v>0</v>
      </c>
      <c r="E142" s="125"/>
      <c r="F142" s="175">
        <v>0</v>
      </c>
      <c r="G142" s="155">
        <v>0</v>
      </c>
      <c r="H142" s="176">
        <v>0</v>
      </c>
      <c r="I142" s="124"/>
      <c r="J142" s="175">
        <v>0</v>
      </c>
      <c r="K142" s="155">
        <v>0</v>
      </c>
      <c r="L142" s="155">
        <v>0</v>
      </c>
      <c r="M142" s="155">
        <v>0</v>
      </c>
      <c r="N142" s="155">
        <v>0</v>
      </c>
      <c r="O142" s="155">
        <v>0</v>
      </c>
      <c r="P142" s="176">
        <v>0</v>
      </c>
      <c r="Q142" s="140">
        <f t="shared" si="14"/>
        <v>0</v>
      </c>
      <c r="R142" s="377"/>
    </row>
    <row r="143" spans="2:18" ht="16.5" thickTop="1" thickBot="1" x14ac:dyDescent="0.3">
      <c r="B143" s="87"/>
      <c r="C143" s="100" t="s">
        <v>314</v>
      </c>
      <c r="D143" s="163">
        <f>SUM(D131:D142)</f>
        <v>0</v>
      </c>
      <c r="E143" s="236"/>
      <c r="F143" s="237">
        <f>SUM(F131:F142)</f>
        <v>0</v>
      </c>
      <c r="G143" s="238">
        <f>SUM(G131:G142)</f>
        <v>0</v>
      </c>
      <c r="H143" s="239">
        <f>SUM(H131:H142)</f>
        <v>0</v>
      </c>
      <c r="I143" s="236"/>
      <c r="J143" s="237">
        <f t="shared" ref="J143:P143" si="15">SUM(J131:J142)</f>
        <v>0</v>
      </c>
      <c r="K143" s="238">
        <f t="shared" si="15"/>
        <v>0</v>
      </c>
      <c r="L143" s="238">
        <f t="shared" si="15"/>
        <v>0</v>
      </c>
      <c r="M143" s="239">
        <f t="shared" si="15"/>
        <v>0</v>
      </c>
      <c r="N143" s="237">
        <f t="shared" si="15"/>
        <v>0</v>
      </c>
      <c r="O143" s="238">
        <f t="shared" si="15"/>
        <v>0</v>
      </c>
      <c r="P143" s="239">
        <f t="shared" si="15"/>
        <v>0</v>
      </c>
      <c r="Q143" s="240">
        <f>SUM(D143:P143)</f>
        <v>0</v>
      </c>
    </row>
    <row r="144" spans="2:18" ht="15.75" thickBot="1" x14ac:dyDescent="0.3">
      <c r="B144" s="87"/>
      <c r="C144" s="100" t="s">
        <v>315</v>
      </c>
      <c r="D144" s="163">
        <f>$D$143+$D$96</f>
        <v>0</v>
      </c>
      <c r="E144" s="236"/>
      <c r="F144" s="237">
        <f>$F$143+$F$96</f>
        <v>0</v>
      </c>
      <c r="G144" s="238">
        <f>$G$143+$G$96</f>
        <v>0</v>
      </c>
      <c r="H144" s="239">
        <f>$H$143+$H$96</f>
        <v>0</v>
      </c>
      <c r="I144" s="236"/>
      <c r="J144" s="237">
        <f>$J$143+$J$96</f>
        <v>0</v>
      </c>
      <c r="K144" s="238">
        <f>$K$143+$K$96</f>
        <v>0</v>
      </c>
      <c r="L144" s="238">
        <f>$L$143+$L$96</f>
        <v>0</v>
      </c>
      <c r="M144" s="239">
        <f>$M$143+$M$96</f>
        <v>0</v>
      </c>
      <c r="N144" s="237">
        <f>$N$143+$N$96</f>
        <v>0</v>
      </c>
      <c r="O144" s="238">
        <f>$O$143+$O$96</f>
        <v>0</v>
      </c>
      <c r="P144" s="239">
        <f>$P$143+$P$96</f>
        <v>0</v>
      </c>
      <c r="Q144" s="240">
        <f>SUM(D144:P144)</f>
        <v>0</v>
      </c>
    </row>
    <row r="145" spans="2:17" ht="15.75" thickBot="1" x14ac:dyDescent="0.3">
      <c r="C145" s="78" t="s">
        <v>234</v>
      </c>
      <c r="D145" s="93">
        <f>$D$128-$D$143</f>
        <v>0</v>
      </c>
      <c r="E145" s="92"/>
      <c r="F145" s="93">
        <f>$F$128-$F$143</f>
        <v>0</v>
      </c>
      <c r="G145" s="89">
        <f>$G$128-$G$143</f>
        <v>0</v>
      </c>
      <c r="H145" s="90">
        <f>$H$128-$H$143</f>
        <v>0</v>
      </c>
      <c r="I145" s="92"/>
      <c r="J145" s="88">
        <f>$J$128-$J$143</f>
        <v>0</v>
      </c>
      <c r="K145" s="89">
        <f>$K$128-$K$143</f>
        <v>0</v>
      </c>
      <c r="L145" s="89">
        <f>$L$128-$L$143</f>
        <v>0</v>
      </c>
      <c r="M145" s="90">
        <f>$M$128-$M$143</f>
        <v>0</v>
      </c>
      <c r="N145" s="88">
        <f>$N$128-$N$143</f>
        <v>0</v>
      </c>
      <c r="O145" s="89">
        <f>$O$128-$O$143</f>
        <v>0</v>
      </c>
      <c r="P145" s="90">
        <f>$P$128-$P$143</f>
        <v>0</v>
      </c>
      <c r="Q145" s="91">
        <f>SUM(D145:P145)</f>
        <v>0</v>
      </c>
    </row>
    <row r="146" spans="2:17" ht="15.75" thickBot="1" x14ac:dyDescent="0.3">
      <c r="C146" s="147"/>
      <c r="D146" s="81"/>
      <c r="E146" s="92"/>
      <c r="F146" s="81"/>
      <c r="G146" s="81"/>
      <c r="H146" s="81"/>
      <c r="I146" s="92"/>
      <c r="J146" s="81"/>
      <c r="K146" s="81"/>
      <c r="L146" s="81"/>
      <c r="M146" s="81"/>
      <c r="N146" s="81"/>
      <c r="O146" s="81"/>
      <c r="P146" s="81"/>
      <c r="Q146" s="75"/>
    </row>
    <row r="147" spans="2:17" ht="19.5" thickBot="1" x14ac:dyDescent="0.35">
      <c r="B147" s="113"/>
      <c r="C147" s="120"/>
      <c r="D147" s="119"/>
      <c r="E147" s="233" t="s">
        <v>279</v>
      </c>
      <c r="F147" s="631" t="s">
        <v>306</v>
      </c>
      <c r="G147" s="632"/>
      <c r="H147" s="632"/>
      <c r="I147" s="632"/>
      <c r="J147" s="632"/>
      <c r="K147" s="632"/>
      <c r="L147" s="632"/>
      <c r="M147" s="633"/>
      <c r="N147" s="81"/>
      <c r="O147" s="81"/>
      <c r="P147" s="81"/>
      <c r="Q147" s="75"/>
    </row>
    <row r="148" spans="2:17" ht="18.75" x14ac:dyDescent="0.3">
      <c r="B148" s="112"/>
      <c r="C148" s="120"/>
      <c r="D148" s="116" t="s">
        <v>247</v>
      </c>
      <c r="E148" s="118">
        <v>1</v>
      </c>
      <c r="F148" s="213" t="e">
        <f t="shared" ref="F148:H157" si="16">ROUND(SUMIF($E$7:$E$142,$D148,F$7:F$142)/F$144,3)</f>
        <v>#DIV/0!</v>
      </c>
      <c r="G148" s="228" t="e">
        <f t="shared" si="16"/>
        <v>#DIV/0!</v>
      </c>
      <c r="H148" s="228" t="e">
        <f t="shared" si="16"/>
        <v>#DIV/0!</v>
      </c>
      <c r="I148" s="379"/>
      <c r="J148" s="379"/>
      <c r="K148" s="379"/>
      <c r="L148" s="379"/>
      <c r="M148" s="380"/>
      <c r="N148" s="81"/>
      <c r="O148" s="81"/>
      <c r="P148" s="81"/>
      <c r="Q148" s="75"/>
    </row>
    <row r="149" spans="2:17" ht="18.75" x14ac:dyDescent="0.3">
      <c r="B149" s="112"/>
      <c r="C149" s="119"/>
      <c r="D149" s="116" t="s">
        <v>248</v>
      </c>
      <c r="E149" s="118">
        <v>2</v>
      </c>
      <c r="F149" s="214" t="e">
        <f t="shared" si="16"/>
        <v>#DIV/0!</v>
      </c>
      <c r="G149" s="215" t="e">
        <f t="shared" si="16"/>
        <v>#DIV/0!</v>
      </c>
      <c r="H149" s="215" t="e">
        <f t="shared" si="16"/>
        <v>#DIV/0!</v>
      </c>
      <c r="I149" s="161"/>
      <c r="J149" s="161"/>
      <c r="K149" s="161"/>
      <c r="L149" s="161"/>
      <c r="M149" s="158"/>
      <c r="N149" s="81"/>
      <c r="O149" s="81"/>
      <c r="P149" s="81"/>
      <c r="Q149" s="75"/>
    </row>
    <row r="150" spans="2:17" ht="18.75" x14ac:dyDescent="0.3">
      <c r="B150" s="112"/>
      <c r="C150" s="119"/>
      <c r="D150" s="116" t="s">
        <v>249</v>
      </c>
      <c r="E150" s="118">
        <v>3</v>
      </c>
      <c r="F150" s="214" t="e">
        <f t="shared" si="16"/>
        <v>#DIV/0!</v>
      </c>
      <c r="G150" s="215" t="e">
        <f t="shared" si="16"/>
        <v>#DIV/0!</v>
      </c>
      <c r="H150" s="215" t="e">
        <f t="shared" si="16"/>
        <v>#DIV/0!</v>
      </c>
      <c r="I150" s="161"/>
      <c r="J150" s="161"/>
      <c r="K150" s="161"/>
      <c r="L150" s="161"/>
      <c r="M150" s="158"/>
      <c r="N150" s="81"/>
      <c r="O150" s="81"/>
      <c r="P150" s="81"/>
      <c r="Q150" s="75"/>
    </row>
    <row r="151" spans="2:17" ht="18.75" x14ac:dyDescent="0.3">
      <c r="B151" s="112"/>
      <c r="C151" s="119"/>
      <c r="D151" s="116" t="s">
        <v>250</v>
      </c>
      <c r="E151" s="118">
        <v>4</v>
      </c>
      <c r="F151" s="214" t="e">
        <f t="shared" si="16"/>
        <v>#DIV/0!</v>
      </c>
      <c r="G151" s="215" t="e">
        <f t="shared" si="16"/>
        <v>#DIV/0!</v>
      </c>
      <c r="H151" s="215" t="e">
        <f t="shared" si="16"/>
        <v>#DIV/0!</v>
      </c>
      <c r="I151" s="161"/>
      <c r="J151" s="161"/>
      <c r="K151" s="161"/>
      <c r="L151" s="161"/>
      <c r="M151" s="158"/>
      <c r="N151" s="81"/>
      <c r="O151" s="81"/>
      <c r="P151" s="81"/>
      <c r="Q151" s="75"/>
    </row>
    <row r="152" spans="2:17" ht="18.75" x14ac:dyDescent="0.3">
      <c r="B152" s="112"/>
      <c r="C152" s="119"/>
      <c r="D152" s="116" t="s">
        <v>251</v>
      </c>
      <c r="E152" s="118">
        <v>5</v>
      </c>
      <c r="F152" s="214" t="e">
        <f t="shared" si="16"/>
        <v>#DIV/0!</v>
      </c>
      <c r="G152" s="215" t="e">
        <f t="shared" si="16"/>
        <v>#DIV/0!</v>
      </c>
      <c r="H152" s="215" t="e">
        <f t="shared" si="16"/>
        <v>#DIV/0!</v>
      </c>
      <c r="I152" s="161"/>
      <c r="J152" s="161"/>
      <c r="K152" s="161"/>
      <c r="L152" s="161"/>
      <c r="M152" s="158"/>
      <c r="N152" s="81"/>
      <c r="O152" s="81"/>
      <c r="P152" s="81"/>
      <c r="Q152" s="75"/>
    </row>
    <row r="153" spans="2:17" ht="18.75" x14ac:dyDescent="0.3">
      <c r="B153" s="112"/>
      <c r="C153" s="119"/>
      <c r="D153" s="116" t="s">
        <v>252</v>
      </c>
      <c r="E153" s="118">
        <v>6</v>
      </c>
      <c r="F153" s="214" t="e">
        <f t="shared" si="16"/>
        <v>#DIV/0!</v>
      </c>
      <c r="G153" s="215" t="e">
        <f t="shared" si="16"/>
        <v>#DIV/0!</v>
      </c>
      <c r="H153" s="215" t="e">
        <f t="shared" si="16"/>
        <v>#DIV/0!</v>
      </c>
      <c r="I153" s="161"/>
      <c r="J153" s="161"/>
      <c r="K153" s="161"/>
      <c r="L153" s="161"/>
      <c r="M153" s="158"/>
      <c r="N153" s="81"/>
      <c r="O153" s="81"/>
      <c r="P153" s="81"/>
      <c r="Q153" s="75"/>
    </row>
    <row r="154" spans="2:17" ht="18.75" x14ac:dyDescent="0.3">
      <c r="B154" s="112"/>
      <c r="C154" s="119"/>
      <c r="D154" s="116" t="s">
        <v>253</v>
      </c>
      <c r="E154" s="118">
        <v>7</v>
      </c>
      <c r="F154" s="214" t="e">
        <f t="shared" si="16"/>
        <v>#DIV/0!</v>
      </c>
      <c r="G154" s="215" t="e">
        <f t="shared" si="16"/>
        <v>#DIV/0!</v>
      </c>
      <c r="H154" s="215" t="e">
        <f t="shared" si="16"/>
        <v>#DIV/0!</v>
      </c>
      <c r="I154" s="161"/>
      <c r="J154" s="161"/>
      <c r="K154" s="161"/>
      <c r="L154" s="161"/>
      <c r="M154" s="158"/>
      <c r="N154" s="81"/>
      <c r="O154" s="81"/>
      <c r="P154" s="81"/>
      <c r="Q154" s="75"/>
    </row>
    <row r="155" spans="2:17" ht="18.75" x14ac:dyDescent="0.3">
      <c r="B155" s="112"/>
      <c r="C155" s="119"/>
      <c r="D155" s="116" t="s">
        <v>254</v>
      </c>
      <c r="E155" s="118">
        <v>8</v>
      </c>
      <c r="F155" s="214" t="e">
        <f t="shared" si="16"/>
        <v>#DIV/0!</v>
      </c>
      <c r="G155" s="215" t="e">
        <f t="shared" si="16"/>
        <v>#DIV/0!</v>
      </c>
      <c r="H155" s="215" t="e">
        <f t="shared" si="16"/>
        <v>#DIV/0!</v>
      </c>
      <c r="I155" s="161"/>
      <c r="J155" s="161"/>
      <c r="K155" s="161"/>
      <c r="L155" s="161"/>
      <c r="M155" s="158"/>
      <c r="N155" s="81"/>
      <c r="O155" s="81"/>
      <c r="P155" s="81"/>
      <c r="Q155" s="75"/>
    </row>
    <row r="156" spans="2:17" ht="18.75" x14ac:dyDescent="0.3">
      <c r="B156" s="112"/>
      <c r="C156" s="119"/>
      <c r="D156" s="116" t="s">
        <v>255</v>
      </c>
      <c r="E156" s="118">
        <v>9</v>
      </c>
      <c r="F156" s="214" t="e">
        <f t="shared" si="16"/>
        <v>#DIV/0!</v>
      </c>
      <c r="G156" s="215" t="e">
        <f t="shared" si="16"/>
        <v>#DIV/0!</v>
      </c>
      <c r="H156" s="215" t="e">
        <f t="shared" si="16"/>
        <v>#DIV/0!</v>
      </c>
      <c r="I156" s="161"/>
      <c r="J156" s="161"/>
      <c r="K156" s="161"/>
      <c r="L156" s="161"/>
      <c r="M156" s="158"/>
      <c r="N156" s="81"/>
      <c r="O156" s="81"/>
      <c r="P156" s="81"/>
      <c r="Q156" s="75"/>
    </row>
    <row r="157" spans="2:17" ht="18.75" x14ac:dyDescent="0.3">
      <c r="B157" s="112"/>
      <c r="C157" s="119"/>
      <c r="D157" s="116" t="s">
        <v>256</v>
      </c>
      <c r="E157" s="118">
        <v>10</v>
      </c>
      <c r="F157" s="214" t="e">
        <f t="shared" si="16"/>
        <v>#DIV/0!</v>
      </c>
      <c r="G157" s="215" t="e">
        <f t="shared" si="16"/>
        <v>#DIV/0!</v>
      </c>
      <c r="H157" s="215" t="e">
        <f t="shared" si="16"/>
        <v>#DIV/0!</v>
      </c>
      <c r="I157" s="161"/>
      <c r="J157" s="161"/>
      <c r="K157" s="161"/>
      <c r="L157" s="161"/>
      <c r="M157" s="158"/>
      <c r="N157" s="81"/>
      <c r="O157" s="81"/>
      <c r="P157" s="81"/>
      <c r="Q157" s="75"/>
    </row>
    <row r="158" spans="2:17" ht="15.75" x14ac:dyDescent="0.25">
      <c r="B158" s="113"/>
      <c r="C158" s="114"/>
      <c r="D158" s="114"/>
      <c r="E158" s="117" t="s">
        <v>260</v>
      </c>
      <c r="F158" s="156"/>
      <c r="G158" s="161"/>
      <c r="H158" s="161"/>
      <c r="I158" s="161"/>
      <c r="J158" s="161"/>
      <c r="K158" s="161"/>
      <c r="L158" s="161"/>
      <c r="M158" s="158"/>
      <c r="N158" s="81"/>
      <c r="O158" s="81"/>
      <c r="P158" s="81"/>
      <c r="Q158" s="75"/>
    </row>
    <row r="159" spans="2:17" ht="18.75" x14ac:dyDescent="0.3">
      <c r="B159" s="112"/>
      <c r="C159" s="112"/>
      <c r="D159" s="116" t="s">
        <v>235</v>
      </c>
      <c r="E159" s="118">
        <v>1</v>
      </c>
      <c r="F159" s="156"/>
      <c r="G159" s="161"/>
      <c r="H159" s="161"/>
      <c r="I159" s="161"/>
      <c r="J159" s="215" t="e">
        <f t="shared" ref="J159:J170" si="17">ROUND(SUMIF($I$7:$I$142,$D159,J$7:J$142)/J$144,3)</f>
        <v>#DIV/0!</v>
      </c>
      <c r="K159" s="161"/>
      <c r="L159" s="161"/>
      <c r="M159" s="158"/>
      <c r="N159" s="81"/>
      <c r="O159" s="81"/>
      <c r="P159" s="81"/>
      <c r="Q159" s="75"/>
    </row>
    <row r="160" spans="2:17" ht="18.75" x14ac:dyDescent="0.3">
      <c r="B160" s="112"/>
      <c r="C160" s="112"/>
      <c r="D160" s="116" t="s">
        <v>236</v>
      </c>
      <c r="E160" s="118">
        <v>2</v>
      </c>
      <c r="F160" s="156"/>
      <c r="G160" s="161"/>
      <c r="H160" s="161"/>
      <c r="I160" s="161"/>
      <c r="J160" s="215" t="e">
        <f t="shared" si="17"/>
        <v>#DIV/0!</v>
      </c>
      <c r="K160" s="161"/>
      <c r="L160" s="161"/>
      <c r="M160" s="158"/>
      <c r="N160" s="81"/>
      <c r="O160" s="81"/>
      <c r="P160" s="81"/>
      <c r="Q160" s="75"/>
    </row>
    <row r="161" spans="1:18" ht="18.75" x14ac:dyDescent="0.3">
      <c r="B161" s="112"/>
      <c r="C161" s="112"/>
      <c r="D161" s="116" t="s">
        <v>237</v>
      </c>
      <c r="E161" s="118">
        <v>3</v>
      </c>
      <c r="F161" s="156"/>
      <c r="G161" s="161"/>
      <c r="H161" s="161"/>
      <c r="I161" s="161"/>
      <c r="J161" s="215" t="e">
        <f t="shared" si="17"/>
        <v>#DIV/0!</v>
      </c>
      <c r="K161" s="161"/>
      <c r="L161" s="161"/>
      <c r="M161" s="158"/>
      <c r="N161" s="81"/>
      <c r="O161" s="81"/>
      <c r="P161" s="81"/>
      <c r="Q161" s="75"/>
    </row>
    <row r="162" spans="1:18" ht="18.75" x14ac:dyDescent="0.3">
      <c r="B162" s="112"/>
      <c r="C162" s="112"/>
      <c r="D162" s="116" t="s">
        <v>238</v>
      </c>
      <c r="E162" s="118">
        <v>4</v>
      </c>
      <c r="F162" s="156"/>
      <c r="G162" s="161"/>
      <c r="H162" s="161"/>
      <c r="I162" s="161"/>
      <c r="J162" s="215" t="e">
        <f t="shared" si="17"/>
        <v>#DIV/0!</v>
      </c>
      <c r="K162" s="161"/>
      <c r="L162" s="161"/>
      <c r="M162" s="158"/>
      <c r="N162" s="81"/>
      <c r="O162" s="81"/>
      <c r="P162" s="81"/>
      <c r="Q162" s="75"/>
    </row>
    <row r="163" spans="1:18" ht="18.75" x14ac:dyDescent="0.3">
      <c r="B163" s="112"/>
      <c r="C163" s="112"/>
      <c r="D163" s="116" t="s">
        <v>239</v>
      </c>
      <c r="E163" s="118">
        <v>5</v>
      </c>
      <c r="F163" s="156"/>
      <c r="G163" s="161"/>
      <c r="H163" s="161"/>
      <c r="I163" s="161"/>
      <c r="J163" s="215" t="e">
        <f t="shared" si="17"/>
        <v>#DIV/0!</v>
      </c>
      <c r="K163" s="161"/>
      <c r="L163" s="161"/>
      <c r="M163" s="158"/>
      <c r="N163" s="81"/>
      <c r="O163" s="81"/>
      <c r="P163" s="81"/>
      <c r="Q163" s="75"/>
    </row>
    <row r="164" spans="1:18" ht="18.75" x14ac:dyDescent="0.3">
      <c r="B164" s="112"/>
      <c r="C164" s="112"/>
      <c r="D164" s="116" t="s">
        <v>240</v>
      </c>
      <c r="E164" s="118">
        <v>6</v>
      </c>
      <c r="F164" s="156"/>
      <c r="G164" s="161"/>
      <c r="H164" s="161"/>
      <c r="I164" s="161"/>
      <c r="J164" s="215" t="e">
        <f t="shared" si="17"/>
        <v>#DIV/0!</v>
      </c>
      <c r="K164" s="161"/>
      <c r="L164" s="161"/>
      <c r="M164" s="158"/>
      <c r="N164" s="81"/>
      <c r="O164" s="81"/>
      <c r="P164" s="81"/>
      <c r="Q164" s="75"/>
    </row>
    <row r="165" spans="1:18" ht="18.75" x14ac:dyDescent="0.3">
      <c r="B165" s="112"/>
      <c r="C165" s="112"/>
      <c r="D165" s="116" t="s">
        <v>241</v>
      </c>
      <c r="E165" s="118">
        <v>7</v>
      </c>
      <c r="F165" s="156"/>
      <c r="G165" s="161"/>
      <c r="H165" s="161"/>
      <c r="I165" s="161"/>
      <c r="J165" s="215" t="e">
        <f t="shared" si="17"/>
        <v>#DIV/0!</v>
      </c>
      <c r="K165" s="161"/>
      <c r="L165" s="161"/>
      <c r="M165" s="158"/>
      <c r="N165" s="81"/>
      <c r="O165" s="81"/>
      <c r="P165" s="81"/>
      <c r="Q165" s="75"/>
    </row>
    <row r="166" spans="1:18" ht="18.75" x14ac:dyDescent="0.3">
      <c r="B166" s="112"/>
      <c r="C166" s="112"/>
      <c r="D166" s="116" t="s">
        <v>242</v>
      </c>
      <c r="E166" s="118">
        <v>8</v>
      </c>
      <c r="F166" s="156"/>
      <c r="G166" s="161"/>
      <c r="H166" s="161"/>
      <c r="I166" s="161"/>
      <c r="J166" s="215" t="e">
        <f t="shared" si="17"/>
        <v>#DIV/0!</v>
      </c>
      <c r="K166" s="161"/>
      <c r="L166" s="161"/>
      <c r="M166" s="158"/>
      <c r="N166" s="81"/>
      <c r="O166" s="81"/>
      <c r="P166" s="81"/>
      <c r="Q166" s="75"/>
    </row>
    <row r="167" spans="1:18" ht="18.75" x14ac:dyDescent="0.3">
      <c r="B167" s="112"/>
      <c r="C167" s="112"/>
      <c r="D167" s="116" t="s">
        <v>243</v>
      </c>
      <c r="E167" s="118">
        <v>9</v>
      </c>
      <c r="F167" s="156"/>
      <c r="G167" s="161"/>
      <c r="H167" s="161"/>
      <c r="I167" s="161"/>
      <c r="J167" s="215" t="e">
        <f t="shared" si="17"/>
        <v>#DIV/0!</v>
      </c>
      <c r="K167" s="161"/>
      <c r="L167" s="161"/>
      <c r="M167" s="158"/>
      <c r="N167" s="81"/>
      <c r="O167" s="81"/>
      <c r="P167" s="81"/>
      <c r="Q167" s="75"/>
    </row>
    <row r="168" spans="1:18" ht="18.75" x14ac:dyDescent="0.3">
      <c r="B168" s="112"/>
      <c r="C168" s="112"/>
      <c r="D168" s="116" t="s">
        <v>244</v>
      </c>
      <c r="E168" s="118">
        <v>10</v>
      </c>
      <c r="F168" s="156"/>
      <c r="G168" s="161"/>
      <c r="H168" s="161"/>
      <c r="I168" s="161"/>
      <c r="J168" s="215" t="e">
        <f t="shared" si="17"/>
        <v>#DIV/0!</v>
      </c>
      <c r="K168" s="161"/>
      <c r="L168" s="161"/>
      <c r="M168" s="158"/>
      <c r="N168" s="81"/>
      <c r="O168" s="81"/>
      <c r="P168" s="81"/>
      <c r="Q168" s="75"/>
    </row>
    <row r="169" spans="1:18" ht="18.75" x14ac:dyDescent="0.3">
      <c r="B169" s="112"/>
      <c r="C169" s="112"/>
      <c r="D169" s="116" t="s">
        <v>245</v>
      </c>
      <c r="E169" s="118">
        <v>11</v>
      </c>
      <c r="F169" s="156"/>
      <c r="G169" s="161"/>
      <c r="H169" s="161"/>
      <c r="I169" s="161"/>
      <c r="J169" s="215" t="e">
        <f t="shared" si="17"/>
        <v>#DIV/0!</v>
      </c>
      <c r="K169" s="161"/>
      <c r="L169" s="161"/>
      <c r="M169" s="158"/>
      <c r="N169" s="81"/>
      <c r="O169" s="81"/>
      <c r="P169" s="81"/>
      <c r="Q169" s="75"/>
    </row>
    <row r="170" spans="1:18" ht="19.5" thickBot="1" x14ac:dyDescent="0.35">
      <c r="B170" s="112"/>
      <c r="C170" s="112"/>
      <c r="D170" s="116" t="s">
        <v>246</v>
      </c>
      <c r="E170" s="118">
        <v>12</v>
      </c>
      <c r="F170" s="157"/>
      <c r="G170" s="162"/>
      <c r="H170" s="162"/>
      <c r="I170" s="161"/>
      <c r="J170" s="215" t="e">
        <f t="shared" si="17"/>
        <v>#DIV/0!</v>
      </c>
      <c r="K170" s="161"/>
      <c r="L170" s="161"/>
      <c r="M170" s="158"/>
      <c r="N170" s="81"/>
      <c r="O170" s="81"/>
      <c r="P170" s="81"/>
      <c r="Q170" s="75"/>
    </row>
    <row r="171" spans="1:18" ht="16.5" thickTop="1" thickBot="1" x14ac:dyDescent="0.3">
      <c r="B171" s="147"/>
      <c r="C171" s="78"/>
      <c r="D171" s="81"/>
      <c r="E171" s="115" t="s">
        <v>233</v>
      </c>
      <c r="F171" s="223" t="e">
        <f>SUM(F148:F157)</f>
        <v>#DIV/0!</v>
      </c>
      <c r="G171" s="224" t="e">
        <f>SUM(G148:G157)</f>
        <v>#DIV/0!</v>
      </c>
      <c r="H171" s="225" t="e">
        <f>SUM(H148:H157)</f>
        <v>#DIV/0!</v>
      </c>
      <c r="I171" s="211"/>
      <c r="J171" s="217" t="e">
        <f>SUM(J159:J170)</f>
        <v>#DIV/0!</v>
      </c>
      <c r="K171" s="211"/>
      <c r="L171" s="211"/>
      <c r="M171" s="212"/>
      <c r="N171" s="81"/>
      <c r="O171" s="81"/>
      <c r="P171" s="81"/>
      <c r="Q171" s="75"/>
    </row>
    <row r="172" spans="1:18" ht="21" x14ac:dyDescent="0.35">
      <c r="B172" s="147"/>
      <c r="C172" s="78"/>
      <c r="D172" s="81"/>
      <c r="E172" s="115"/>
      <c r="F172" s="231" t="s">
        <v>309</v>
      </c>
      <c r="G172" s="92"/>
      <c r="H172" s="92"/>
      <c r="I172" s="92"/>
      <c r="J172" s="92"/>
      <c r="K172" s="92"/>
      <c r="L172" s="231"/>
      <c r="M172" s="92"/>
      <c r="N172" s="81"/>
      <c r="O172" s="81"/>
      <c r="P172" s="81"/>
      <c r="Q172" s="75"/>
    </row>
    <row r="173" spans="1:18" ht="21.75" thickBot="1" x14ac:dyDescent="0.4">
      <c r="A173" s="76"/>
      <c r="B173" s="454"/>
      <c r="C173" s="455"/>
      <c r="D173" s="84"/>
      <c r="E173" s="461"/>
      <c r="F173" s="465"/>
      <c r="G173" s="456"/>
      <c r="H173" s="456"/>
      <c r="I173" s="456"/>
      <c r="J173" s="456"/>
      <c r="K173" s="456"/>
      <c r="L173" s="465"/>
      <c r="M173" s="456"/>
      <c r="N173" s="84"/>
      <c r="O173" s="84"/>
      <c r="P173" s="84"/>
      <c r="Q173" s="457"/>
      <c r="R173" s="102"/>
    </row>
    <row r="174" spans="1:18" ht="34.5" thickBot="1" x14ac:dyDescent="0.55000000000000004">
      <c r="B174" s="201" t="s">
        <v>319</v>
      </c>
      <c r="C174" s="202"/>
      <c r="D174" s="202"/>
      <c r="E174" s="202"/>
      <c r="F174" s="202"/>
      <c r="G174" s="202"/>
      <c r="H174" s="202"/>
      <c r="I174" s="202"/>
      <c r="J174" s="202"/>
      <c r="K174" s="202"/>
      <c r="L174" s="202"/>
      <c r="M174" s="202"/>
      <c r="N174" s="202"/>
      <c r="O174" s="202"/>
      <c r="P174" s="202"/>
      <c r="Q174" s="203"/>
    </row>
    <row r="175" spans="1:18" ht="34.5" customHeight="1" x14ac:dyDescent="0.35">
      <c r="B175" s="96"/>
      <c r="C175" s="97"/>
      <c r="D175" s="208" t="s">
        <v>181</v>
      </c>
      <c r="E175" s="598" t="s">
        <v>284</v>
      </c>
      <c r="F175" s="657" t="s">
        <v>259</v>
      </c>
      <c r="G175" s="658"/>
      <c r="H175" s="659"/>
      <c r="I175" s="660" t="s">
        <v>283</v>
      </c>
      <c r="J175" s="662" t="s">
        <v>187</v>
      </c>
      <c r="K175" s="663"/>
      <c r="L175" s="663"/>
      <c r="M175" s="664"/>
      <c r="N175" s="653" t="s">
        <v>227</v>
      </c>
      <c r="O175" s="654"/>
      <c r="P175" s="655"/>
    </row>
    <row r="176" spans="1:18" ht="15" customHeight="1" x14ac:dyDescent="0.25">
      <c r="B176" s="98"/>
      <c r="C176" s="99" t="s">
        <v>297</v>
      </c>
      <c r="D176" s="85">
        <f>$D$145</f>
        <v>0</v>
      </c>
      <c r="E176" s="598"/>
      <c r="F176" s="109">
        <f>$F$145</f>
        <v>0</v>
      </c>
      <c r="G176" s="110">
        <f>$G$145</f>
        <v>0</v>
      </c>
      <c r="H176" s="111">
        <f>$H$145</f>
        <v>0</v>
      </c>
      <c r="I176" s="660"/>
      <c r="J176" s="109">
        <f>$J$145</f>
        <v>0</v>
      </c>
      <c r="K176" s="110">
        <f>$K$145</f>
        <v>0</v>
      </c>
      <c r="L176" s="110">
        <f>$L$145</f>
        <v>0</v>
      </c>
      <c r="M176" s="111">
        <f>$M$145</f>
        <v>0</v>
      </c>
      <c r="N176" s="109">
        <f>$N$145</f>
        <v>0</v>
      </c>
      <c r="O176" s="110">
        <f>$O$145</f>
        <v>0</v>
      </c>
      <c r="P176" s="111">
        <f>$P$145</f>
        <v>0</v>
      </c>
    </row>
    <row r="177" spans="2:18" ht="15" customHeight="1" x14ac:dyDescent="0.25">
      <c r="B177" s="665" t="s">
        <v>179</v>
      </c>
      <c r="C177" s="79" t="s">
        <v>199</v>
      </c>
      <c r="D177" s="181" t="s">
        <v>182</v>
      </c>
      <c r="E177" s="598"/>
      <c r="F177" s="198" t="s">
        <v>182</v>
      </c>
      <c r="G177" s="199" t="s">
        <v>69</v>
      </c>
      <c r="H177" s="200" t="s">
        <v>183</v>
      </c>
      <c r="I177" s="660"/>
      <c r="J177" s="184" t="s">
        <v>51</v>
      </c>
      <c r="K177" s="178" t="s">
        <v>52</v>
      </c>
      <c r="L177" s="179" t="s">
        <v>185</v>
      </c>
      <c r="M177" s="183" t="s">
        <v>186</v>
      </c>
      <c r="N177" s="184" t="s">
        <v>228</v>
      </c>
      <c r="O177" s="593" t="s">
        <v>229</v>
      </c>
      <c r="P177" s="594"/>
    </row>
    <row r="178" spans="2:18" ht="15.75" customHeight="1" thickBot="1" x14ac:dyDescent="0.3">
      <c r="B178" s="666"/>
      <c r="C178" s="80" t="s">
        <v>12</v>
      </c>
      <c r="D178" s="182">
        <v>7388</v>
      </c>
      <c r="E178" s="599"/>
      <c r="F178" s="186">
        <v>7420</v>
      </c>
      <c r="G178" s="180">
        <v>3220</v>
      </c>
      <c r="H178" s="185">
        <v>3215</v>
      </c>
      <c r="I178" s="661"/>
      <c r="J178" s="186">
        <v>3210</v>
      </c>
      <c r="K178" s="180">
        <v>3212</v>
      </c>
      <c r="L178" s="180" t="s">
        <v>184</v>
      </c>
      <c r="M178" s="185" t="s">
        <v>184</v>
      </c>
      <c r="N178" s="186">
        <v>7422</v>
      </c>
      <c r="O178" s="180">
        <v>7425</v>
      </c>
      <c r="P178" s="185" t="s">
        <v>289</v>
      </c>
      <c r="Q178" s="77" t="s">
        <v>233</v>
      </c>
      <c r="R178" s="3" t="s">
        <v>189</v>
      </c>
    </row>
    <row r="179" spans="2:18" s="374" customFormat="1" x14ac:dyDescent="0.25">
      <c r="B179" s="667"/>
      <c r="C179" s="611"/>
      <c r="D179" s="150">
        <v>0</v>
      </c>
      <c r="E179" s="125"/>
      <c r="F179" s="169">
        <v>0</v>
      </c>
      <c r="G179" s="153">
        <v>0</v>
      </c>
      <c r="H179" s="170">
        <v>0</v>
      </c>
      <c r="I179" s="123"/>
      <c r="J179" s="169">
        <v>0</v>
      </c>
      <c r="K179" s="153">
        <v>0</v>
      </c>
      <c r="L179" s="153">
        <v>0</v>
      </c>
      <c r="M179" s="153">
        <v>0</v>
      </c>
      <c r="N179" s="153">
        <v>0</v>
      </c>
      <c r="O179" s="153">
        <v>0</v>
      </c>
      <c r="P179" s="153">
        <v>0</v>
      </c>
      <c r="Q179" s="138">
        <f>SUM(D179:P179)</f>
        <v>0</v>
      </c>
      <c r="R179" s="377"/>
    </row>
    <row r="180" spans="2:18" s="374" customFormat="1" x14ac:dyDescent="0.25">
      <c r="B180" s="667"/>
      <c r="C180" s="611"/>
      <c r="D180" s="150">
        <v>0</v>
      </c>
      <c r="E180" s="125"/>
      <c r="F180" s="169">
        <v>0</v>
      </c>
      <c r="G180" s="153">
        <v>0</v>
      </c>
      <c r="H180" s="170">
        <v>0</v>
      </c>
      <c r="I180" s="123"/>
      <c r="J180" s="169">
        <v>0</v>
      </c>
      <c r="K180" s="153">
        <v>0</v>
      </c>
      <c r="L180" s="153">
        <v>0</v>
      </c>
      <c r="M180" s="153">
        <v>0</v>
      </c>
      <c r="N180" s="153">
        <v>0</v>
      </c>
      <c r="O180" s="153">
        <v>0</v>
      </c>
      <c r="P180" s="153">
        <v>0</v>
      </c>
      <c r="Q180" s="138">
        <f>SUM(D180:P180)</f>
        <v>0</v>
      </c>
      <c r="R180" s="377"/>
    </row>
    <row r="181" spans="2:18" s="374" customFormat="1" x14ac:dyDescent="0.25">
      <c r="B181" s="667"/>
      <c r="C181" s="611"/>
      <c r="D181" s="150">
        <v>0</v>
      </c>
      <c r="E181" s="125"/>
      <c r="F181" s="169">
        <v>0</v>
      </c>
      <c r="G181" s="153">
        <v>0</v>
      </c>
      <c r="H181" s="170">
        <v>0</v>
      </c>
      <c r="I181" s="123"/>
      <c r="J181" s="169">
        <v>0</v>
      </c>
      <c r="K181" s="153">
        <v>0</v>
      </c>
      <c r="L181" s="153">
        <v>0</v>
      </c>
      <c r="M181" s="153">
        <v>0</v>
      </c>
      <c r="N181" s="153">
        <v>0</v>
      </c>
      <c r="O181" s="153">
        <v>0</v>
      </c>
      <c r="P181" s="153">
        <v>0</v>
      </c>
      <c r="Q181" s="139">
        <f t="shared" ref="Q181:Q186" si="18">SUM(D181:P181)</f>
        <v>0</v>
      </c>
      <c r="R181" s="377"/>
    </row>
    <row r="182" spans="2:18" s="374" customFormat="1" x14ac:dyDescent="0.25">
      <c r="B182" s="667"/>
      <c r="C182" s="611"/>
      <c r="D182" s="150">
        <v>0</v>
      </c>
      <c r="E182" s="125"/>
      <c r="F182" s="169">
        <v>0</v>
      </c>
      <c r="G182" s="153">
        <v>0</v>
      </c>
      <c r="H182" s="170">
        <v>0</v>
      </c>
      <c r="I182" s="123"/>
      <c r="J182" s="169">
        <v>0</v>
      </c>
      <c r="K182" s="153">
        <v>0</v>
      </c>
      <c r="L182" s="153">
        <v>0</v>
      </c>
      <c r="M182" s="153">
        <v>0</v>
      </c>
      <c r="N182" s="153">
        <v>0</v>
      </c>
      <c r="O182" s="153">
        <v>0</v>
      </c>
      <c r="P182" s="153">
        <v>0</v>
      </c>
      <c r="Q182" s="139">
        <f t="shared" si="18"/>
        <v>0</v>
      </c>
      <c r="R182" s="377"/>
    </row>
    <row r="183" spans="2:18" s="374" customFormat="1" x14ac:dyDescent="0.25">
      <c r="B183" s="667"/>
      <c r="C183" s="611"/>
      <c r="D183" s="150">
        <v>0</v>
      </c>
      <c r="E183" s="125"/>
      <c r="F183" s="169">
        <v>0</v>
      </c>
      <c r="G183" s="153">
        <v>0</v>
      </c>
      <c r="H183" s="170">
        <v>0</v>
      </c>
      <c r="I183" s="123"/>
      <c r="J183" s="169">
        <v>0</v>
      </c>
      <c r="K183" s="153">
        <v>0</v>
      </c>
      <c r="L183" s="153">
        <v>0</v>
      </c>
      <c r="M183" s="153">
        <v>0</v>
      </c>
      <c r="N183" s="153">
        <v>0</v>
      </c>
      <c r="O183" s="153">
        <v>0</v>
      </c>
      <c r="P183" s="153">
        <v>0</v>
      </c>
      <c r="Q183" s="139">
        <f t="shared" si="18"/>
        <v>0</v>
      </c>
      <c r="R183" s="377"/>
    </row>
    <row r="184" spans="2:18" s="374" customFormat="1" x14ac:dyDescent="0.25">
      <c r="B184" s="667"/>
      <c r="C184" s="611"/>
      <c r="D184" s="150">
        <v>0</v>
      </c>
      <c r="E184" s="125"/>
      <c r="F184" s="169">
        <v>0</v>
      </c>
      <c r="G184" s="153">
        <v>0</v>
      </c>
      <c r="H184" s="170">
        <v>0</v>
      </c>
      <c r="I184" s="123"/>
      <c r="J184" s="169">
        <v>0</v>
      </c>
      <c r="K184" s="153">
        <v>0</v>
      </c>
      <c r="L184" s="153">
        <v>0</v>
      </c>
      <c r="M184" s="153">
        <v>0</v>
      </c>
      <c r="N184" s="153">
        <v>0</v>
      </c>
      <c r="O184" s="153">
        <v>0</v>
      </c>
      <c r="P184" s="153">
        <v>0</v>
      </c>
      <c r="Q184" s="139">
        <f t="shared" si="18"/>
        <v>0</v>
      </c>
      <c r="R184" s="377"/>
    </row>
    <row r="185" spans="2:18" s="374" customFormat="1" x14ac:dyDescent="0.25">
      <c r="B185" s="667"/>
      <c r="C185" s="611"/>
      <c r="D185" s="150">
        <v>0</v>
      </c>
      <c r="E185" s="125"/>
      <c r="F185" s="169">
        <v>0</v>
      </c>
      <c r="G185" s="153">
        <v>0</v>
      </c>
      <c r="H185" s="170">
        <v>0</v>
      </c>
      <c r="I185" s="123"/>
      <c r="J185" s="169">
        <v>0</v>
      </c>
      <c r="K185" s="153">
        <v>0</v>
      </c>
      <c r="L185" s="153">
        <v>0</v>
      </c>
      <c r="M185" s="153">
        <v>0</v>
      </c>
      <c r="N185" s="153">
        <v>0</v>
      </c>
      <c r="O185" s="153">
        <v>0</v>
      </c>
      <c r="P185" s="153">
        <v>0</v>
      </c>
      <c r="Q185" s="139">
        <f t="shared" si="18"/>
        <v>0</v>
      </c>
      <c r="R185" s="377"/>
    </row>
    <row r="186" spans="2:18" s="374" customFormat="1" x14ac:dyDescent="0.25">
      <c r="B186" s="656" t="s">
        <v>288</v>
      </c>
      <c r="C186" s="609"/>
      <c r="D186" s="150">
        <v>0</v>
      </c>
      <c r="E186" s="404"/>
      <c r="F186" s="169">
        <v>0</v>
      </c>
      <c r="G186" s="153">
        <v>0</v>
      </c>
      <c r="H186" s="170">
        <v>0</v>
      </c>
      <c r="I186" s="123"/>
      <c r="J186" s="169">
        <v>0</v>
      </c>
      <c r="K186" s="153">
        <v>0</v>
      </c>
      <c r="L186" s="153">
        <v>0</v>
      </c>
      <c r="M186" s="153">
        <v>0</v>
      </c>
      <c r="N186" s="153">
        <v>0</v>
      </c>
      <c r="O186" s="153">
        <v>0</v>
      </c>
      <c r="P186" s="153">
        <v>0</v>
      </c>
      <c r="Q186" s="139">
        <f t="shared" si="18"/>
        <v>0</v>
      </c>
      <c r="R186" s="377"/>
    </row>
    <row r="187" spans="2:18" s="374" customFormat="1" ht="15.75" thickBot="1" x14ac:dyDescent="0.3">
      <c r="B187" s="656"/>
      <c r="C187" s="609"/>
      <c r="D187" s="152">
        <v>0</v>
      </c>
      <c r="E187" s="125"/>
      <c r="F187" s="175">
        <v>0</v>
      </c>
      <c r="G187" s="155">
        <v>0</v>
      </c>
      <c r="H187" s="176">
        <v>0</v>
      </c>
      <c r="I187" s="206"/>
      <c r="J187" s="175">
        <v>0</v>
      </c>
      <c r="K187" s="155">
        <v>0</v>
      </c>
      <c r="L187" s="155">
        <v>0</v>
      </c>
      <c r="M187" s="155">
        <v>0</v>
      </c>
      <c r="N187" s="155">
        <v>0</v>
      </c>
      <c r="O187" s="155">
        <v>0</v>
      </c>
      <c r="P187" s="176">
        <v>0</v>
      </c>
      <c r="Q187" s="140">
        <f>SUM(D187:P187)</f>
        <v>0</v>
      </c>
      <c r="R187" s="377"/>
    </row>
    <row r="188" spans="2:18" ht="16.5" thickTop="1" thickBot="1" x14ac:dyDescent="0.3">
      <c r="B188" s="87"/>
      <c r="C188" s="100" t="s">
        <v>314</v>
      </c>
      <c r="D188" s="163">
        <f>SUM(D179:D187)</f>
        <v>0</v>
      </c>
      <c r="E188" s="236"/>
      <c r="F188" s="237">
        <f>SUM(F179:F187)</f>
        <v>0</v>
      </c>
      <c r="G188" s="238">
        <f>SUM(G179:G187)</f>
        <v>0</v>
      </c>
      <c r="H188" s="239">
        <f>SUM(H179:H187)</f>
        <v>0</v>
      </c>
      <c r="I188" s="236"/>
      <c r="J188" s="237">
        <f>SUM(J179:J187)</f>
        <v>0</v>
      </c>
      <c r="K188" s="238">
        <f t="shared" ref="K188:P188" si="19">SUM(K179:K187)</f>
        <v>0</v>
      </c>
      <c r="L188" s="238">
        <f t="shared" si="19"/>
        <v>0</v>
      </c>
      <c r="M188" s="239">
        <f t="shared" si="19"/>
        <v>0</v>
      </c>
      <c r="N188" s="237">
        <f t="shared" si="19"/>
        <v>0</v>
      </c>
      <c r="O188" s="238">
        <f t="shared" si="19"/>
        <v>0</v>
      </c>
      <c r="P188" s="239">
        <f t="shared" si="19"/>
        <v>0</v>
      </c>
      <c r="Q188" s="240">
        <f>SUM(D188:P188)</f>
        <v>0</v>
      </c>
    </row>
    <row r="189" spans="2:18" ht="15.75" thickBot="1" x14ac:dyDescent="0.3">
      <c r="B189" s="87"/>
      <c r="C189" s="100" t="s">
        <v>315</v>
      </c>
      <c r="D189" s="163">
        <f>$D$188+$D$144</f>
        <v>0</v>
      </c>
      <c r="E189" s="236"/>
      <c r="F189" s="237">
        <f>F$188+F$144</f>
        <v>0</v>
      </c>
      <c r="G189" s="238">
        <f t="shared" ref="G189:H189" si="20">G$188+G$144</f>
        <v>0</v>
      </c>
      <c r="H189" s="239">
        <f t="shared" si="20"/>
        <v>0</v>
      </c>
      <c r="I189" s="236"/>
      <c r="J189" s="237">
        <f>J$188+J$144</f>
        <v>0</v>
      </c>
      <c r="K189" s="238">
        <f t="shared" ref="K189:P189" si="21">K$188+K$144</f>
        <v>0</v>
      </c>
      <c r="L189" s="238">
        <f t="shared" si="21"/>
        <v>0</v>
      </c>
      <c r="M189" s="239">
        <f t="shared" si="21"/>
        <v>0</v>
      </c>
      <c r="N189" s="237">
        <f t="shared" si="21"/>
        <v>0</v>
      </c>
      <c r="O189" s="238">
        <f t="shared" si="21"/>
        <v>0</v>
      </c>
      <c r="P189" s="239">
        <f t="shared" si="21"/>
        <v>0</v>
      </c>
      <c r="Q189" s="240">
        <f>SUM(D189:P189)</f>
        <v>0</v>
      </c>
    </row>
    <row r="190" spans="2:18" s="241" customFormat="1" ht="15.75" thickBot="1" x14ac:dyDescent="0.3">
      <c r="C190" s="78" t="s">
        <v>234</v>
      </c>
      <c r="D190" s="242">
        <f>$D$176-$D$188</f>
        <v>0</v>
      </c>
      <c r="E190" s="81"/>
      <c r="F190" s="243">
        <f>$F$176-$F$188</f>
        <v>0</v>
      </c>
      <c r="G190" s="244">
        <f>$G$176-$G$188</f>
        <v>0</v>
      </c>
      <c r="H190" s="245">
        <f>$H$176-$H$188</f>
        <v>0</v>
      </c>
      <c r="I190" s="81"/>
      <c r="J190" s="243">
        <f>$J$176-$J$188</f>
        <v>0</v>
      </c>
      <c r="K190" s="244">
        <f>$K$176-$K$188</f>
        <v>0</v>
      </c>
      <c r="L190" s="244">
        <f>$L$176-$L$188</f>
        <v>0</v>
      </c>
      <c r="M190" s="245">
        <f>$M$176-$M$188</f>
        <v>0</v>
      </c>
      <c r="N190" s="244">
        <f>$N$176-$N$188</f>
        <v>0</v>
      </c>
      <c r="O190" s="244">
        <f>$O$176-$O$188</f>
        <v>0</v>
      </c>
      <c r="P190" s="244">
        <f>$P$176-$P$188</f>
        <v>0</v>
      </c>
      <c r="Q190" s="93">
        <f>SUM(D190:P190)</f>
        <v>0</v>
      </c>
      <c r="R190" s="2"/>
    </row>
    <row r="191" spans="2:18" ht="15.75" thickBot="1" x14ac:dyDescent="0.3">
      <c r="C191" s="147"/>
      <c r="D191" s="81"/>
      <c r="E191" s="81"/>
      <c r="F191" s="81"/>
      <c r="G191" s="81"/>
      <c r="H191" s="81"/>
      <c r="I191" s="92"/>
      <c r="J191" s="81"/>
      <c r="K191" s="81"/>
      <c r="L191" s="81"/>
      <c r="M191" s="81"/>
      <c r="N191" s="81"/>
      <c r="O191" s="81"/>
      <c r="P191" s="81"/>
      <c r="Q191" s="75"/>
    </row>
    <row r="192" spans="2:18" ht="19.5" thickBot="1" x14ac:dyDescent="0.35">
      <c r="B192" s="113"/>
      <c r="C192" s="120"/>
      <c r="D192" s="119"/>
      <c r="E192" s="233" t="s">
        <v>279</v>
      </c>
      <c r="F192" s="631" t="s">
        <v>307</v>
      </c>
      <c r="G192" s="632"/>
      <c r="H192" s="632"/>
      <c r="I192" s="632"/>
      <c r="J192" s="632"/>
      <c r="K192" s="632"/>
      <c r="L192" s="632"/>
      <c r="M192" s="633"/>
      <c r="N192" s="81"/>
      <c r="O192" s="81"/>
      <c r="P192" s="81"/>
      <c r="Q192" s="75"/>
    </row>
    <row r="193" spans="2:17" ht="18.75" x14ac:dyDescent="0.3">
      <c r="B193" s="112"/>
      <c r="C193" s="120"/>
      <c r="D193" s="116" t="s">
        <v>247</v>
      </c>
      <c r="E193" s="118">
        <v>1</v>
      </c>
      <c r="F193" s="213" t="e">
        <f t="shared" ref="F193:H202" si="22">ROUND(SUMIF($E$7:$E$187,$D193,F$7:F$187)/F$189,3)</f>
        <v>#DIV/0!</v>
      </c>
      <c r="G193" s="228" t="e">
        <f t="shared" si="22"/>
        <v>#DIV/0!</v>
      </c>
      <c r="H193" s="228" t="e">
        <f t="shared" si="22"/>
        <v>#DIV/0!</v>
      </c>
      <c r="I193" s="379"/>
      <c r="J193" s="379"/>
      <c r="K193" s="379"/>
      <c r="L193" s="379"/>
      <c r="M193" s="380"/>
      <c r="N193" s="81"/>
      <c r="O193" s="81"/>
      <c r="P193" s="81"/>
      <c r="Q193" s="75"/>
    </row>
    <row r="194" spans="2:17" ht="18.75" x14ac:dyDescent="0.3">
      <c r="B194" s="112"/>
      <c r="C194" s="119"/>
      <c r="D194" s="116" t="s">
        <v>248</v>
      </c>
      <c r="E194" s="118">
        <v>2</v>
      </c>
      <c r="F194" s="214" t="e">
        <f t="shared" si="22"/>
        <v>#DIV/0!</v>
      </c>
      <c r="G194" s="215" t="e">
        <f t="shared" si="22"/>
        <v>#DIV/0!</v>
      </c>
      <c r="H194" s="215" t="e">
        <f t="shared" si="22"/>
        <v>#DIV/0!</v>
      </c>
      <c r="I194" s="161"/>
      <c r="J194" s="161"/>
      <c r="K194" s="161"/>
      <c r="L194" s="161"/>
      <c r="M194" s="158"/>
      <c r="N194" s="81"/>
      <c r="O194" s="81"/>
      <c r="P194" s="81"/>
      <c r="Q194" s="75"/>
    </row>
    <row r="195" spans="2:17" ht="18.75" x14ac:dyDescent="0.3">
      <c r="B195" s="112"/>
      <c r="C195" s="119"/>
      <c r="D195" s="116" t="s">
        <v>249</v>
      </c>
      <c r="E195" s="118">
        <v>3</v>
      </c>
      <c r="F195" s="214" t="e">
        <f t="shared" si="22"/>
        <v>#DIV/0!</v>
      </c>
      <c r="G195" s="215" t="e">
        <f t="shared" si="22"/>
        <v>#DIV/0!</v>
      </c>
      <c r="H195" s="215" t="e">
        <f t="shared" si="22"/>
        <v>#DIV/0!</v>
      </c>
      <c r="I195" s="161"/>
      <c r="J195" s="161"/>
      <c r="K195" s="161"/>
      <c r="L195" s="161"/>
      <c r="M195" s="158"/>
      <c r="N195" s="81"/>
      <c r="O195" s="81"/>
      <c r="P195" s="81"/>
      <c r="Q195" s="75"/>
    </row>
    <row r="196" spans="2:17" ht="18.75" x14ac:dyDescent="0.3">
      <c r="B196" s="112"/>
      <c r="C196" s="119"/>
      <c r="D196" s="116" t="s">
        <v>250</v>
      </c>
      <c r="E196" s="118">
        <v>4</v>
      </c>
      <c r="F196" s="214" t="e">
        <f t="shared" si="22"/>
        <v>#DIV/0!</v>
      </c>
      <c r="G196" s="215" t="e">
        <f t="shared" si="22"/>
        <v>#DIV/0!</v>
      </c>
      <c r="H196" s="215" t="e">
        <f t="shared" si="22"/>
        <v>#DIV/0!</v>
      </c>
      <c r="I196" s="161"/>
      <c r="J196" s="161"/>
      <c r="K196" s="161"/>
      <c r="L196" s="161"/>
      <c r="M196" s="158"/>
      <c r="N196" s="81"/>
      <c r="O196" s="81"/>
      <c r="P196" s="81"/>
      <c r="Q196" s="75"/>
    </row>
    <row r="197" spans="2:17" ht="18.75" x14ac:dyDescent="0.3">
      <c r="B197" s="112"/>
      <c r="C197" s="119"/>
      <c r="D197" s="116" t="s">
        <v>251</v>
      </c>
      <c r="E197" s="118">
        <v>5</v>
      </c>
      <c r="F197" s="214" t="e">
        <f t="shared" si="22"/>
        <v>#DIV/0!</v>
      </c>
      <c r="G197" s="215" t="e">
        <f t="shared" si="22"/>
        <v>#DIV/0!</v>
      </c>
      <c r="H197" s="215" t="e">
        <f t="shared" si="22"/>
        <v>#DIV/0!</v>
      </c>
      <c r="I197" s="161"/>
      <c r="J197" s="161"/>
      <c r="K197" s="161"/>
      <c r="L197" s="161"/>
      <c r="M197" s="158"/>
      <c r="N197" s="81"/>
      <c r="O197" s="81"/>
      <c r="P197" s="81"/>
      <c r="Q197" s="75"/>
    </row>
    <row r="198" spans="2:17" ht="18.75" x14ac:dyDescent="0.3">
      <c r="B198" s="112"/>
      <c r="C198" s="119"/>
      <c r="D198" s="116" t="s">
        <v>252</v>
      </c>
      <c r="E198" s="118">
        <v>6</v>
      </c>
      <c r="F198" s="214" t="e">
        <f t="shared" si="22"/>
        <v>#DIV/0!</v>
      </c>
      <c r="G198" s="215" t="e">
        <f t="shared" si="22"/>
        <v>#DIV/0!</v>
      </c>
      <c r="H198" s="215" t="e">
        <f t="shared" si="22"/>
        <v>#DIV/0!</v>
      </c>
      <c r="I198" s="161"/>
      <c r="J198" s="161"/>
      <c r="K198" s="161"/>
      <c r="L198" s="161"/>
      <c r="M198" s="158"/>
      <c r="N198" s="81"/>
      <c r="O198" s="81"/>
      <c r="P198" s="81"/>
      <c r="Q198" s="75"/>
    </row>
    <row r="199" spans="2:17" ht="18.75" x14ac:dyDescent="0.3">
      <c r="B199" s="112"/>
      <c r="C199" s="119"/>
      <c r="D199" s="116" t="s">
        <v>253</v>
      </c>
      <c r="E199" s="118">
        <v>7</v>
      </c>
      <c r="F199" s="214" t="e">
        <f t="shared" si="22"/>
        <v>#DIV/0!</v>
      </c>
      <c r="G199" s="215" t="e">
        <f t="shared" si="22"/>
        <v>#DIV/0!</v>
      </c>
      <c r="H199" s="215" t="e">
        <f t="shared" si="22"/>
        <v>#DIV/0!</v>
      </c>
      <c r="I199" s="161"/>
      <c r="J199" s="161"/>
      <c r="K199" s="161"/>
      <c r="L199" s="161"/>
      <c r="M199" s="158"/>
      <c r="N199" s="81"/>
      <c r="O199" s="81"/>
      <c r="P199" s="81"/>
      <c r="Q199" s="75"/>
    </row>
    <row r="200" spans="2:17" ht="18.75" x14ac:dyDescent="0.3">
      <c r="B200" s="112"/>
      <c r="C200" s="119"/>
      <c r="D200" s="116" t="s">
        <v>254</v>
      </c>
      <c r="E200" s="118">
        <v>8</v>
      </c>
      <c r="F200" s="214" t="e">
        <f t="shared" si="22"/>
        <v>#DIV/0!</v>
      </c>
      <c r="G200" s="215" t="e">
        <f t="shared" si="22"/>
        <v>#DIV/0!</v>
      </c>
      <c r="H200" s="215" t="e">
        <f t="shared" si="22"/>
        <v>#DIV/0!</v>
      </c>
      <c r="I200" s="161"/>
      <c r="J200" s="161"/>
      <c r="K200" s="161"/>
      <c r="L200" s="161"/>
      <c r="M200" s="158"/>
      <c r="N200" s="81"/>
      <c r="O200" s="81"/>
      <c r="P200" s="81"/>
      <c r="Q200" s="75"/>
    </row>
    <row r="201" spans="2:17" ht="18.75" x14ac:dyDescent="0.3">
      <c r="B201" s="112"/>
      <c r="C201" s="119"/>
      <c r="D201" s="116" t="s">
        <v>255</v>
      </c>
      <c r="E201" s="118">
        <v>9</v>
      </c>
      <c r="F201" s="214" t="e">
        <f t="shared" si="22"/>
        <v>#DIV/0!</v>
      </c>
      <c r="G201" s="215" t="e">
        <f t="shared" si="22"/>
        <v>#DIV/0!</v>
      </c>
      <c r="H201" s="215" t="e">
        <f t="shared" si="22"/>
        <v>#DIV/0!</v>
      </c>
      <c r="I201" s="161"/>
      <c r="J201" s="161"/>
      <c r="K201" s="161"/>
      <c r="L201" s="161"/>
      <c r="M201" s="158"/>
      <c r="N201" s="81"/>
      <c r="O201" s="81"/>
      <c r="P201" s="81"/>
      <c r="Q201" s="75"/>
    </row>
    <row r="202" spans="2:17" ht="18.75" x14ac:dyDescent="0.3">
      <c r="B202" s="112"/>
      <c r="C202" s="119"/>
      <c r="D202" s="116" t="s">
        <v>256</v>
      </c>
      <c r="E202" s="118">
        <v>10</v>
      </c>
      <c r="F202" s="214" t="e">
        <f t="shared" si="22"/>
        <v>#DIV/0!</v>
      </c>
      <c r="G202" s="215" t="e">
        <f t="shared" si="22"/>
        <v>#DIV/0!</v>
      </c>
      <c r="H202" s="215" t="e">
        <f t="shared" si="22"/>
        <v>#DIV/0!</v>
      </c>
      <c r="I202" s="161"/>
      <c r="J202" s="161"/>
      <c r="K202" s="161"/>
      <c r="L202" s="161"/>
      <c r="M202" s="158"/>
      <c r="N202" s="81"/>
      <c r="O202" s="81"/>
      <c r="P202" s="81"/>
      <c r="Q202" s="75"/>
    </row>
    <row r="203" spans="2:17" ht="15.75" x14ac:dyDescent="0.25">
      <c r="B203" s="113"/>
      <c r="C203" s="114"/>
      <c r="D203" s="114"/>
      <c r="E203" s="117" t="s">
        <v>260</v>
      </c>
      <c r="F203" s="156"/>
      <c r="G203" s="161"/>
      <c r="H203" s="161"/>
      <c r="I203" s="161"/>
      <c r="J203" s="161"/>
      <c r="K203" s="161"/>
      <c r="L203" s="161"/>
      <c r="M203" s="158"/>
      <c r="N203" s="81"/>
      <c r="O203" s="81"/>
      <c r="P203" s="81"/>
      <c r="Q203" s="75"/>
    </row>
    <row r="204" spans="2:17" ht="18.75" x14ac:dyDescent="0.3">
      <c r="B204" s="112"/>
      <c r="C204" s="112"/>
      <c r="D204" s="116" t="s">
        <v>235</v>
      </c>
      <c r="E204" s="118">
        <v>1</v>
      </c>
      <c r="F204" s="156"/>
      <c r="G204" s="161"/>
      <c r="H204" s="161"/>
      <c r="I204" s="161"/>
      <c r="J204" s="215" t="e">
        <f t="shared" ref="J204:M215" si="23">ROUND(SUMIF($I$7:$I$187,$D204,J$7:J$187)/J$189,3)</f>
        <v>#DIV/0!</v>
      </c>
      <c r="K204" s="215" t="e">
        <f t="shared" si="23"/>
        <v>#DIV/0!</v>
      </c>
      <c r="L204" s="215" t="e">
        <f>ROUND(SUMIF($I$7:$I$187,$D204,L$7:L$187)/L$189,3)</f>
        <v>#DIV/0!</v>
      </c>
      <c r="M204" s="235" t="e">
        <f t="shared" si="23"/>
        <v>#DIV/0!</v>
      </c>
      <c r="N204" s="81"/>
      <c r="O204" s="81"/>
      <c r="P204" s="81"/>
      <c r="Q204" s="75"/>
    </row>
    <row r="205" spans="2:17" ht="18.75" x14ac:dyDescent="0.3">
      <c r="B205" s="112"/>
      <c r="C205" s="112"/>
      <c r="D205" s="116" t="s">
        <v>236</v>
      </c>
      <c r="E205" s="118">
        <v>2</v>
      </c>
      <c r="F205" s="156"/>
      <c r="G205" s="161"/>
      <c r="H205" s="161"/>
      <c r="I205" s="161"/>
      <c r="J205" s="215" t="e">
        <f t="shared" si="23"/>
        <v>#DIV/0!</v>
      </c>
      <c r="K205" s="215" t="e">
        <f t="shared" si="23"/>
        <v>#DIV/0!</v>
      </c>
      <c r="L205" s="215" t="e">
        <f t="shared" si="23"/>
        <v>#DIV/0!</v>
      </c>
      <c r="M205" s="235" t="e">
        <f t="shared" si="23"/>
        <v>#DIV/0!</v>
      </c>
      <c r="N205" s="81"/>
      <c r="O205" s="81"/>
      <c r="P205" s="81"/>
      <c r="Q205" s="75"/>
    </row>
    <row r="206" spans="2:17" ht="18.75" x14ac:dyDescent="0.3">
      <c r="B206" s="112"/>
      <c r="C206" s="112"/>
      <c r="D206" s="116" t="s">
        <v>237</v>
      </c>
      <c r="E206" s="118">
        <v>3</v>
      </c>
      <c r="F206" s="156"/>
      <c r="G206" s="161"/>
      <c r="H206" s="161"/>
      <c r="I206" s="161"/>
      <c r="J206" s="215" t="e">
        <f t="shared" si="23"/>
        <v>#DIV/0!</v>
      </c>
      <c r="K206" s="215" t="e">
        <f t="shared" si="23"/>
        <v>#DIV/0!</v>
      </c>
      <c r="L206" s="215" t="e">
        <f t="shared" si="23"/>
        <v>#DIV/0!</v>
      </c>
      <c r="M206" s="235" t="e">
        <f t="shared" si="23"/>
        <v>#DIV/0!</v>
      </c>
      <c r="N206" s="81"/>
      <c r="O206" s="81"/>
      <c r="P206" s="81"/>
      <c r="Q206" s="75"/>
    </row>
    <row r="207" spans="2:17" ht="18.75" x14ac:dyDescent="0.3">
      <c r="B207" s="112"/>
      <c r="C207" s="112"/>
      <c r="D207" s="116" t="s">
        <v>238</v>
      </c>
      <c r="E207" s="118">
        <v>4</v>
      </c>
      <c r="F207" s="156"/>
      <c r="G207" s="161"/>
      <c r="H207" s="161"/>
      <c r="I207" s="161"/>
      <c r="J207" s="215" t="e">
        <f t="shared" si="23"/>
        <v>#DIV/0!</v>
      </c>
      <c r="K207" s="215" t="e">
        <f t="shared" si="23"/>
        <v>#DIV/0!</v>
      </c>
      <c r="L207" s="215" t="e">
        <f t="shared" si="23"/>
        <v>#DIV/0!</v>
      </c>
      <c r="M207" s="235" t="e">
        <f t="shared" si="23"/>
        <v>#DIV/0!</v>
      </c>
      <c r="N207" s="81"/>
      <c r="O207" s="81"/>
      <c r="P207" s="81"/>
      <c r="Q207" s="75"/>
    </row>
    <row r="208" spans="2:17" ht="18.75" x14ac:dyDescent="0.3">
      <c r="B208" s="112"/>
      <c r="C208" s="112"/>
      <c r="D208" s="116" t="s">
        <v>239</v>
      </c>
      <c r="E208" s="118">
        <v>5</v>
      </c>
      <c r="F208" s="156"/>
      <c r="G208" s="161"/>
      <c r="H208" s="161"/>
      <c r="I208" s="161"/>
      <c r="J208" s="215" t="e">
        <f t="shared" si="23"/>
        <v>#DIV/0!</v>
      </c>
      <c r="K208" s="215" t="e">
        <f t="shared" si="23"/>
        <v>#DIV/0!</v>
      </c>
      <c r="L208" s="215" t="e">
        <f t="shared" si="23"/>
        <v>#DIV/0!</v>
      </c>
      <c r="M208" s="235" t="e">
        <f t="shared" si="23"/>
        <v>#DIV/0!</v>
      </c>
      <c r="N208" s="81"/>
      <c r="O208" s="81"/>
      <c r="P208" s="81"/>
      <c r="Q208" s="75"/>
    </row>
    <row r="209" spans="1:18" ht="18.75" x14ac:dyDescent="0.3">
      <c r="B209" s="112"/>
      <c r="C209" s="112"/>
      <c r="D209" s="116" t="s">
        <v>240</v>
      </c>
      <c r="E209" s="118">
        <v>6</v>
      </c>
      <c r="F209" s="156"/>
      <c r="G209" s="161"/>
      <c r="H209" s="161"/>
      <c r="I209" s="161"/>
      <c r="J209" s="215" t="e">
        <f t="shared" si="23"/>
        <v>#DIV/0!</v>
      </c>
      <c r="K209" s="215" t="e">
        <f t="shared" si="23"/>
        <v>#DIV/0!</v>
      </c>
      <c r="L209" s="215" t="e">
        <f t="shared" si="23"/>
        <v>#DIV/0!</v>
      </c>
      <c r="M209" s="235" t="e">
        <f t="shared" si="23"/>
        <v>#DIV/0!</v>
      </c>
      <c r="N209" s="81"/>
      <c r="O209" s="81"/>
      <c r="P209" s="81"/>
      <c r="Q209" s="75"/>
    </row>
    <row r="210" spans="1:18" ht="18.75" x14ac:dyDescent="0.3">
      <c r="B210" s="112"/>
      <c r="C210" s="112"/>
      <c r="D210" s="116" t="s">
        <v>241</v>
      </c>
      <c r="E210" s="118">
        <v>7</v>
      </c>
      <c r="F210" s="156"/>
      <c r="G210" s="161"/>
      <c r="H210" s="161"/>
      <c r="I210" s="161"/>
      <c r="J210" s="215" t="e">
        <f t="shared" si="23"/>
        <v>#DIV/0!</v>
      </c>
      <c r="K210" s="215" t="e">
        <f t="shared" si="23"/>
        <v>#DIV/0!</v>
      </c>
      <c r="L210" s="215" t="e">
        <f t="shared" si="23"/>
        <v>#DIV/0!</v>
      </c>
      <c r="M210" s="235" t="e">
        <f t="shared" si="23"/>
        <v>#DIV/0!</v>
      </c>
      <c r="N210" s="81"/>
      <c r="O210" s="81"/>
      <c r="P210" s="81"/>
      <c r="Q210" s="75"/>
    </row>
    <row r="211" spans="1:18" ht="18.75" x14ac:dyDescent="0.3">
      <c r="B211" s="112"/>
      <c r="C211" s="112"/>
      <c r="D211" s="116" t="s">
        <v>242</v>
      </c>
      <c r="E211" s="118">
        <v>8</v>
      </c>
      <c r="F211" s="156"/>
      <c r="G211" s="161"/>
      <c r="H211" s="161"/>
      <c r="I211" s="161"/>
      <c r="J211" s="215" t="e">
        <f t="shared" si="23"/>
        <v>#DIV/0!</v>
      </c>
      <c r="K211" s="215" t="e">
        <f t="shared" si="23"/>
        <v>#DIV/0!</v>
      </c>
      <c r="L211" s="215" t="e">
        <f t="shared" si="23"/>
        <v>#DIV/0!</v>
      </c>
      <c r="M211" s="235" t="e">
        <f t="shared" si="23"/>
        <v>#DIV/0!</v>
      </c>
      <c r="N211" s="81"/>
      <c r="O211" s="81"/>
      <c r="P211" s="81"/>
      <c r="Q211" s="75"/>
    </row>
    <row r="212" spans="1:18" ht="18.75" x14ac:dyDescent="0.3">
      <c r="B212" s="112"/>
      <c r="C212" s="112"/>
      <c r="D212" s="116" t="s">
        <v>243</v>
      </c>
      <c r="E212" s="118">
        <v>9</v>
      </c>
      <c r="F212" s="156"/>
      <c r="G212" s="161"/>
      <c r="H212" s="161"/>
      <c r="I212" s="161"/>
      <c r="J212" s="215" t="e">
        <f t="shared" si="23"/>
        <v>#DIV/0!</v>
      </c>
      <c r="K212" s="215" t="e">
        <f t="shared" si="23"/>
        <v>#DIV/0!</v>
      </c>
      <c r="L212" s="215" t="e">
        <f t="shared" si="23"/>
        <v>#DIV/0!</v>
      </c>
      <c r="M212" s="235" t="e">
        <f t="shared" si="23"/>
        <v>#DIV/0!</v>
      </c>
      <c r="N212" s="81"/>
      <c r="O212" s="81"/>
      <c r="P212" s="81"/>
      <c r="Q212" s="75"/>
    </row>
    <row r="213" spans="1:18" ht="18.75" x14ac:dyDescent="0.3">
      <c r="B213" s="112"/>
      <c r="C213" s="112"/>
      <c r="D213" s="116" t="s">
        <v>244</v>
      </c>
      <c r="E213" s="118">
        <v>10</v>
      </c>
      <c r="F213" s="156"/>
      <c r="G213" s="161"/>
      <c r="H213" s="161"/>
      <c r="I213" s="161"/>
      <c r="J213" s="215" t="e">
        <f t="shared" si="23"/>
        <v>#DIV/0!</v>
      </c>
      <c r="K213" s="215" t="e">
        <f t="shared" si="23"/>
        <v>#DIV/0!</v>
      </c>
      <c r="L213" s="215" t="e">
        <f t="shared" si="23"/>
        <v>#DIV/0!</v>
      </c>
      <c r="M213" s="235" t="e">
        <f t="shared" si="23"/>
        <v>#DIV/0!</v>
      </c>
      <c r="N213" s="81"/>
      <c r="O213" s="81"/>
      <c r="P213" s="81"/>
      <c r="Q213" s="75"/>
    </row>
    <row r="214" spans="1:18" ht="18.75" x14ac:dyDescent="0.3">
      <c r="B214" s="112"/>
      <c r="C214" s="112"/>
      <c r="D214" s="116" t="s">
        <v>245</v>
      </c>
      <c r="E214" s="118">
        <v>11</v>
      </c>
      <c r="F214" s="156"/>
      <c r="G214" s="161"/>
      <c r="H214" s="161"/>
      <c r="I214" s="161"/>
      <c r="J214" s="215" t="e">
        <f t="shared" si="23"/>
        <v>#DIV/0!</v>
      </c>
      <c r="K214" s="215" t="e">
        <f t="shared" si="23"/>
        <v>#DIV/0!</v>
      </c>
      <c r="L214" s="215" t="e">
        <f t="shared" si="23"/>
        <v>#DIV/0!</v>
      </c>
      <c r="M214" s="235" t="e">
        <f t="shared" si="23"/>
        <v>#DIV/0!</v>
      </c>
      <c r="N214" s="81"/>
      <c r="O214" s="81"/>
      <c r="P214" s="81"/>
      <c r="Q214" s="75"/>
    </row>
    <row r="215" spans="1:18" ht="19.5" thickBot="1" x14ac:dyDescent="0.35">
      <c r="B215" s="112"/>
      <c r="C215" s="112"/>
      <c r="D215" s="116" t="s">
        <v>246</v>
      </c>
      <c r="E215" s="118">
        <v>12</v>
      </c>
      <c r="F215" s="157"/>
      <c r="G215" s="162"/>
      <c r="H215" s="162"/>
      <c r="I215" s="161"/>
      <c r="J215" s="215" t="e">
        <f t="shared" si="23"/>
        <v>#DIV/0!</v>
      </c>
      <c r="K215" s="215" t="e">
        <f t="shared" si="23"/>
        <v>#DIV/0!</v>
      </c>
      <c r="L215" s="215" t="e">
        <f t="shared" si="23"/>
        <v>#DIV/0!</v>
      </c>
      <c r="M215" s="235" t="e">
        <f t="shared" si="23"/>
        <v>#DIV/0!</v>
      </c>
      <c r="N215" s="81"/>
      <c r="O215" s="81"/>
      <c r="P215" s="81"/>
      <c r="Q215" s="75"/>
    </row>
    <row r="216" spans="1:18" ht="16.5" thickTop="1" thickBot="1" x14ac:dyDescent="0.3">
      <c r="B216" s="147"/>
      <c r="C216" s="78"/>
      <c r="D216" s="81"/>
      <c r="E216" s="115" t="s">
        <v>233</v>
      </c>
      <c r="F216" s="223" t="e">
        <f>SUM(F193:F202)</f>
        <v>#DIV/0!</v>
      </c>
      <c r="G216" s="224" t="e">
        <f>SUM(G193:G202)</f>
        <v>#DIV/0!</v>
      </c>
      <c r="H216" s="225" t="e">
        <f>SUM(H193:H202)</f>
        <v>#DIV/0!</v>
      </c>
      <c r="I216" s="211"/>
      <c r="J216" s="217" t="e">
        <f>SUM(J204:J215)</f>
        <v>#DIV/0!</v>
      </c>
      <c r="K216" s="217" t="e">
        <f t="shared" ref="K216:M216" si="24">SUM(K204:K215)</f>
        <v>#DIV/0!</v>
      </c>
      <c r="L216" s="217" t="e">
        <f t="shared" si="24"/>
        <v>#DIV/0!</v>
      </c>
      <c r="M216" s="234" t="e">
        <f t="shared" si="24"/>
        <v>#DIV/0!</v>
      </c>
      <c r="N216" s="81"/>
      <c r="O216" s="81"/>
      <c r="P216" s="81"/>
      <c r="Q216" s="75"/>
    </row>
    <row r="217" spans="1:18" x14ac:dyDescent="0.25">
      <c r="B217" s="147"/>
      <c r="C217" s="78"/>
      <c r="D217" s="81"/>
      <c r="E217" s="115"/>
      <c r="F217" s="232" t="s">
        <v>312</v>
      </c>
      <c r="G217" s="232"/>
      <c r="H217" s="232"/>
      <c r="I217" s="232"/>
      <c r="J217" s="232"/>
      <c r="K217" s="232"/>
      <c r="L217" s="232"/>
      <c r="M217" s="232"/>
      <c r="N217" s="232"/>
      <c r="O217" s="81"/>
      <c r="P217" s="81"/>
      <c r="Q217" s="75"/>
    </row>
    <row r="218" spans="1:18" x14ac:dyDescent="0.25">
      <c r="B218" s="147"/>
      <c r="C218" s="78"/>
      <c r="D218" s="81"/>
      <c r="E218" s="115"/>
      <c r="F218" s="232"/>
      <c r="G218" s="232"/>
      <c r="H218" s="232"/>
      <c r="I218" s="232"/>
      <c r="J218" s="232"/>
      <c r="K218" s="232"/>
      <c r="L218" s="232"/>
      <c r="M218" s="232"/>
      <c r="N218" s="232"/>
      <c r="O218" s="81"/>
      <c r="P218" s="81"/>
      <c r="Q218" s="75"/>
    </row>
    <row r="219" spans="1:18" s="13" customFormat="1" ht="10.5" customHeight="1" thickBot="1" x14ac:dyDescent="0.3">
      <c r="A219" s="76"/>
      <c r="B219" s="82"/>
      <c r="C219" s="83"/>
      <c r="D219" s="83"/>
      <c r="E219" s="83"/>
      <c r="F219" s="83"/>
      <c r="G219" s="84"/>
      <c r="H219" s="84"/>
      <c r="I219" s="84"/>
      <c r="J219" s="84"/>
      <c r="K219" s="84"/>
      <c r="L219" s="84"/>
      <c r="M219" s="84"/>
      <c r="N219" s="76"/>
      <c r="O219" s="76"/>
      <c r="P219" s="76"/>
      <c r="Q219" s="76"/>
      <c r="R219" s="102"/>
    </row>
    <row r="220" spans="1:18" ht="34.5" thickBot="1" x14ac:dyDescent="0.55000000000000004">
      <c r="B220" s="201" t="s">
        <v>291</v>
      </c>
      <c r="C220" s="202"/>
      <c r="D220" s="202"/>
      <c r="E220" s="202"/>
      <c r="F220" s="202"/>
      <c r="G220" s="202"/>
      <c r="H220" s="202"/>
      <c r="I220" s="202"/>
      <c r="J220" s="202"/>
      <c r="K220" s="202"/>
      <c r="L220" s="202"/>
      <c r="M220" s="202"/>
      <c r="N220" s="202"/>
      <c r="O220" s="202"/>
      <c r="P220" s="202"/>
      <c r="Q220" s="203"/>
    </row>
    <row r="221" spans="1:18" ht="25.5" customHeight="1" x14ac:dyDescent="0.25">
      <c r="B221" s="96"/>
      <c r="C221" s="97"/>
      <c r="D221" s="368" t="s">
        <v>181</v>
      </c>
      <c r="E221" s="598" t="s">
        <v>284</v>
      </c>
      <c r="F221" s="595" t="s">
        <v>259</v>
      </c>
      <c r="G221" s="596"/>
      <c r="H221" s="597"/>
      <c r="I221" s="598" t="s">
        <v>283</v>
      </c>
      <c r="J221" s="600" t="s">
        <v>187</v>
      </c>
      <c r="K221" s="601"/>
      <c r="L221" s="601"/>
      <c r="M221" s="602"/>
      <c r="N221" s="603" t="s">
        <v>227</v>
      </c>
      <c r="O221" s="604"/>
      <c r="P221" s="605"/>
    </row>
    <row r="222" spans="1:18" ht="25.5" customHeight="1" x14ac:dyDescent="0.25">
      <c r="B222" s="98"/>
      <c r="C222" s="99" t="s">
        <v>297</v>
      </c>
      <c r="D222" s="85">
        <f>$D$190</f>
        <v>0</v>
      </c>
      <c r="E222" s="598"/>
      <c r="F222" s="109">
        <f>$F$190</f>
        <v>0</v>
      </c>
      <c r="G222" s="110">
        <f>$G$190</f>
        <v>0</v>
      </c>
      <c r="H222" s="111">
        <f>$H$190</f>
        <v>0</v>
      </c>
      <c r="I222" s="598"/>
      <c r="J222" s="109">
        <f>$J$190</f>
        <v>0</v>
      </c>
      <c r="K222" s="110">
        <f>$K$190</f>
        <v>0</v>
      </c>
      <c r="L222" s="110">
        <f>$L$190</f>
        <v>0</v>
      </c>
      <c r="M222" s="111">
        <f>$M$190</f>
        <v>0</v>
      </c>
      <c r="N222" s="109">
        <f>$N$190</f>
        <v>0</v>
      </c>
      <c r="O222" s="110">
        <f>$O$190</f>
        <v>0</v>
      </c>
      <c r="P222" s="111">
        <f>$P$190</f>
        <v>0</v>
      </c>
    </row>
    <row r="223" spans="1:18" ht="15" customHeight="1" x14ac:dyDescent="0.25">
      <c r="B223" s="665" t="s">
        <v>179</v>
      </c>
      <c r="C223" s="79" t="s">
        <v>199</v>
      </c>
      <c r="D223" s="181" t="s">
        <v>182</v>
      </c>
      <c r="E223" s="598"/>
      <c r="F223" s="198" t="s">
        <v>182</v>
      </c>
      <c r="G223" s="199" t="s">
        <v>69</v>
      </c>
      <c r="H223" s="200" t="s">
        <v>183</v>
      </c>
      <c r="I223" s="598"/>
      <c r="J223" s="184" t="s">
        <v>51</v>
      </c>
      <c r="K223" s="178" t="s">
        <v>52</v>
      </c>
      <c r="L223" s="179" t="s">
        <v>185</v>
      </c>
      <c r="M223" s="183" t="s">
        <v>186</v>
      </c>
      <c r="N223" s="184" t="s">
        <v>228</v>
      </c>
      <c r="O223" s="593" t="s">
        <v>229</v>
      </c>
      <c r="P223" s="594"/>
    </row>
    <row r="224" spans="1:18" ht="15.75" customHeight="1" thickBot="1" x14ac:dyDescent="0.3">
      <c r="B224" s="666"/>
      <c r="C224" s="80" t="s">
        <v>12</v>
      </c>
      <c r="D224" s="182">
        <v>7388</v>
      </c>
      <c r="E224" s="599"/>
      <c r="F224" s="186">
        <v>7420</v>
      </c>
      <c r="G224" s="180">
        <v>3220</v>
      </c>
      <c r="H224" s="185">
        <v>3215</v>
      </c>
      <c r="I224" s="599"/>
      <c r="J224" s="186">
        <v>3210</v>
      </c>
      <c r="K224" s="180">
        <v>3212</v>
      </c>
      <c r="L224" s="180" t="s">
        <v>184</v>
      </c>
      <c r="M224" s="185" t="s">
        <v>184</v>
      </c>
      <c r="N224" s="186">
        <v>7422</v>
      </c>
      <c r="O224" s="180">
        <v>7425</v>
      </c>
      <c r="P224" s="185" t="s">
        <v>289</v>
      </c>
      <c r="Q224" s="77" t="s">
        <v>233</v>
      </c>
      <c r="R224" s="3" t="s">
        <v>189</v>
      </c>
    </row>
    <row r="225" spans="2:18" s="374" customFormat="1" x14ac:dyDescent="0.25">
      <c r="B225" s="667"/>
      <c r="C225" s="611"/>
      <c r="D225" s="150">
        <v>0</v>
      </c>
      <c r="E225" s="125"/>
      <c r="F225" s="169">
        <v>0</v>
      </c>
      <c r="G225" s="153">
        <v>0</v>
      </c>
      <c r="H225" s="170">
        <v>0</v>
      </c>
      <c r="I225" s="123"/>
      <c r="J225" s="169">
        <v>0</v>
      </c>
      <c r="K225" s="153">
        <v>0</v>
      </c>
      <c r="L225" s="153">
        <v>0</v>
      </c>
      <c r="M225" s="153">
        <v>0</v>
      </c>
      <c r="N225" s="153">
        <v>0</v>
      </c>
      <c r="O225" s="153">
        <v>0</v>
      </c>
      <c r="P225" s="153">
        <v>0</v>
      </c>
      <c r="Q225" s="138">
        <f>SUM(D225:P225)</f>
        <v>0</v>
      </c>
      <c r="R225" s="377"/>
    </row>
    <row r="226" spans="2:18" s="374" customFormat="1" x14ac:dyDescent="0.25">
      <c r="B226" s="667"/>
      <c r="C226" s="611"/>
      <c r="D226" s="150">
        <v>0</v>
      </c>
      <c r="E226" s="125"/>
      <c r="F226" s="169">
        <v>0</v>
      </c>
      <c r="G226" s="153">
        <v>0</v>
      </c>
      <c r="H226" s="170">
        <v>0</v>
      </c>
      <c r="I226" s="123"/>
      <c r="J226" s="169">
        <v>0</v>
      </c>
      <c r="K226" s="153">
        <v>0</v>
      </c>
      <c r="L226" s="153">
        <v>0</v>
      </c>
      <c r="M226" s="153">
        <v>0</v>
      </c>
      <c r="N226" s="153">
        <v>0</v>
      </c>
      <c r="O226" s="153">
        <v>0</v>
      </c>
      <c r="P226" s="153">
        <v>0</v>
      </c>
      <c r="Q226" s="138">
        <f>SUM(D226:P226)</f>
        <v>0</v>
      </c>
      <c r="R226" s="377"/>
    </row>
    <row r="227" spans="2:18" s="374" customFormat="1" x14ac:dyDescent="0.25">
      <c r="B227" s="667"/>
      <c r="C227" s="611"/>
      <c r="D227" s="150">
        <v>0</v>
      </c>
      <c r="E227" s="125"/>
      <c r="F227" s="169">
        <v>0</v>
      </c>
      <c r="G227" s="153">
        <v>0</v>
      </c>
      <c r="H227" s="170">
        <v>0</v>
      </c>
      <c r="I227" s="123"/>
      <c r="J227" s="169">
        <v>0</v>
      </c>
      <c r="K227" s="153">
        <v>0</v>
      </c>
      <c r="L227" s="153">
        <v>0</v>
      </c>
      <c r="M227" s="153">
        <v>0</v>
      </c>
      <c r="N227" s="153">
        <v>0</v>
      </c>
      <c r="O227" s="153">
        <v>0</v>
      </c>
      <c r="P227" s="153">
        <v>0</v>
      </c>
      <c r="Q227" s="139">
        <f t="shared" ref="Q227:Q232" si="25">SUM(D227:P227)</f>
        <v>0</v>
      </c>
      <c r="R227" s="377"/>
    </row>
    <row r="228" spans="2:18" s="374" customFormat="1" x14ac:dyDescent="0.25">
      <c r="B228" s="667"/>
      <c r="C228" s="611"/>
      <c r="D228" s="150">
        <v>0</v>
      </c>
      <c r="E228" s="125"/>
      <c r="F228" s="169">
        <v>0</v>
      </c>
      <c r="G228" s="153">
        <v>0</v>
      </c>
      <c r="H228" s="170">
        <v>0</v>
      </c>
      <c r="I228" s="123"/>
      <c r="J228" s="169">
        <v>0</v>
      </c>
      <c r="K228" s="153">
        <v>0</v>
      </c>
      <c r="L228" s="153">
        <v>0</v>
      </c>
      <c r="M228" s="153">
        <v>0</v>
      </c>
      <c r="N228" s="153">
        <v>0</v>
      </c>
      <c r="O228" s="153">
        <v>0</v>
      </c>
      <c r="P228" s="153">
        <v>0</v>
      </c>
      <c r="Q228" s="139">
        <f t="shared" si="25"/>
        <v>0</v>
      </c>
      <c r="R228" s="377"/>
    </row>
    <row r="229" spans="2:18" s="374" customFormat="1" x14ac:dyDescent="0.25">
      <c r="B229" s="667"/>
      <c r="C229" s="611"/>
      <c r="D229" s="150">
        <v>0</v>
      </c>
      <c r="E229" s="125"/>
      <c r="F229" s="169">
        <v>0</v>
      </c>
      <c r="G229" s="153">
        <v>0</v>
      </c>
      <c r="H229" s="170">
        <v>0</v>
      </c>
      <c r="I229" s="123"/>
      <c r="J229" s="169">
        <v>0</v>
      </c>
      <c r="K229" s="153">
        <v>0</v>
      </c>
      <c r="L229" s="153">
        <v>0</v>
      </c>
      <c r="M229" s="153">
        <v>0</v>
      </c>
      <c r="N229" s="153">
        <v>0</v>
      </c>
      <c r="O229" s="153">
        <v>0</v>
      </c>
      <c r="P229" s="153">
        <v>0</v>
      </c>
      <c r="Q229" s="139">
        <f t="shared" si="25"/>
        <v>0</v>
      </c>
      <c r="R229" s="377"/>
    </row>
    <row r="230" spans="2:18" s="374" customFormat="1" x14ac:dyDescent="0.25">
      <c r="B230" s="667"/>
      <c r="C230" s="611"/>
      <c r="D230" s="150">
        <v>0</v>
      </c>
      <c r="E230" s="125"/>
      <c r="F230" s="169">
        <v>0</v>
      </c>
      <c r="G230" s="153">
        <v>0</v>
      </c>
      <c r="H230" s="170">
        <v>0</v>
      </c>
      <c r="I230" s="123"/>
      <c r="J230" s="169">
        <v>0</v>
      </c>
      <c r="K230" s="153">
        <v>0</v>
      </c>
      <c r="L230" s="153">
        <v>0</v>
      </c>
      <c r="M230" s="153">
        <v>0</v>
      </c>
      <c r="N230" s="153">
        <v>0</v>
      </c>
      <c r="O230" s="153">
        <v>0</v>
      </c>
      <c r="P230" s="153">
        <v>0</v>
      </c>
      <c r="Q230" s="139">
        <f t="shared" si="25"/>
        <v>0</v>
      </c>
      <c r="R230" s="377"/>
    </row>
    <row r="231" spans="2:18" s="374" customFormat="1" x14ac:dyDescent="0.25">
      <c r="B231" s="667"/>
      <c r="C231" s="611"/>
      <c r="D231" s="150">
        <v>0</v>
      </c>
      <c r="E231" s="125"/>
      <c r="F231" s="169">
        <v>0</v>
      </c>
      <c r="G231" s="153">
        <v>0</v>
      </c>
      <c r="H231" s="170">
        <v>0</v>
      </c>
      <c r="I231" s="123"/>
      <c r="J231" s="169">
        <v>0</v>
      </c>
      <c r="K231" s="153">
        <v>0</v>
      </c>
      <c r="L231" s="153">
        <v>0</v>
      </c>
      <c r="M231" s="153">
        <v>0</v>
      </c>
      <c r="N231" s="153">
        <v>0</v>
      </c>
      <c r="O231" s="153">
        <v>0</v>
      </c>
      <c r="P231" s="153">
        <v>0</v>
      </c>
      <c r="Q231" s="139">
        <f t="shared" si="25"/>
        <v>0</v>
      </c>
      <c r="R231" s="377"/>
    </row>
    <row r="232" spans="2:18" s="374" customFormat="1" x14ac:dyDescent="0.25">
      <c r="B232" s="656" t="s">
        <v>288</v>
      </c>
      <c r="C232" s="609"/>
      <c r="D232" s="150">
        <v>0</v>
      </c>
      <c r="E232" s="125"/>
      <c r="F232" s="169">
        <v>0</v>
      </c>
      <c r="G232" s="153">
        <v>0</v>
      </c>
      <c r="H232" s="170">
        <v>0</v>
      </c>
      <c r="I232" s="123"/>
      <c r="J232" s="169">
        <v>0</v>
      </c>
      <c r="K232" s="153">
        <v>0</v>
      </c>
      <c r="L232" s="153">
        <v>0</v>
      </c>
      <c r="M232" s="153">
        <v>0</v>
      </c>
      <c r="N232" s="153">
        <v>0</v>
      </c>
      <c r="O232" s="153">
        <v>0</v>
      </c>
      <c r="P232" s="153">
        <v>0</v>
      </c>
      <c r="Q232" s="139">
        <f t="shared" si="25"/>
        <v>0</v>
      </c>
      <c r="R232" s="377"/>
    </row>
    <row r="233" spans="2:18" s="374" customFormat="1" ht="15.75" thickBot="1" x14ac:dyDescent="0.3">
      <c r="B233" s="656"/>
      <c r="C233" s="609"/>
      <c r="D233" s="152">
        <v>0</v>
      </c>
      <c r="E233" s="205"/>
      <c r="F233" s="175">
        <v>0</v>
      </c>
      <c r="G233" s="155">
        <v>0</v>
      </c>
      <c r="H233" s="176">
        <v>0</v>
      </c>
      <c r="I233" s="206"/>
      <c r="J233" s="175">
        <v>0</v>
      </c>
      <c r="K233" s="155">
        <v>0</v>
      </c>
      <c r="L233" s="155">
        <v>0</v>
      </c>
      <c r="M233" s="155">
        <v>0</v>
      </c>
      <c r="N233" s="155">
        <v>0</v>
      </c>
      <c r="O233" s="155">
        <v>0</v>
      </c>
      <c r="P233" s="176">
        <v>0</v>
      </c>
      <c r="Q233" s="140">
        <f>SUM(D233:P233)</f>
        <v>0</v>
      </c>
      <c r="R233" s="377"/>
    </row>
    <row r="234" spans="2:18" ht="16.5" thickTop="1" thickBot="1" x14ac:dyDescent="0.3">
      <c r="B234" s="87"/>
      <c r="C234" s="100" t="s">
        <v>314</v>
      </c>
      <c r="D234" s="163">
        <f>SUM(D225:D233)</f>
        <v>0</v>
      </c>
      <c r="E234" s="236"/>
      <c r="F234" s="237">
        <f>SUM(F225:F233)</f>
        <v>0</v>
      </c>
      <c r="G234" s="238">
        <f>SUM(G225:G233)</f>
        <v>0</v>
      </c>
      <c r="H234" s="239">
        <f>SUM(H225:H233)</f>
        <v>0</v>
      </c>
      <c r="I234" s="236"/>
      <c r="J234" s="237">
        <f t="shared" ref="J234:P234" si="26">SUM(J225:J233)</f>
        <v>0</v>
      </c>
      <c r="K234" s="238">
        <f t="shared" si="26"/>
        <v>0</v>
      </c>
      <c r="L234" s="238">
        <f t="shared" si="26"/>
        <v>0</v>
      </c>
      <c r="M234" s="239">
        <f t="shared" si="26"/>
        <v>0</v>
      </c>
      <c r="N234" s="237">
        <f t="shared" si="26"/>
        <v>0</v>
      </c>
      <c r="O234" s="238">
        <f t="shared" si="26"/>
        <v>0</v>
      </c>
      <c r="P234" s="239">
        <f t="shared" si="26"/>
        <v>0</v>
      </c>
      <c r="Q234" s="240">
        <f>SUM(D234:P234)</f>
        <v>0</v>
      </c>
    </row>
    <row r="235" spans="2:18" ht="15.75" thickBot="1" x14ac:dyDescent="0.3">
      <c r="B235" s="87"/>
      <c r="C235" s="100" t="s">
        <v>315</v>
      </c>
      <c r="D235" s="163">
        <f>D$234+D$189</f>
        <v>0</v>
      </c>
      <c r="E235" s="236"/>
      <c r="F235" s="237">
        <f>F$234+F$189</f>
        <v>0</v>
      </c>
      <c r="G235" s="238">
        <f t="shared" ref="G235:H235" si="27">G$234+G$189</f>
        <v>0</v>
      </c>
      <c r="H235" s="239">
        <f t="shared" si="27"/>
        <v>0</v>
      </c>
      <c r="I235" s="236"/>
      <c r="J235" s="237">
        <f>J$234+J$189</f>
        <v>0</v>
      </c>
      <c r="K235" s="238">
        <f t="shared" ref="K235:P235" si="28">K$234+K$189</f>
        <v>0</v>
      </c>
      <c r="L235" s="238">
        <f t="shared" si="28"/>
        <v>0</v>
      </c>
      <c r="M235" s="239">
        <f t="shared" si="28"/>
        <v>0</v>
      </c>
      <c r="N235" s="237">
        <f t="shared" si="28"/>
        <v>0</v>
      </c>
      <c r="O235" s="238">
        <f t="shared" si="28"/>
        <v>0</v>
      </c>
      <c r="P235" s="239">
        <f t="shared" si="28"/>
        <v>0</v>
      </c>
      <c r="Q235" s="240">
        <f>SUM(D235:P235)</f>
        <v>0</v>
      </c>
    </row>
    <row r="236" spans="2:18" s="241" customFormat="1" ht="15.75" thickBot="1" x14ac:dyDescent="0.3">
      <c r="C236" s="78" t="s">
        <v>234</v>
      </c>
      <c r="D236" s="242">
        <f>$D$222-$D$234</f>
        <v>0</v>
      </c>
      <c r="E236" s="81"/>
      <c r="F236" s="243">
        <f>$F$222-$F$234</f>
        <v>0</v>
      </c>
      <c r="G236" s="244">
        <f>$G$222-$G$234</f>
        <v>0</v>
      </c>
      <c r="H236" s="245">
        <f>$H$222-$H$234</f>
        <v>0</v>
      </c>
      <c r="I236" s="81"/>
      <c r="J236" s="243">
        <f>$J$222-$J$234</f>
        <v>0</v>
      </c>
      <c r="K236" s="244">
        <f>$K$222-$K$234</f>
        <v>0</v>
      </c>
      <c r="L236" s="244">
        <f>$L$222-$L$234</f>
        <v>0</v>
      </c>
      <c r="M236" s="245">
        <f>$M$222-$M$234</f>
        <v>0</v>
      </c>
      <c r="N236" s="244">
        <f>$N$222-$N$234</f>
        <v>0</v>
      </c>
      <c r="O236" s="244">
        <f>$O$222-$O$234</f>
        <v>0</v>
      </c>
      <c r="P236" s="244">
        <f>$P$222-$P$234</f>
        <v>0</v>
      </c>
      <c r="Q236" s="93">
        <f>SUM(D236:P236)</f>
        <v>0</v>
      </c>
      <c r="R236" s="2"/>
    </row>
    <row r="237" spans="2:18" ht="15.75" thickBot="1" x14ac:dyDescent="0.3">
      <c r="C237" s="147"/>
      <c r="D237" s="81"/>
      <c r="E237" s="81"/>
      <c r="F237" s="81"/>
      <c r="G237" s="81"/>
      <c r="H237" s="81"/>
      <c r="I237" s="92"/>
      <c r="J237" s="81"/>
      <c r="K237" s="81"/>
      <c r="L237" s="81"/>
      <c r="M237" s="81"/>
      <c r="N237" s="81"/>
      <c r="O237" s="81"/>
      <c r="P237" s="81"/>
      <c r="Q237" s="75"/>
    </row>
    <row r="238" spans="2:18" ht="19.5" thickBot="1" x14ac:dyDescent="0.35">
      <c r="B238" s="113"/>
      <c r="C238" s="120"/>
      <c r="D238" s="119"/>
      <c r="E238" s="233" t="s">
        <v>279</v>
      </c>
      <c r="F238" s="631" t="s">
        <v>308</v>
      </c>
      <c r="G238" s="632"/>
      <c r="H238" s="632"/>
      <c r="I238" s="632"/>
      <c r="J238" s="632"/>
      <c r="K238" s="632"/>
      <c r="L238" s="632"/>
      <c r="M238" s="633"/>
      <c r="N238" s="81"/>
      <c r="O238" s="81"/>
      <c r="P238" s="81"/>
      <c r="Q238" s="75"/>
    </row>
    <row r="239" spans="2:18" ht="18.75" x14ac:dyDescent="0.3">
      <c r="B239" s="112"/>
      <c r="C239" s="120"/>
      <c r="D239" s="116" t="s">
        <v>247</v>
      </c>
      <c r="E239" s="118">
        <v>1</v>
      </c>
      <c r="F239" s="213" t="e">
        <f t="shared" ref="F239:H248" si="29">ROUND(SUMIF($E$7:$E$233,$D239,F$7:F$233)/F$235,3)</f>
        <v>#DIV/0!</v>
      </c>
      <c r="G239" s="228" t="e">
        <f t="shared" si="29"/>
        <v>#DIV/0!</v>
      </c>
      <c r="H239" s="228" t="e">
        <f t="shared" si="29"/>
        <v>#DIV/0!</v>
      </c>
      <c r="I239" s="379"/>
      <c r="J239" s="379"/>
      <c r="K239" s="379"/>
      <c r="L239" s="379"/>
      <c r="M239" s="380"/>
      <c r="N239" s="81"/>
      <c r="O239" s="81"/>
      <c r="P239" s="81"/>
      <c r="Q239" s="75"/>
    </row>
    <row r="240" spans="2:18" ht="18.75" x14ac:dyDescent="0.3">
      <c r="B240" s="112"/>
      <c r="C240" s="119"/>
      <c r="D240" s="116" t="s">
        <v>248</v>
      </c>
      <c r="E240" s="118">
        <v>2</v>
      </c>
      <c r="F240" s="214" t="e">
        <f t="shared" si="29"/>
        <v>#DIV/0!</v>
      </c>
      <c r="G240" s="215" t="e">
        <f t="shared" si="29"/>
        <v>#DIV/0!</v>
      </c>
      <c r="H240" s="215" t="e">
        <f t="shared" si="29"/>
        <v>#DIV/0!</v>
      </c>
      <c r="I240" s="161"/>
      <c r="J240" s="161"/>
      <c r="K240" s="161"/>
      <c r="L240" s="161"/>
      <c r="M240" s="158"/>
      <c r="N240" s="81"/>
      <c r="O240" s="81"/>
      <c r="P240" s="81"/>
      <c r="Q240" s="75"/>
    </row>
    <row r="241" spans="2:17" ht="18.75" x14ac:dyDescent="0.3">
      <c r="B241" s="112"/>
      <c r="C241" s="119"/>
      <c r="D241" s="116" t="s">
        <v>249</v>
      </c>
      <c r="E241" s="118">
        <v>3</v>
      </c>
      <c r="F241" s="214" t="e">
        <f t="shared" si="29"/>
        <v>#DIV/0!</v>
      </c>
      <c r="G241" s="215" t="e">
        <f t="shared" si="29"/>
        <v>#DIV/0!</v>
      </c>
      <c r="H241" s="215" t="e">
        <f t="shared" si="29"/>
        <v>#DIV/0!</v>
      </c>
      <c r="I241" s="161"/>
      <c r="J241" s="161"/>
      <c r="K241" s="161"/>
      <c r="L241" s="161"/>
      <c r="M241" s="158"/>
      <c r="N241" s="81"/>
      <c r="O241" s="81"/>
      <c r="P241" s="81"/>
      <c r="Q241" s="75"/>
    </row>
    <row r="242" spans="2:17" ht="18.75" x14ac:dyDescent="0.3">
      <c r="B242" s="112"/>
      <c r="C242" s="119"/>
      <c r="D242" s="116" t="s">
        <v>250</v>
      </c>
      <c r="E242" s="118">
        <v>4</v>
      </c>
      <c r="F242" s="214" t="e">
        <f t="shared" si="29"/>
        <v>#DIV/0!</v>
      </c>
      <c r="G242" s="215" t="e">
        <f t="shared" si="29"/>
        <v>#DIV/0!</v>
      </c>
      <c r="H242" s="215" t="e">
        <f t="shared" si="29"/>
        <v>#DIV/0!</v>
      </c>
      <c r="I242" s="161"/>
      <c r="J242" s="161"/>
      <c r="K242" s="161"/>
      <c r="L242" s="161"/>
      <c r="M242" s="158"/>
      <c r="N242" s="81"/>
      <c r="O242" s="81"/>
      <c r="P242" s="81"/>
      <c r="Q242" s="75"/>
    </row>
    <row r="243" spans="2:17" ht="18.75" x14ac:dyDescent="0.3">
      <c r="B243" s="112"/>
      <c r="C243" s="119"/>
      <c r="D243" s="116" t="s">
        <v>251</v>
      </c>
      <c r="E243" s="118">
        <v>5</v>
      </c>
      <c r="F243" s="214" t="e">
        <f t="shared" si="29"/>
        <v>#DIV/0!</v>
      </c>
      <c r="G243" s="215" t="e">
        <f t="shared" si="29"/>
        <v>#DIV/0!</v>
      </c>
      <c r="H243" s="215" t="e">
        <f t="shared" si="29"/>
        <v>#DIV/0!</v>
      </c>
      <c r="I243" s="161"/>
      <c r="J243" s="161"/>
      <c r="K243" s="161"/>
      <c r="L243" s="161"/>
      <c r="M243" s="158"/>
      <c r="N243" s="81"/>
      <c r="O243" s="81"/>
      <c r="P243" s="81"/>
      <c r="Q243" s="75"/>
    </row>
    <row r="244" spans="2:17" ht="18.75" x14ac:dyDescent="0.3">
      <c r="B244" s="112"/>
      <c r="C244" s="119"/>
      <c r="D244" s="116" t="s">
        <v>252</v>
      </c>
      <c r="E244" s="118">
        <v>6</v>
      </c>
      <c r="F244" s="214" t="e">
        <f t="shared" si="29"/>
        <v>#DIV/0!</v>
      </c>
      <c r="G244" s="215" t="e">
        <f t="shared" si="29"/>
        <v>#DIV/0!</v>
      </c>
      <c r="H244" s="215" t="e">
        <f t="shared" si="29"/>
        <v>#DIV/0!</v>
      </c>
      <c r="I244" s="161"/>
      <c r="J244" s="161"/>
      <c r="K244" s="161"/>
      <c r="L244" s="161"/>
      <c r="M244" s="158"/>
      <c r="N244" s="81"/>
      <c r="O244" s="81"/>
      <c r="P244" s="81"/>
      <c r="Q244" s="75"/>
    </row>
    <row r="245" spans="2:17" ht="18.75" x14ac:dyDescent="0.3">
      <c r="B245" s="112"/>
      <c r="C245" s="119"/>
      <c r="D245" s="116" t="s">
        <v>253</v>
      </c>
      <c r="E245" s="118">
        <v>7</v>
      </c>
      <c r="F245" s="214" t="e">
        <f t="shared" si="29"/>
        <v>#DIV/0!</v>
      </c>
      <c r="G245" s="215" t="e">
        <f t="shared" si="29"/>
        <v>#DIV/0!</v>
      </c>
      <c r="H245" s="215" t="e">
        <f t="shared" si="29"/>
        <v>#DIV/0!</v>
      </c>
      <c r="I245" s="161"/>
      <c r="J245" s="161"/>
      <c r="K245" s="161"/>
      <c r="L245" s="161"/>
      <c r="M245" s="158"/>
      <c r="N245" s="81"/>
      <c r="O245" s="81"/>
      <c r="P245" s="81"/>
      <c r="Q245" s="75"/>
    </row>
    <row r="246" spans="2:17" ht="18.75" x14ac:dyDescent="0.3">
      <c r="B246" s="112"/>
      <c r="C246" s="119"/>
      <c r="D246" s="116" t="s">
        <v>254</v>
      </c>
      <c r="E246" s="118">
        <v>8</v>
      </c>
      <c r="F246" s="214" t="e">
        <f t="shared" si="29"/>
        <v>#DIV/0!</v>
      </c>
      <c r="G246" s="215" t="e">
        <f t="shared" si="29"/>
        <v>#DIV/0!</v>
      </c>
      <c r="H246" s="215" t="e">
        <f t="shared" si="29"/>
        <v>#DIV/0!</v>
      </c>
      <c r="I246" s="161"/>
      <c r="J246" s="161"/>
      <c r="K246" s="161"/>
      <c r="L246" s="161"/>
      <c r="M246" s="158"/>
      <c r="N246" s="81"/>
      <c r="O246" s="81"/>
      <c r="P246" s="81"/>
      <c r="Q246" s="75"/>
    </row>
    <row r="247" spans="2:17" ht="18.75" x14ac:dyDescent="0.3">
      <c r="B247" s="112"/>
      <c r="C247" s="119"/>
      <c r="D247" s="116" t="s">
        <v>255</v>
      </c>
      <c r="E247" s="118">
        <v>9</v>
      </c>
      <c r="F247" s="214" t="e">
        <f t="shared" si="29"/>
        <v>#DIV/0!</v>
      </c>
      <c r="G247" s="215" t="e">
        <f t="shared" si="29"/>
        <v>#DIV/0!</v>
      </c>
      <c r="H247" s="215" t="e">
        <f t="shared" si="29"/>
        <v>#DIV/0!</v>
      </c>
      <c r="I247" s="161"/>
      <c r="J247" s="161"/>
      <c r="K247" s="161"/>
      <c r="L247" s="161"/>
      <c r="M247" s="158"/>
      <c r="N247" s="81"/>
      <c r="O247" s="81"/>
      <c r="P247" s="81"/>
      <c r="Q247" s="75"/>
    </row>
    <row r="248" spans="2:17" ht="18.75" x14ac:dyDescent="0.3">
      <c r="B248" s="112"/>
      <c r="C248" s="119"/>
      <c r="D248" s="116" t="s">
        <v>256</v>
      </c>
      <c r="E248" s="118">
        <v>10</v>
      </c>
      <c r="F248" s="214" t="e">
        <f t="shared" si="29"/>
        <v>#DIV/0!</v>
      </c>
      <c r="G248" s="215" t="e">
        <f t="shared" si="29"/>
        <v>#DIV/0!</v>
      </c>
      <c r="H248" s="215" t="e">
        <f t="shared" si="29"/>
        <v>#DIV/0!</v>
      </c>
      <c r="I248" s="161"/>
      <c r="J248" s="161"/>
      <c r="K248" s="161"/>
      <c r="L248" s="161"/>
      <c r="M248" s="158"/>
      <c r="N248" s="81"/>
      <c r="O248" s="81"/>
      <c r="P248" s="81"/>
      <c r="Q248" s="75"/>
    </row>
    <row r="249" spans="2:17" ht="15.75" x14ac:dyDescent="0.25">
      <c r="B249" s="113"/>
      <c r="C249" s="114"/>
      <c r="D249" s="114"/>
      <c r="E249" s="117" t="s">
        <v>260</v>
      </c>
      <c r="F249" s="156"/>
      <c r="G249" s="161"/>
      <c r="H249" s="161"/>
      <c r="I249" s="161"/>
      <c r="J249" s="161"/>
      <c r="K249" s="161"/>
      <c r="L249" s="161"/>
      <c r="M249" s="158"/>
      <c r="N249" s="81"/>
      <c r="O249" s="81"/>
      <c r="P249" s="81"/>
      <c r="Q249" s="75"/>
    </row>
    <row r="250" spans="2:17" ht="18.75" x14ac:dyDescent="0.3">
      <c r="B250" s="112"/>
      <c r="C250" s="112"/>
      <c r="D250" s="116" t="s">
        <v>235</v>
      </c>
      <c r="E250" s="118">
        <v>1</v>
      </c>
      <c r="F250" s="156"/>
      <c r="G250" s="161"/>
      <c r="H250" s="161"/>
      <c r="I250" s="161"/>
      <c r="J250" s="215" t="e">
        <f t="shared" ref="J250:M261" si="30">ROUND(SUMIF($I$7:$I$233,$D250,J$7:J$233)/J$235,3)</f>
        <v>#DIV/0!</v>
      </c>
      <c r="K250" s="215" t="e">
        <f t="shared" si="30"/>
        <v>#DIV/0!</v>
      </c>
      <c r="L250" s="215" t="e">
        <f t="shared" si="30"/>
        <v>#DIV/0!</v>
      </c>
      <c r="M250" s="235" t="e">
        <f t="shared" si="30"/>
        <v>#DIV/0!</v>
      </c>
      <c r="N250" s="81"/>
      <c r="O250" s="81"/>
      <c r="P250" s="81"/>
      <c r="Q250" s="75"/>
    </row>
    <row r="251" spans="2:17" ht="18.75" x14ac:dyDescent="0.3">
      <c r="B251" s="112"/>
      <c r="C251" s="112"/>
      <c r="D251" s="116" t="s">
        <v>236</v>
      </c>
      <c r="E251" s="118">
        <v>2</v>
      </c>
      <c r="F251" s="156"/>
      <c r="G251" s="161"/>
      <c r="H251" s="161"/>
      <c r="I251" s="161"/>
      <c r="J251" s="215" t="e">
        <f t="shared" si="30"/>
        <v>#DIV/0!</v>
      </c>
      <c r="K251" s="215" t="e">
        <f t="shared" si="30"/>
        <v>#DIV/0!</v>
      </c>
      <c r="L251" s="215" t="e">
        <f t="shared" si="30"/>
        <v>#DIV/0!</v>
      </c>
      <c r="M251" s="235" t="e">
        <f t="shared" si="30"/>
        <v>#DIV/0!</v>
      </c>
      <c r="N251" s="81"/>
      <c r="O251" s="81"/>
      <c r="P251" s="81"/>
      <c r="Q251" s="75"/>
    </row>
    <row r="252" spans="2:17" ht="18.75" x14ac:dyDescent="0.3">
      <c r="B252" s="112"/>
      <c r="C252" s="112"/>
      <c r="D252" s="116" t="s">
        <v>237</v>
      </c>
      <c r="E252" s="118">
        <v>3</v>
      </c>
      <c r="F252" s="156"/>
      <c r="G252" s="161"/>
      <c r="H252" s="161"/>
      <c r="I252" s="161"/>
      <c r="J252" s="215" t="e">
        <f t="shared" si="30"/>
        <v>#DIV/0!</v>
      </c>
      <c r="K252" s="215" t="e">
        <f t="shared" si="30"/>
        <v>#DIV/0!</v>
      </c>
      <c r="L252" s="215" t="e">
        <f t="shared" si="30"/>
        <v>#DIV/0!</v>
      </c>
      <c r="M252" s="235" t="e">
        <f t="shared" si="30"/>
        <v>#DIV/0!</v>
      </c>
      <c r="N252" s="81"/>
      <c r="O252" s="81"/>
      <c r="P252" s="81"/>
      <c r="Q252" s="75"/>
    </row>
    <row r="253" spans="2:17" ht="18.75" x14ac:dyDescent="0.3">
      <c r="B253" s="112"/>
      <c r="C253" s="112"/>
      <c r="D253" s="116" t="s">
        <v>238</v>
      </c>
      <c r="E253" s="118">
        <v>4</v>
      </c>
      <c r="F253" s="156"/>
      <c r="G253" s="161"/>
      <c r="H253" s="161"/>
      <c r="I253" s="161"/>
      <c r="J253" s="215" t="e">
        <f t="shared" si="30"/>
        <v>#DIV/0!</v>
      </c>
      <c r="K253" s="215" t="e">
        <f t="shared" si="30"/>
        <v>#DIV/0!</v>
      </c>
      <c r="L253" s="215" t="e">
        <f t="shared" si="30"/>
        <v>#DIV/0!</v>
      </c>
      <c r="M253" s="235" t="e">
        <f t="shared" si="30"/>
        <v>#DIV/0!</v>
      </c>
      <c r="N253" s="81"/>
      <c r="O253" s="81"/>
      <c r="P253" s="81"/>
      <c r="Q253" s="75"/>
    </row>
    <row r="254" spans="2:17" ht="18.75" x14ac:dyDescent="0.3">
      <c r="B254" s="112"/>
      <c r="C254" s="112"/>
      <c r="D254" s="116" t="s">
        <v>239</v>
      </c>
      <c r="E254" s="118">
        <v>5</v>
      </c>
      <c r="F254" s="156"/>
      <c r="G254" s="161"/>
      <c r="H254" s="161"/>
      <c r="I254" s="161"/>
      <c r="J254" s="215" t="e">
        <f t="shared" si="30"/>
        <v>#DIV/0!</v>
      </c>
      <c r="K254" s="215" t="e">
        <f t="shared" si="30"/>
        <v>#DIV/0!</v>
      </c>
      <c r="L254" s="215" t="e">
        <f t="shared" si="30"/>
        <v>#DIV/0!</v>
      </c>
      <c r="M254" s="235" t="e">
        <f t="shared" si="30"/>
        <v>#DIV/0!</v>
      </c>
      <c r="N254" s="81"/>
      <c r="O254" s="81"/>
      <c r="P254" s="81"/>
      <c r="Q254" s="75"/>
    </row>
    <row r="255" spans="2:17" ht="18.75" x14ac:dyDescent="0.3">
      <c r="B255" s="112"/>
      <c r="C255" s="112"/>
      <c r="D255" s="116" t="s">
        <v>240</v>
      </c>
      <c r="E255" s="118">
        <v>6</v>
      </c>
      <c r="F255" s="156"/>
      <c r="G255" s="161"/>
      <c r="H255" s="161"/>
      <c r="I255" s="161"/>
      <c r="J255" s="215" t="e">
        <f t="shared" si="30"/>
        <v>#DIV/0!</v>
      </c>
      <c r="K255" s="215" t="e">
        <f t="shared" si="30"/>
        <v>#DIV/0!</v>
      </c>
      <c r="L255" s="215" t="e">
        <f t="shared" si="30"/>
        <v>#DIV/0!</v>
      </c>
      <c r="M255" s="235" t="e">
        <f t="shared" si="30"/>
        <v>#DIV/0!</v>
      </c>
      <c r="N255" s="81"/>
      <c r="O255" s="81"/>
      <c r="P255" s="81"/>
      <c r="Q255" s="75"/>
    </row>
    <row r="256" spans="2:17" ht="18.75" x14ac:dyDescent="0.3">
      <c r="B256" s="112"/>
      <c r="C256" s="112"/>
      <c r="D256" s="116" t="s">
        <v>241</v>
      </c>
      <c r="E256" s="118">
        <v>7</v>
      </c>
      <c r="F256" s="156"/>
      <c r="G256" s="161"/>
      <c r="H256" s="161"/>
      <c r="I256" s="161"/>
      <c r="J256" s="215" t="e">
        <f t="shared" si="30"/>
        <v>#DIV/0!</v>
      </c>
      <c r="K256" s="215" t="e">
        <f t="shared" si="30"/>
        <v>#DIV/0!</v>
      </c>
      <c r="L256" s="215" t="e">
        <f t="shared" si="30"/>
        <v>#DIV/0!</v>
      </c>
      <c r="M256" s="235" t="e">
        <f t="shared" si="30"/>
        <v>#DIV/0!</v>
      </c>
      <c r="N256" s="81"/>
      <c r="O256" s="81"/>
      <c r="P256" s="81"/>
      <c r="Q256" s="75"/>
    </row>
    <row r="257" spans="1:18" ht="18.75" x14ac:dyDescent="0.3">
      <c r="B257" s="112"/>
      <c r="C257" s="112"/>
      <c r="D257" s="116" t="s">
        <v>242</v>
      </c>
      <c r="E257" s="118">
        <v>8</v>
      </c>
      <c r="F257" s="156"/>
      <c r="G257" s="161"/>
      <c r="H257" s="161"/>
      <c r="I257" s="161"/>
      <c r="J257" s="215" t="e">
        <f t="shared" si="30"/>
        <v>#DIV/0!</v>
      </c>
      <c r="K257" s="215" t="e">
        <f t="shared" si="30"/>
        <v>#DIV/0!</v>
      </c>
      <c r="L257" s="215" t="e">
        <f t="shared" si="30"/>
        <v>#DIV/0!</v>
      </c>
      <c r="M257" s="235" t="e">
        <f t="shared" si="30"/>
        <v>#DIV/0!</v>
      </c>
      <c r="N257" s="81"/>
      <c r="O257" s="81"/>
      <c r="P257" s="81"/>
      <c r="Q257" s="75"/>
    </row>
    <row r="258" spans="1:18" ht="18.75" x14ac:dyDescent="0.3">
      <c r="B258" s="112"/>
      <c r="C258" s="112"/>
      <c r="D258" s="116" t="s">
        <v>243</v>
      </c>
      <c r="E258" s="118">
        <v>9</v>
      </c>
      <c r="F258" s="156"/>
      <c r="G258" s="161"/>
      <c r="H258" s="161"/>
      <c r="I258" s="161"/>
      <c r="J258" s="215" t="e">
        <f t="shared" si="30"/>
        <v>#DIV/0!</v>
      </c>
      <c r="K258" s="215" t="e">
        <f t="shared" si="30"/>
        <v>#DIV/0!</v>
      </c>
      <c r="L258" s="215" t="e">
        <f t="shared" si="30"/>
        <v>#DIV/0!</v>
      </c>
      <c r="M258" s="235" t="e">
        <f t="shared" si="30"/>
        <v>#DIV/0!</v>
      </c>
      <c r="N258" s="81"/>
      <c r="O258" s="81"/>
      <c r="P258" s="81"/>
      <c r="Q258" s="75"/>
    </row>
    <row r="259" spans="1:18" ht="18.75" x14ac:dyDescent="0.3">
      <c r="B259" s="112"/>
      <c r="C259" s="112"/>
      <c r="D259" s="116" t="s">
        <v>244</v>
      </c>
      <c r="E259" s="118">
        <v>10</v>
      </c>
      <c r="F259" s="156"/>
      <c r="G259" s="161"/>
      <c r="H259" s="161"/>
      <c r="I259" s="161"/>
      <c r="J259" s="215" t="e">
        <f t="shared" si="30"/>
        <v>#DIV/0!</v>
      </c>
      <c r="K259" s="215" t="e">
        <f t="shared" si="30"/>
        <v>#DIV/0!</v>
      </c>
      <c r="L259" s="215" t="e">
        <f t="shared" si="30"/>
        <v>#DIV/0!</v>
      </c>
      <c r="M259" s="235" t="e">
        <f t="shared" si="30"/>
        <v>#DIV/0!</v>
      </c>
      <c r="N259" s="81"/>
      <c r="O259" s="81"/>
      <c r="P259" s="81"/>
      <c r="Q259" s="75"/>
    </row>
    <row r="260" spans="1:18" ht="18.75" x14ac:dyDescent="0.3">
      <c r="B260" s="112"/>
      <c r="C260" s="112"/>
      <c r="D260" s="116" t="s">
        <v>245</v>
      </c>
      <c r="E260" s="118">
        <v>11</v>
      </c>
      <c r="F260" s="156"/>
      <c r="G260" s="161"/>
      <c r="H260" s="161"/>
      <c r="I260" s="161"/>
      <c r="J260" s="215" t="e">
        <f t="shared" si="30"/>
        <v>#DIV/0!</v>
      </c>
      <c r="K260" s="215" t="e">
        <f t="shared" si="30"/>
        <v>#DIV/0!</v>
      </c>
      <c r="L260" s="215" t="e">
        <f t="shared" si="30"/>
        <v>#DIV/0!</v>
      </c>
      <c r="M260" s="235" t="e">
        <f t="shared" si="30"/>
        <v>#DIV/0!</v>
      </c>
      <c r="N260" s="81"/>
      <c r="O260" s="81"/>
      <c r="P260" s="81"/>
      <c r="Q260" s="75"/>
    </row>
    <row r="261" spans="1:18" ht="19.5" thickBot="1" x14ac:dyDescent="0.35">
      <c r="B261" s="112"/>
      <c r="C261" s="112"/>
      <c r="D261" s="116" t="s">
        <v>246</v>
      </c>
      <c r="E261" s="118">
        <v>12</v>
      </c>
      <c r="F261" s="157"/>
      <c r="G261" s="162"/>
      <c r="H261" s="162"/>
      <c r="I261" s="161"/>
      <c r="J261" s="215" t="e">
        <f t="shared" si="30"/>
        <v>#DIV/0!</v>
      </c>
      <c r="K261" s="215" t="e">
        <f t="shared" si="30"/>
        <v>#DIV/0!</v>
      </c>
      <c r="L261" s="215" t="e">
        <f t="shared" si="30"/>
        <v>#DIV/0!</v>
      </c>
      <c r="M261" s="235" t="e">
        <f t="shared" si="30"/>
        <v>#DIV/0!</v>
      </c>
      <c r="N261" s="81"/>
      <c r="O261" s="81"/>
      <c r="P261" s="81"/>
      <c r="Q261" s="75"/>
    </row>
    <row r="262" spans="1:18" ht="16.5" thickTop="1" thickBot="1" x14ac:dyDescent="0.3">
      <c r="B262" s="147"/>
      <c r="C262" s="78"/>
      <c r="D262" s="81"/>
      <c r="E262" s="115" t="s">
        <v>233</v>
      </c>
      <c r="F262" s="223" t="e">
        <f>SUM(F239:F248)</f>
        <v>#DIV/0!</v>
      </c>
      <c r="G262" s="224" t="e">
        <f>SUM(G239:G248)</f>
        <v>#DIV/0!</v>
      </c>
      <c r="H262" s="225" t="e">
        <f>SUM(H239:H248)</f>
        <v>#DIV/0!</v>
      </c>
      <c r="I262" s="211"/>
      <c r="J262" s="217" t="e">
        <f>SUM(J250:J261)</f>
        <v>#DIV/0!</v>
      </c>
      <c r="K262" s="217" t="e">
        <f t="shared" ref="K262:M262" si="31">SUM(K250:K261)</f>
        <v>#DIV/0!</v>
      </c>
      <c r="L262" s="217" t="e">
        <f t="shared" si="31"/>
        <v>#DIV/0!</v>
      </c>
      <c r="M262" s="234" t="e">
        <f t="shared" si="31"/>
        <v>#DIV/0!</v>
      </c>
      <c r="N262" s="81"/>
      <c r="O262" s="81"/>
      <c r="P262" s="81"/>
      <c r="Q262" s="75"/>
    </row>
    <row r="263" spans="1:18" x14ac:dyDescent="0.25">
      <c r="F263" s="232" t="s">
        <v>312</v>
      </c>
    </row>
    <row r="264" spans="1:18" ht="15.75" thickBot="1" x14ac:dyDescent="0.3">
      <c r="A264" s="76"/>
      <c r="B264" s="76"/>
      <c r="C264" s="76"/>
      <c r="D264" s="76"/>
      <c r="E264" s="76"/>
      <c r="F264" s="76"/>
      <c r="G264" s="76"/>
      <c r="H264" s="76"/>
      <c r="I264" s="76"/>
      <c r="J264" s="76"/>
      <c r="K264" s="76"/>
      <c r="L264" s="76"/>
      <c r="M264" s="76"/>
      <c r="N264" s="76"/>
      <c r="O264" s="76"/>
      <c r="P264" s="76"/>
      <c r="Q264" s="76"/>
      <c r="R264" s="102"/>
    </row>
    <row r="265" spans="1:18" ht="34.5" thickBot="1" x14ac:dyDescent="0.55000000000000004">
      <c r="B265" s="201" t="s">
        <v>318</v>
      </c>
      <c r="C265" s="202"/>
      <c r="D265" s="202"/>
      <c r="E265" s="202"/>
      <c r="F265" s="202"/>
      <c r="G265" s="202"/>
      <c r="H265" s="202"/>
      <c r="I265" s="202"/>
      <c r="J265" s="202"/>
      <c r="K265" s="202"/>
      <c r="L265" s="202"/>
      <c r="M265" s="202"/>
      <c r="N265" s="202"/>
      <c r="O265" s="202"/>
      <c r="P265" s="202"/>
      <c r="Q265" s="203"/>
    </row>
    <row r="266" spans="1:18" ht="21" x14ac:dyDescent="0.25">
      <c r="B266" s="96"/>
      <c r="C266" s="97"/>
      <c r="D266" s="368" t="s">
        <v>181</v>
      </c>
      <c r="E266" s="598" t="s">
        <v>284</v>
      </c>
      <c r="F266" s="595" t="s">
        <v>259</v>
      </c>
      <c r="G266" s="596"/>
      <c r="H266" s="597"/>
      <c r="I266" s="598" t="s">
        <v>283</v>
      </c>
      <c r="J266" s="600" t="s">
        <v>187</v>
      </c>
      <c r="K266" s="601"/>
      <c r="L266" s="601"/>
      <c r="M266" s="602"/>
      <c r="N266" s="603" t="s">
        <v>227</v>
      </c>
      <c r="O266" s="604"/>
      <c r="P266" s="605"/>
    </row>
    <row r="267" spans="1:18" ht="26.25" customHeight="1" x14ac:dyDescent="0.25">
      <c r="B267" s="98"/>
      <c r="C267" s="99" t="s">
        <v>297</v>
      </c>
      <c r="D267" s="85">
        <f>$D$190</f>
        <v>0</v>
      </c>
      <c r="E267" s="598"/>
      <c r="F267" s="109">
        <f>$F$190</f>
        <v>0</v>
      </c>
      <c r="G267" s="110">
        <f>$G$190</f>
        <v>0</v>
      </c>
      <c r="H267" s="111">
        <f>$H$190</f>
        <v>0</v>
      </c>
      <c r="I267" s="598"/>
      <c r="J267" s="109">
        <f>$J$190</f>
        <v>0</v>
      </c>
      <c r="K267" s="110">
        <f>$K$190</f>
        <v>0</v>
      </c>
      <c r="L267" s="110">
        <f>$L$190</f>
        <v>0</v>
      </c>
      <c r="M267" s="111">
        <f>$M$190</f>
        <v>0</v>
      </c>
      <c r="N267" s="109">
        <f>$N$190</f>
        <v>0</v>
      </c>
      <c r="O267" s="110">
        <f>$O$190</f>
        <v>0</v>
      </c>
      <c r="P267" s="111">
        <f>$P$190</f>
        <v>0</v>
      </c>
    </row>
    <row r="268" spans="1:18" x14ac:dyDescent="0.25">
      <c r="B268" s="665" t="s">
        <v>179</v>
      </c>
      <c r="C268" s="79" t="s">
        <v>199</v>
      </c>
      <c r="D268" s="181" t="s">
        <v>182</v>
      </c>
      <c r="E268" s="598"/>
      <c r="F268" s="198" t="s">
        <v>182</v>
      </c>
      <c r="G268" s="199" t="s">
        <v>69</v>
      </c>
      <c r="H268" s="200" t="s">
        <v>183</v>
      </c>
      <c r="I268" s="598"/>
      <c r="J268" s="184" t="s">
        <v>51</v>
      </c>
      <c r="K268" s="178" t="s">
        <v>52</v>
      </c>
      <c r="L268" s="179" t="s">
        <v>185</v>
      </c>
      <c r="M268" s="183" t="s">
        <v>186</v>
      </c>
      <c r="N268" s="184" t="s">
        <v>228</v>
      </c>
      <c r="O268" s="593" t="s">
        <v>229</v>
      </c>
      <c r="P268" s="594"/>
    </row>
    <row r="269" spans="1:18" ht="15.75" thickBot="1" x14ac:dyDescent="0.3">
      <c r="B269" s="666"/>
      <c r="C269" s="80" t="s">
        <v>12</v>
      </c>
      <c r="D269" s="182">
        <v>7388</v>
      </c>
      <c r="E269" s="599"/>
      <c r="F269" s="186">
        <v>7420</v>
      </c>
      <c r="G269" s="180">
        <v>3220</v>
      </c>
      <c r="H269" s="185">
        <v>3215</v>
      </c>
      <c r="I269" s="599"/>
      <c r="J269" s="186">
        <v>3210</v>
      </c>
      <c r="K269" s="180">
        <v>3212</v>
      </c>
      <c r="L269" s="180" t="s">
        <v>184</v>
      </c>
      <c r="M269" s="185" t="s">
        <v>184</v>
      </c>
      <c r="N269" s="186">
        <v>7422</v>
      </c>
      <c r="O269" s="180">
        <v>7425</v>
      </c>
      <c r="P269" s="185" t="s">
        <v>289</v>
      </c>
      <c r="Q269" s="77" t="s">
        <v>233</v>
      </c>
      <c r="R269" s="3" t="s">
        <v>189</v>
      </c>
    </row>
    <row r="270" spans="1:18" s="374" customFormat="1" x14ac:dyDescent="0.25">
      <c r="B270" s="667"/>
      <c r="C270" s="611"/>
      <c r="D270" s="150">
        <v>0</v>
      </c>
      <c r="E270" s="125"/>
      <c r="F270" s="169">
        <v>0</v>
      </c>
      <c r="G270" s="153">
        <v>0</v>
      </c>
      <c r="H270" s="170">
        <v>0</v>
      </c>
      <c r="I270" s="123"/>
      <c r="J270" s="169">
        <v>0</v>
      </c>
      <c r="K270" s="153">
        <v>0</v>
      </c>
      <c r="L270" s="153">
        <v>0</v>
      </c>
      <c r="M270" s="153">
        <v>0</v>
      </c>
      <c r="N270" s="153">
        <v>0</v>
      </c>
      <c r="O270" s="153">
        <v>0</v>
      </c>
      <c r="P270" s="153">
        <v>0</v>
      </c>
      <c r="Q270" s="138">
        <f>SUM(D270:P270)</f>
        <v>0</v>
      </c>
      <c r="R270" s="377"/>
    </row>
    <row r="271" spans="1:18" s="374" customFormat="1" x14ac:dyDescent="0.25">
      <c r="B271" s="667"/>
      <c r="C271" s="611"/>
      <c r="D271" s="150">
        <v>0</v>
      </c>
      <c r="E271" s="125"/>
      <c r="F271" s="169">
        <v>0</v>
      </c>
      <c r="G271" s="153">
        <v>0</v>
      </c>
      <c r="H271" s="170">
        <v>0</v>
      </c>
      <c r="I271" s="123"/>
      <c r="J271" s="169">
        <v>0</v>
      </c>
      <c r="K271" s="153">
        <v>0</v>
      </c>
      <c r="L271" s="153">
        <v>0</v>
      </c>
      <c r="M271" s="153">
        <v>0</v>
      </c>
      <c r="N271" s="153">
        <v>0</v>
      </c>
      <c r="O271" s="153">
        <v>0</v>
      </c>
      <c r="P271" s="153">
        <v>0</v>
      </c>
      <c r="Q271" s="138">
        <f>SUM(D271:P271)</f>
        <v>0</v>
      </c>
      <c r="R271" s="377"/>
    </row>
    <row r="272" spans="1:18" s="374" customFormat="1" x14ac:dyDescent="0.25">
      <c r="B272" s="667"/>
      <c r="C272" s="611"/>
      <c r="D272" s="150">
        <v>0</v>
      </c>
      <c r="E272" s="125"/>
      <c r="F272" s="169">
        <v>0</v>
      </c>
      <c r="G272" s="153">
        <v>0</v>
      </c>
      <c r="H272" s="170">
        <v>0</v>
      </c>
      <c r="I272" s="123"/>
      <c r="J272" s="169">
        <v>0</v>
      </c>
      <c r="K272" s="153">
        <v>0</v>
      </c>
      <c r="L272" s="153">
        <v>0</v>
      </c>
      <c r="M272" s="153">
        <v>0</v>
      </c>
      <c r="N272" s="153">
        <v>0</v>
      </c>
      <c r="O272" s="153">
        <v>0</v>
      </c>
      <c r="P272" s="153">
        <v>0</v>
      </c>
      <c r="Q272" s="139">
        <f t="shared" ref="Q272:Q277" si="32">SUM(D272:P272)</f>
        <v>0</v>
      </c>
      <c r="R272" s="377"/>
    </row>
    <row r="273" spans="2:18" s="374" customFormat="1" x14ac:dyDescent="0.25">
      <c r="B273" s="667"/>
      <c r="C273" s="611"/>
      <c r="D273" s="150">
        <v>0</v>
      </c>
      <c r="E273" s="125"/>
      <c r="F273" s="169">
        <v>0</v>
      </c>
      <c r="G273" s="153">
        <v>0</v>
      </c>
      <c r="H273" s="170">
        <v>0</v>
      </c>
      <c r="I273" s="123"/>
      <c r="J273" s="169">
        <v>0</v>
      </c>
      <c r="K273" s="153">
        <v>0</v>
      </c>
      <c r="L273" s="153">
        <v>0</v>
      </c>
      <c r="M273" s="153">
        <v>0</v>
      </c>
      <c r="N273" s="153">
        <v>0</v>
      </c>
      <c r="O273" s="153">
        <v>0</v>
      </c>
      <c r="P273" s="153">
        <v>0</v>
      </c>
      <c r="Q273" s="139">
        <f t="shared" si="32"/>
        <v>0</v>
      </c>
      <c r="R273" s="377"/>
    </row>
    <row r="274" spans="2:18" s="374" customFormat="1" x14ac:dyDescent="0.25">
      <c r="B274" s="667"/>
      <c r="C274" s="611"/>
      <c r="D274" s="150">
        <v>0</v>
      </c>
      <c r="E274" s="125"/>
      <c r="F274" s="169">
        <v>0</v>
      </c>
      <c r="G274" s="153">
        <v>0</v>
      </c>
      <c r="H274" s="170">
        <v>0</v>
      </c>
      <c r="I274" s="123"/>
      <c r="J274" s="169">
        <v>0</v>
      </c>
      <c r="K274" s="153">
        <v>0</v>
      </c>
      <c r="L274" s="153">
        <v>0</v>
      </c>
      <c r="M274" s="153">
        <v>0</v>
      </c>
      <c r="N274" s="153">
        <v>0</v>
      </c>
      <c r="O274" s="153">
        <v>0</v>
      </c>
      <c r="P274" s="153">
        <v>0</v>
      </c>
      <c r="Q274" s="139">
        <f t="shared" si="32"/>
        <v>0</v>
      </c>
      <c r="R274" s="377"/>
    </row>
    <row r="275" spans="2:18" s="374" customFormat="1" x14ac:dyDescent="0.25">
      <c r="B275" s="667"/>
      <c r="C275" s="611"/>
      <c r="D275" s="150">
        <v>0</v>
      </c>
      <c r="E275" s="125"/>
      <c r="F275" s="169">
        <v>0</v>
      </c>
      <c r="G275" s="153">
        <v>0</v>
      </c>
      <c r="H275" s="170">
        <v>0</v>
      </c>
      <c r="I275" s="123"/>
      <c r="J275" s="169">
        <v>0</v>
      </c>
      <c r="K275" s="153">
        <v>0</v>
      </c>
      <c r="L275" s="153">
        <v>0</v>
      </c>
      <c r="M275" s="153">
        <v>0</v>
      </c>
      <c r="N275" s="153">
        <v>0</v>
      </c>
      <c r="O275" s="153">
        <v>0</v>
      </c>
      <c r="P275" s="153">
        <v>0</v>
      </c>
      <c r="Q275" s="139">
        <f t="shared" si="32"/>
        <v>0</v>
      </c>
      <c r="R275" s="377"/>
    </row>
    <row r="276" spans="2:18" s="374" customFormat="1" x14ac:dyDescent="0.25">
      <c r="B276" s="667"/>
      <c r="C276" s="611"/>
      <c r="D276" s="150">
        <v>0</v>
      </c>
      <c r="E276" s="125"/>
      <c r="F276" s="169">
        <v>0</v>
      </c>
      <c r="G276" s="153">
        <v>0</v>
      </c>
      <c r="H276" s="170">
        <v>0</v>
      </c>
      <c r="I276" s="123"/>
      <c r="J276" s="169">
        <v>0</v>
      </c>
      <c r="K276" s="153">
        <v>0</v>
      </c>
      <c r="L276" s="153">
        <v>0</v>
      </c>
      <c r="M276" s="153">
        <v>0</v>
      </c>
      <c r="N276" s="153">
        <v>0</v>
      </c>
      <c r="O276" s="153">
        <v>0</v>
      </c>
      <c r="P276" s="153">
        <v>0</v>
      </c>
      <c r="Q276" s="139">
        <f t="shared" si="32"/>
        <v>0</v>
      </c>
      <c r="R276" s="377"/>
    </row>
    <row r="277" spans="2:18" s="374" customFormat="1" x14ac:dyDescent="0.25">
      <c r="B277" s="656" t="s">
        <v>288</v>
      </c>
      <c r="C277" s="609"/>
      <c r="D277" s="150">
        <v>0</v>
      </c>
      <c r="E277" s="125"/>
      <c r="F277" s="169">
        <v>0</v>
      </c>
      <c r="G277" s="153">
        <v>0</v>
      </c>
      <c r="H277" s="170">
        <v>0</v>
      </c>
      <c r="I277" s="123"/>
      <c r="J277" s="169">
        <v>0</v>
      </c>
      <c r="K277" s="153">
        <v>0</v>
      </c>
      <c r="L277" s="153">
        <v>0</v>
      </c>
      <c r="M277" s="153">
        <v>0</v>
      </c>
      <c r="N277" s="153">
        <v>0</v>
      </c>
      <c r="O277" s="153">
        <v>0</v>
      </c>
      <c r="P277" s="153">
        <v>0</v>
      </c>
      <c r="Q277" s="139">
        <f t="shared" si="32"/>
        <v>0</v>
      </c>
      <c r="R277" s="377"/>
    </row>
    <row r="278" spans="2:18" s="374" customFormat="1" ht="15.75" thickBot="1" x14ac:dyDescent="0.3">
      <c r="B278" s="656"/>
      <c r="C278" s="609"/>
      <c r="D278" s="152">
        <v>0</v>
      </c>
      <c r="E278" s="205"/>
      <c r="F278" s="175">
        <v>0</v>
      </c>
      <c r="G278" s="155">
        <v>0</v>
      </c>
      <c r="H278" s="176">
        <v>0</v>
      </c>
      <c r="I278" s="206"/>
      <c r="J278" s="175">
        <v>0</v>
      </c>
      <c r="K278" s="155">
        <v>0</v>
      </c>
      <c r="L278" s="155">
        <v>0</v>
      </c>
      <c r="M278" s="155">
        <v>0</v>
      </c>
      <c r="N278" s="155">
        <v>0</v>
      </c>
      <c r="O278" s="155">
        <v>0</v>
      </c>
      <c r="P278" s="176">
        <v>0</v>
      </c>
      <c r="Q278" s="140">
        <f>SUM(D278:P278)</f>
        <v>0</v>
      </c>
      <c r="R278" s="377"/>
    </row>
    <row r="279" spans="2:18" ht="16.5" thickTop="1" thickBot="1" x14ac:dyDescent="0.3">
      <c r="B279" s="87"/>
      <c r="C279" s="100" t="s">
        <v>314</v>
      </c>
      <c r="D279" s="163">
        <f>SUM(D270:D278)</f>
        <v>0</v>
      </c>
      <c r="E279" s="236"/>
      <c r="F279" s="237">
        <f>SUM(F270:F278)</f>
        <v>0</v>
      </c>
      <c r="G279" s="238">
        <f>SUM(G270:G278)</f>
        <v>0</v>
      </c>
      <c r="H279" s="239">
        <f>SUM(H270:H278)</f>
        <v>0</v>
      </c>
      <c r="I279" s="236"/>
      <c r="J279" s="237">
        <f t="shared" ref="J279:P279" si="33">SUM(J270:J278)</f>
        <v>0</v>
      </c>
      <c r="K279" s="238">
        <f t="shared" si="33"/>
        <v>0</v>
      </c>
      <c r="L279" s="238">
        <f t="shared" si="33"/>
        <v>0</v>
      </c>
      <c r="M279" s="239">
        <f t="shared" si="33"/>
        <v>0</v>
      </c>
      <c r="N279" s="237">
        <f t="shared" si="33"/>
        <v>0</v>
      </c>
      <c r="O279" s="238">
        <f t="shared" si="33"/>
        <v>0</v>
      </c>
      <c r="P279" s="239">
        <f t="shared" si="33"/>
        <v>0</v>
      </c>
      <c r="Q279" s="240">
        <f>SUM(D279:P279)</f>
        <v>0</v>
      </c>
    </row>
    <row r="280" spans="2:18" ht="15.75" thickBot="1" x14ac:dyDescent="0.3">
      <c r="B280" s="87"/>
      <c r="C280" s="100" t="s">
        <v>315</v>
      </c>
      <c r="D280" s="163">
        <f>D$279+D$235</f>
        <v>0</v>
      </c>
      <c r="E280" s="236"/>
      <c r="F280" s="237">
        <f>F$279+F$235</f>
        <v>0</v>
      </c>
      <c r="G280" s="238">
        <f t="shared" ref="G280:H280" si="34">G$279+G$235</f>
        <v>0</v>
      </c>
      <c r="H280" s="239">
        <f t="shared" si="34"/>
        <v>0</v>
      </c>
      <c r="I280" s="236"/>
      <c r="J280" s="237">
        <f>J$279+J$235</f>
        <v>0</v>
      </c>
      <c r="K280" s="238">
        <f t="shared" ref="K280:P280" si="35">K$279+K$235</f>
        <v>0</v>
      </c>
      <c r="L280" s="238">
        <f t="shared" si="35"/>
        <v>0</v>
      </c>
      <c r="M280" s="239">
        <f t="shared" si="35"/>
        <v>0</v>
      </c>
      <c r="N280" s="237">
        <f t="shared" si="35"/>
        <v>0</v>
      </c>
      <c r="O280" s="238">
        <f t="shared" si="35"/>
        <v>0</v>
      </c>
      <c r="P280" s="239">
        <f t="shared" si="35"/>
        <v>0</v>
      </c>
      <c r="Q280" s="240">
        <f>SUM(D280:P280)</f>
        <v>0</v>
      </c>
    </row>
    <row r="281" spans="2:18" ht="15.75" thickBot="1" x14ac:dyDescent="0.3">
      <c r="C281" s="78" t="s">
        <v>234</v>
      </c>
      <c r="D281" s="242">
        <f t="shared" ref="D281:O281" si="36">D$267-D$279</f>
        <v>0</v>
      </c>
      <c r="E281" s="81"/>
      <c r="F281" s="243">
        <f t="shared" si="36"/>
        <v>0</v>
      </c>
      <c r="G281" s="244">
        <f t="shared" si="36"/>
        <v>0</v>
      </c>
      <c r="H281" s="245">
        <f t="shared" si="36"/>
        <v>0</v>
      </c>
      <c r="I281" s="81"/>
      <c r="J281" s="243">
        <f t="shared" si="36"/>
        <v>0</v>
      </c>
      <c r="K281" s="244">
        <f t="shared" si="36"/>
        <v>0</v>
      </c>
      <c r="L281" s="244">
        <f t="shared" si="36"/>
        <v>0</v>
      </c>
      <c r="M281" s="245">
        <f t="shared" si="36"/>
        <v>0</v>
      </c>
      <c r="N281" s="244">
        <f>N$267-N$279</f>
        <v>0</v>
      </c>
      <c r="O281" s="244">
        <f t="shared" si="36"/>
        <v>0</v>
      </c>
      <c r="P281" s="244">
        <f>P$267-P$279</f>
        <v>0</v>
      </c>
      <c r="Q281" s="93">
        <f>SUM(D281:P281)</f>
        <v>0</v>
      </c>
    </row>
    <row r="282" spans="2:18" ht="15.75" thickBot="1" x14ac:dyDescent="0.3">
      <c r="C282" s="147"/>
      <c r="D282" s="81"/>
      <c r="E282" s="81"/>
      <c r="F282" s="81"/>
      <c r="G282" s="81"/>
      <c r="H282" s="81"/>
      <c r="I282" s="92"/>
      <c r="J282" s="81"/>
      <c r="K282" s="81"/>
      <c r="L282" s="81"/>
      <c r="M282" s="81"/>
      <c r="N282" s="81"/>
      <c r="O282" s="81"/>
      <c r="P282" s="81"/>
      <c r="Q282" s="75"/>
    </row>
    <row r="283" spans="2:18" ht="19.5" thickBot="1" x14ac:dyDescent="0.35">
      <c r="B283" s="113"/>
      <c r="C283" s="120"/>
      <c r="D283" s="119"/>
      <c r="E283" s="233" t="s">
        <v>279</v>
      </c>
      <c r="F283" s="631" t="s">
        <v>313</v>
      </c>
      <c r="G283" s="632"/>
      <c r="H283" s="632"/>
      <c r="I283" s="632"/>
      <c r="J283" s="632"/>
      <c r="K283" s="632"/>
      <c r="L283" s="632"/>
      <c r="M283" s="633"/>
      <c r="N283" s="81"/>
      <c r="O283" s="81"/>
      <c r="P283" s="81"/>
      <c r="Q283" s="75"/>
    </row>
    <row r="284" spans="2:18" ht="18.75" x14ac:dyDescent="0.3">
      <c r="B284" s="112"/>
      <c r="C284" s="120"/>
      <c r="D284" s="116" t="s">
        <v>247</v>
      </c>
      <c r="E284" s="118">
        <v>1</v>
      </c>
      <c r="F284" s="213" t="e">
        <f t="shared" ref="F284:F293" si="37">ROUND(SUMIF($E$7:$E$278,$D284,$F$7:$F$278)/F$280,3)</f>
        <v>#DIV/0!</v>
      </c>
      <c r="G284" s="228" t="e">
        <f t="shared" ref="G284:H293" si="38">ROUND(SUMIF($E$7:$E$278,$D284,G$7:G$278)/G$280,3)</f>
        <v>#DIV/0!</v>
      </c>
      <c r="H284" s="228" t="e">
        <f t="shared" si="38"/>
        <v>#DIV/0!</v>
      </c>
      <c r="I284" s="379"/>
      <c r="J284" s="379"/>
      <c r="K284" s="379"/>
      <c r="L284" s="379"/>
      <c r="M284" s="380"/>
      <c r="N284" s="81"/>
      <c r="O284" s="81"/>
      <c r="P284" s="81"/>
      <c r="Q284" s="75"/>
    </row>
    <row r="285" spans="2:18" ht="18.75" x14ac:dyDescent="0.3">
      <c r="B285" s="112"/>
      <c r="C285" s="119"/>
      <c r="D285" s="116" t="s">
        <v>248</v>
      </c>
      <c r="E285" s="118">
        <v>2</v>
      </c>
      <c r="F285" s="214" t="e">
        <f t="shared" si="37"/>
        <v>#DIV/0!</v>
      </c>
      <c r="G285" s="215" t="e">
        <f t="shared" si="38"/>
        <v>#DIV/0!</v>
      </c>
      <c r="H285" s="215" t="e">
        <f t="shared" si="38"/>
        <v>#DIV/0!</v>
      </c>
      <c r="I285" s="161"/>
      <c r="J285" s="161"/>
      <c r="K285" s="161"/>
      <c r="L285" s="161"/>
      <c r="M285" s="158"/>
      <c r="N285" s="81"/>
      <c r="O285" s="81"/>
      <c r="P285" s="81"/>
      <c r="Q285" s="75"/>
    </row>
    <row r="286" spans="2:18" ht="18.75" x14ac:dyDescent="0.3">
      <c r="B286" s="112"/>
      <c r="C286" s="119"/>
      <c r="D286" s="116" t="s">
        <v>249</v>
      </c>
      <c r="E286" s="118">
        <v>3</v>
      </c>
      <c r="F286" s="214" t="e">
        <f t="shared" si="37"/>
        <v>#DIV/0!</v>
      </c>
      <c r="G286" s="215" t="e">
        <f t="shared" si="38"/>
        <v>#DIV/0!</v>
      </c>
      <c r="H286" s="215" t="e">
        <f t="shared" si="38"/>
        <v>#DIV/0!</v>
      </c>
      <c r="I286" s="161"/>
      <c r="J286" s="161"/>
      <c r="K286" s="161"/>
      <c r="L286" s="161"/>
      <c r="M286" s="158"/>
      <c r="N286" s="81"/>
      <c r="O286" s="81"/>
      <c r="P286" s="81"/>
      <c r="Q286" s="75"/>
    </row>
    <row r="287" spans="2:18" ht="18.75" x14ac:dyDescent="0.3">
      <c r="B287" s="112"/>
      <c r="C287" s="119"/>
      <c r="D287" s="116" t="s">
        <v>250</v>
      </c>
      <c r="E287" s="118">
        <v>4</v>
      </c>
      <c r="F287" s="214" t="e">
        <f t="shared" si="37"/>
        <v>#DIV/0!</v>
      </c>
      <c r="G287" s="215" t="e">
        <f t="shared" si="38"/>
        <v>#DIV/0!</v>
      </c>
      <c r="H287" s="215" t="e">
        <f t="shared" si="38"/>
        <v>#DIV/0!</v>
      </c>
      <c r="I287" s="161"/>
      <c r="J287" s="161"/>
      <c r="K287" s="161"/>
      <c r="L287" s="161"/>
      <c r="M287" s="158"/>
      <c r="N287" s="81"/>
      <c r="O287" s="81"/>
      <c r="P287" s="81"/>
      <c r="Q287" s="75"/>
    </row>
    <row r="288" spans="2:18" ht="18.75" x14ac:dyDescent="0.3">
      <c r="B288" s="112"/>
      <c r="C288" s="119"/>
      <c r="D288" s="116" t="s">
        <v>251</v>
      </c>
      <c r="E288" s="118">
        <v>5</v>
      </c>
      <c r="F288" s="214" t="e">
        <f t="shared" si="37"/>
        <v>#DIV/0!</v>
      </c>
      <c r="G288" s="215" t="e">
        <f t="shared" si="38"/>
        <v>#DIV/0!</v>
      </c>
      <c r="H288" s="215" t="e">
        <f t="shared" si="38"/>
        <v>#DIV/0!</v>
      </c>
      <c r="I288" s="161"/>
      <c r="J288" s="161"/>
      <c r="K288" s="161"/>
      <c r="L288" s="161"/>
      <c r="M288" s="158"/>
      <c r="N288" s="81"/>
      <c r="O288" s="81"/>
      <c r="P288" s="81"/>
      <c r="Q288" s="75"/>
    </row>
    <row r="289" spans="2:17" ht="18.75" x14ac:dyDescent="0.3">
      <c r="B289" s="112"/>
      <c r="C289" s="119"/>
      <c r="D289" s="116" t="s">
        <v>252</v>
      </c>
      <c r="E289" s="118">
        <v>6</v>
      </c>
      <c r="F289" s="214" t="e">
        <f t="shared" si="37"/>
        <v>#DIV/0!</v>
      </c>
      <c r="G289" s="215" t="e">
        <f t="shared" si="38"/>
        <v>#DIV/0!</v>
      </c>
      <c r="H289" s="215" t="e">
        <f t="shared" si="38"/>
        <v>#DIV/0!</v>
      </c>
      <c r="I289" s="161"/>
      <c r="J289" s="161"/>
      <c r="K289" s="161"/>
      <c r="L289" s="161"/>
      <c r="M289" s="158"/>
      <c r="N289" s="81"/>
      <c r="O289" s="81"/>
      <c r="P289" s="81"/>
      <c r="Q289" s="75"/>
    </row>
    <row r="290" spans="2:17" ht="18.75" x14ac:dyDescent="0.3">
      <c r="B290" s="112"/>
      <c r="C290" s="119"/>
      <c r="D290" s="116" t="s">
        <v>253</v>
      </c>
      <c r="E290" s="118">
        <v>7</v>
      </c>
      <c r="F290" s="214" t="e">
        <f t="shared" si="37"/>
        <v>#DIV/0!</v>
      </c>
      <c r="G290" s="215" t="e">
        <f t="shared" si="38"/>
        <v>#DIV/0!</v>
      </c>
      <c r="H290" s="215" t="e">
        <f t="shared" si="38"/>
        <v>#DIV/0!</v>
      </c>
      <c r="I290" s="161"/>
      <c r="J290" s="161"/>
      <c r="K290" s="161"/>
      <c r="L290" s="161"/>
      <c r="M290" s="158"/>
      <c r="N290" s="81"/>
      <c r="O290" s="81"/>
      <c r="P290" s="81"/>
      <c r="Q290" s="75"/>
    </row>
    <row r="291" spans="2:17" ht="18.75" x14ac:dyDescent="0.3">
      <c r="B291" s="112"/>
      <c r="C291" s="119"/>
      <c r="D291" s="116" t="s">
        <v>254</v>
      </c>
      <c r="E291" s="118">
        <v>8</v>
      </c>
      <c r="F291" s="214" t="e">
        <f t="shared" si="37"/>
        <v>#DIV/0!</v>
      </c>
      <c r="G291" s="215" t="e">
        <f t="shared" si="38"/>
        <v>#DIV/0!</v>
      </c>
      <c r="H291" s="215" t="e">
        <f t="shared" si="38"/>
        <v>#DIV/0!</v>
      </c>
      <c r="I291" s="161"/>
      <c r="J291" s="161"/>
      <c r="K291" s="161"/>
      <c r="L291" s="161"/>
      <c r="M291" s="158"/>
      <c r="N291" s="81"/>
      <c r="O291" s="81"/>
      <c r="P291" s="81"/>
      <c r="Q291" s="75"/>
    </row>
    <row r="292" spans="2:17" ht="18.75" x14ac:dyDescent="0.3">
      <c r="B292" s="112"/>
      <c r="C292" s="119"/>
      <c r="D292" s="116" t="s">
        <v>255</v>
      </c>
      <c r="E292" s="118">
        <v>9</v>
      </c>
      <c r="F292" s="214" t="e">
        <f t="shared" si="37"/>
        <v>#DIV/0!</v>
      </c>
      <c r="G292" s="215" t="e">
        <f t="shared" si="38"/>
        <v>#DIV/0!</v>
      </c>
      <c r="H292" s="215" t="e">
        <f t="shared" si="38"/>
        <v>#DIV/0!</v>
      </c>
      <c r="I292" s="161"/>
      <c r="J292" s="161"/>
      <c r="K292" s="161"/>
      <c r="L292" s="161"/>
      <c r="M292" s="158"/>
      <c r="N292" s="81"/>
      <c r="O292" s="81"/>
      <c r="P292" s="81"/>
      <c r="Q292" s="75"/>
    </row>
    <row r="293" spans="2:17" ht="18.75" x14ac:dyDescent="0.3">
      <c r="B293" s="112"/>
      <c r="C293" s="119"/>
      <c r="D293" s="116" t="s">
        <v>256</v>
      </c>
      <c r="E293" s="118">
        <v>10</v>
      </c>
      <c r="F293" s="214" t="e">
        <f t="shared" si="37"/>
        <v>#DIV/0!</v>
      </c>
      <c r="G293" s="215" t="e">
        <f t="shared" si="38"/>
        <v>#DIV/0!</v>
      </c>
      <c r="H293" s="215" t="e">
        <f t="shared" si="38"/>
        <v>#DIV/0!</v>
      </c>
      <c r="I293" s="161"/>
      <c r="J293" s="161"/>
      <c r="K293" s="161"/>
      <c r="L293" s="161"/>
      <c r="M293" s="158"/>
      <c r="N293" s="81"/>
      <c r="O293" s="81"/>
      <c r="P293" s="81"/>
      <c r="Q293" s="75"/>
    </row>
    <row r="294" spans="2:17" ht="15.75" x14ac:dyDescent="0.25">
      <c r="B294" s="113"/>
      <c r="C294" s="114"/>
      <c r="D294" s="114"/>
      <c r="E294" s="117" t="s">
        <v>260</v>
      </c>
      <c r="F294" s="156"/>
      <c r="G294" s="161"/>
      <c r="H294" s="161"/>
      <c r="I294" s="161"/>
      <c r="J294" s="161"/>
      <c r="K294" s="161"/>
      <c r="L294" s="161"/>
      <c r="M294" s="158"/>
      <c r="N294" s="81"/>
      <c r="O294" s="81"/>
      <c r="P294" s="81"/>
      <c r="Q294" s="75"/>
    </row>
    <row r="295" spans="2:17" ht="18.75" x14ac:dyDescent="0.3">
      <c r="B295" s="112"/>
      <c r="C295" s="112"/>
      <c r="D295" s="116" t="s">
        <v>235</v>
      </c>
      <c r="E295" s="118">
        <v>1</v>
      </c>
      <c r="F295" s="156"/>
      <c r="G295" s="161"/>
      <c r="H295" s="161"/>
      <c r="I295" s="161"/>
      <c r="J295" s="215" t="e">
        <f t="shared" ref="J295:M306" si="39">ROUND(SUMIF($I$7:$I$278,$D295,J$7:J$278)/J$280,3)</f>
        <v>#DIV/0!</v>
      </c>
      <c r="K295" s="215" t="e">
        <f t="shared" si="39"/>
        <v>#DIV/0!</v>
      </c>
      <c r="L295" s="215" t="e">
        <f t="shared" si="39"/>
        <v>#DIV/0!</v>
      </c>
      <c r="M295" s="235" t="e">
        <f t="shared" si="39"/>
        <v>#DIV/0!</v>
      </c>
      <c r="N295" s="81"/>
      <c r="O295" s="81"/>
      <c r="P295" s="81"/>
      <c r="Q295" s="75"/>
    </row>
    <row r="296" spans="2:17" ht="18.75" x14ac:dyDescent="0.3">
      <c r="B296" s="112"/>
      <c r="C296" s="112"/>
      <c r="D296" s="116" t="s">
        <v>236</v>
      </c>
      <c r="E296" s="118">
        <v>2</v>
      </c>
      <c r="F296" s="156"/>
      <c r="G296" s="161"/>
      <c r="H296" s="161"/>
      <c r="I296" s="161"/>
      <c r="J296" s="215" t="e">
        <f t="shared" si="39"/>
        <v>#DIV/0!</v>
      </c>
      <c r="K296" s="215" t="e">
        <f t="shared" si="39"/>
        <v>#DIV/0!</v>
      </c>
      <c r="L296" s="215" t="e">
        <f t="shared" si="39"/>
        <v>#DIV/0!</v>
      </c>
      <c r="M296" s="235" t="e">
        <f t="shared" si="39"/>
        <v>#DIV/0!</v>
      </c>
      <c r="N296" s="81"/>
      <c r="O296" s="81"/>
      <c r="P296" s="81"/>
      <c r="Q296" s="75"/>
    </row>
    <row r="297" spans="2:17" ht="18.75" x14ac:dyDescent="0.3">
      <c r="B297" s="112"/>
      <c r="C297" s="112"/>
      <c r="D297" s="116" t="s">
        <v>237</v>
      </c>
      <c r="E297" s="118">
        <v>3</v>
      </c>
      <c r="F297" s="156"/>
      <c r="G297" s="161"/>
      <c r="H297" s="161"/>
      <c r="I297" s="161"/>
      <c r="J297" s="215" t="e">
        <f t="shared" si="39"/>
        <v>#DIV/0!</v>
      </c>
      <c r="K297" s="215" t="e">
        <f t="shared" si="39"/>
        <v>#DIV/0!</v>
      </c>
      <c r="L297" s="215" t="e">
        <f t="shared" si="39"/>
        <v>#DIV/0!</v>
      </c>
      <c r="M297" s="235" t="e">
        <f t="shared" si="39"/>
        <v>#DIV/0!</v>
      </c>
      <c r="N297" s="81"/>
      <c r="O297" s="81"/>
      <c r="P297" s="81"/>
      <c r="Q297" s="75"/>
    </row>
    <row r="298" spans="2:17" ht="18.75" x14ac:dyDescent="0.3">
      <c r="B298" s="112"/>
      <c r="C298" s="112"/>
      <c r="D298" s="116" t="s">
        <v>238</v>
      </c>
      <c r="E298" s="118">
        <v>4</v>
      </c>
      <c r="F298" s="156"/>
      <c r="G298" s="161"/>
      <c r="H298" s="161"/>
      <c r="I298" s="161"/>
      <c r="J298" s="215" t="e">
        <f t="shared" si="39"/>
        <v>#DIV/0!</v>
      </c>
      <c r="K298" s="215" t="e">
        <f t="shared" si="39"/>
        <v>#DIV/0!</v>
      </c>
      <c r="L298" s="215" t="e">
        <f t="shared" si="39"/>
        <v>#DIV/0!</v>
      </c>
      <c r="M298" s="235" t="e">
        <f t="shared" si="39"/>
        <v>#DIV/0!</v>
      </c>
      <c r="N298" s="81"/>
      <c r="O298" s="81"/>
      <c r="P298" s="81"/>
      <c r="Q298" s="75"/>
    </row>
    <row r="299" spans="2:17" ht="18.75" x14ac:dyDescent="0.3">
      <c r="B299" s="112"/>
      <c r="C299" s="112"/>
      <c r="D299" s="116" t="s">
        <v>239</v>
      </c>
      <c r="E299" s="118">
        <v>5</v>
      </c>
      <c r="F299" s="156"/>
      <c r="G299" s="161"/>
      <c r="H299" s="161"/>
      <c r="I299" s="161"/>
      <c r="J299" s="215" t="e">
        <f t="shared" si="39"/>
        <v>#DIV/0!</v>
      </c>
      <c r="K299" s="215" t="e">
        <f t="shared" si="39"/>
        <v>#DIV/0!</v>
      </c>
      <c r="L299" s="215" t="e">
        <f t="shared" si="39"/>
        <v>#DIV/0!</v>
      </c>
      <c r="M299" s="235" t="e">
        <f t="shared" si="39"/>
        <v>#DIV/0!</v>
      </c>
      <c r="N299" s="81"/>
      <c r="O299" s="81"/>
      <c r="P299" s="81"/>
      <c r="Q299" s="75"/>
    </row>
    <row r="300" spans="2:17" ht="18.75" x14ac:dyDescent="0.3">
      <c r="B300" s="112"/>
      <c r="C300" s="112"/>
      <c r="D300" s="116" t="s">
        <v>240</v>
      </c>
      <c r="E300" s="118">
        <v>6</v>
      </c>
      <c r="F300" s="156"/>
      <c r="G300" s="161"/>
      <c r="H300" s="161"/>
      <c r="I300" s="161"/>
      <c r="J300" s="215" t="e">
        <f t="shared" si="39"/>
        <v>#DIV/0!</v>
      </c>
      <c r="K300" s="215" t="e">
        <f t="shared" si="39"/>
        <v>#DIV/0!</v>
      </c>
      <c r="L300" s="215" t="e">
        <f t="shared" si="39"/>
        <v>#DIV/0!</v>
      </c>
      <c r="M300" s="235" t="e">
        <f t="shared" si="39"/>
        <v>#DIV/0!</v>
      </c>
      <c r="N300" s="81"/>
      <c r="O300" s="81"/>
      <c r="P300" s="81"/>
      <c r="Q300" s="75"/>
    </row>
    <row r="301" spans="2:17" ht="18.75" x14ac:dyDescent="0.3">
      <c r="B301" s="112"/>
      <c r="C301" s="112"/>
      <c r="D301" s="116" t="s">
        <v>241</v>
      </c>
      <c r="E301" s="118">
        <v>7</v>
      </c>
      <c r="F301" s="156"/>
      <c r="G301" s="161"/>
      <c r="H301" s="161"/>
      <c r="I301" s="161"/>
      <c r="J301" s="215" t="e">
        <f t="shared" si="39"/>
        <v>#DIV/0!</v>
      </c>
      <c r="K301" s="215" t="e">
        <f t="shared" si="39"/>
        <v>#DIV/0!</v>
      </c>
      <c r="L301" s="215" t="e">
        <f t="shared" si="39"/>
        <v>#DIV/0!</v>
      </c>
      <c r="M301" s="235" t="e">
        <f t="shared" si="39"/>
        <v>#DIV/0!</v>
      </c>
      <c r="N301" s="81"/>
      <c r="O301" s="81"/>
      <c r="P301" s="81"/>
      <c r="Q301" s="75"/>
    </row>
    <row r="302" spans="2:17" ht="18.75" x14ac:dyDescent="0.3">
      <c r="B302" s="112"/>
      <c r="C302" s="112"/>
      <c r="D302" s="116" t="s">
        <v>242</v>
      </c>
      <c r="E302" s="118">
        <v>8</v>
      </c>
      <c r="F302" s="156"/>
      <c r="G302" s="161"/>
      <c r="H302" s="161"/>
      <c r="I302" s="161"/>
      <c r="J302" s="215" t="e">
        <f t="shared" si="39"/>
        <v>#DIV/0!</v>
      </c>
      <c r="K302" s="215" t="e">
        <f t="shared" si="39"/>
        <v>#DIV/0!</v>
      </c>
      <c r="L302" s="215" t="e">
        <f t="shared" si="39"/>
        <v>#DIV/0!</v>
      </c>
      <c r="M302" s="235" t="e">
        <f t="shared" si="39"/>
        <v>#DIV/0!</v>
      </c>
      <c r="N302" s="81"/>
      <c r="O302" s="81"/>
      <c r="P302" s="81"/>
      <c r="Q302" s="75"/>
    </row>
    <row r="303" spans="2:17" ht="18.75" x14ac:dyDescent="0.3">
      <c r="B303" s="112"/>
      <c r="C303" s="112"/>
      <c r="D303" s="116" t="s">
        <v>243</v>
      </c>
      <c r="E303" s="118">
        <v>9</v>
      </c>
      <c r="F303" s="156"/>
      <c r="G303" s="161"/>
      <c r="H303" s="161"/>
      <c r="I303" s="161"/>
      <c r="J303" s="215" t="e">
        <f t="shared" si="39"/>
        <v>#DIV/0!</v>
      </c>
      <c r="K303" s="215" t="e">
        <f t="shared" si="39"/>
        <v>#DIV/0!</v>
      </c>
      <c r="L303" s="215" t="e">
        <f t="shared" si="39"/>
        <v>#DIV/0!</v>
      </c>
      <c r="M303" s="235" t="e">
        <f t="shared" si="39"/>
        <v>#DIV/0!</v>
      </c>
      <c r="N303" s="81"/>
      <c r="O303" s="81"/>
      <c r="P303" s="81"/>
      <c r="Q303" s="75"/>
    </row>
    <row r="304" spans="2:17" ht="18.75" x14ac:dyDescent="0.3">
      <c r="B304" s="112"/>
      <c r="C304" s="112"/>
      <c r="D304" s="116" t="s">
        <v>244</v>
      </c>
      <c r="E304" s="118">
        <v>10</v>
      </c>
      <c r="F304" s="156"/>
      <c r="G304" s="161"/>
      <c r="H304" s="161"/>
      <c r="I304" s="161"/>
      <c r="J304" s="215" t="e">
        <f t="shared" si="39"/>
        <v>#DIV/0!</v>
      </c>
      <c r="K304" s="215" t="e">
        <f t="shared" si="39"/>
        <v>#DIV/0!</v>
      </c>
      <c r="L304" s="215" t="e">
        <f t="shared" si="39"/>
        <v>#DIV/0!</v>
      </c>
      <c r="M304" s="235" t="e">
        <f t="shared" si="39"/>
        <v>#DIV/0!</v>
      </c>
      <c r="N304" s="81"/>
      <c r="O304" s="81"/>
      <c r="P304" s="81"/>
      <c r="Q304" s="75"/>
    </row>
    <row r="305" spans="1:18" ht="18.75" x14ac:dyDescent="0.3">
      <c r="B305" s="112"/>
      <c r="C305" s="112"/>
      <c r="D305" s="116" t="s">
        <v>245</v>
      </c>
      <c r="E305" s="118">
        <v>11</v>
      </c>
      <c r="F305" s="156"/>
      <c r="G305" s="161"/>
      <c r="H305" s="161"/>
      <c r="I305" s="161"/>
      <c r="J305" s="215" t="e">
        <f t="shared" si="39"/>
        <v>#DIV/0!</v>
      </c>
      <c r="K305" s="215" t="e">
        <f t="shared" si="39"/>
        <v>#DIV/0!</v>
      </c>
      <c r="L305" s="215" t="e">
        <f t="shared" si="39"/>
        <v>#DIV/0!</v>
      </c>
      <c r="M305" s="235" t="e">
        <f t="shared" si="39"/>
        <v>#DIV/0!</v>
      </c>
      <c r="N305" s="81"/>
      <c r="O305" s="81"/>
      <c r="P305" s="81"/>
      <c r="Q305" s="75"/>
    </row>
    <row r="306" spans="1:18" ht="19.5" thickBot="1" x14ac:dyDescent="0.35">
      <c r="B306" s="112"/>
      <c r="C306" s="112"/>
      <c r="D306" s="116" t="s">
        <v>246</v>
      </c>
      <c r="E306" s="118">
        <v>12</v>
      </c>
      <c r="F306" s="157"/>
      <c r="G306" s="162"/>
      <c r="H306" s="162"/>
      <c r="I306" s="161"/>
      <c r="J306" s="215" t="e">
        <f t="shared" si="39"/>
        <v>#DIV/0!</v>
      </c>
      <c r="K306" s="215" t="e">
        <f t="shared" si="39"/>
        <v>#DIV/0!</v>
      </c>
      <c r="L306" s="215" t="e">
        <f t="shared" si="39"/>
        <v>#DIV/0!</v>
      </c>
      <c r="M306" s="235" t="e">
        <f t="shared" si="39"/>
        <v>#DIV/0!</v>
      </c>
      <c r="N306" s="81"/>
      <c r="O306" s="81"/>
      <c r="P306" s="81"/>
      <c r="Q306" s="75"/>
    </row>
    <row r="307" spans="1:18" ht="16.5" thickTop="1" thickBot="1" x14ac:dyDescent="0.3">
      <c r="B307" s="147"/>
      <c r="C307" s="78"/>
      <c r="D307" s="81"/>
      <c r="E307" s="115" t="s">
        <v>233</v>
      </c>
      <c r="F307" s="223" t="e">
        <f>SUM(F284:F293)</f>
        <v>#DIV/0!</v>
      </c>
      <c r="G307" s="224" t="e">
        <f>SUM(G284:G293)</f>
        <v>#DIV/0!</v>
      </c>
      <c r="H307" s="225" t="e">
        <f>SUM(H284:H293)</f>
        <v>#DIV/0!</v>
      </c>
      <c r="I307" s="226"/>
      <c r="J307" s="217" t="e">
        <f>SUM(J295:J306)</f>
        <v>#DIV/0!</v>
      </c>
      <c r="K307" s="217" t="e">
        <f t="shared" ref="K307:M307" si="40">SUM(K295:K306)</f>
        <v>#DIV/0!</v>
      </c>
      <c r="L307" s="217" t="e">
        <f t="shared" si="40"/>
        <v>#DIV/0!</v>
      </c>
      <c r="M307" s="234" t="e">
        <f t="shared" si="40"/>
        <v>#DIV/0!</v>
      </c>
      <c r="N307" s="81"/>
      <c r="O307" s="81"/>
      <c r="P307" s="81"/>
      <c r="Q307" s="75"/>
    </row>
    <row r="308" spans="1:18" x14ac:dyDescent="0.25">
      <c r="F308" s="232" t="s">
        <v>312</v>
      </c>
    </row>
    <row r="309" spans="1:18" ht="15.75" thickBot="1" x14ac:dyDescent="0.3">
      <c r="A309" s="76"/>
      <c r="B309" s="76"/>
      <c r="C309" s="76"/>
      <c r="D309" s="76"/>
      <c r="E309" s="76"/>
      <c r="F309" s="76"/>
      <c r="G309" s="76"/>
      <c r="H309" s="76"/>
      <c r="I309" s="76"/>
      <c r="J309" s="76"/>
      <c r="K309" s="76"/>
      <c r="L309" s="76"/>
      <c r="M309" s="76"/>
      <c r="N309" s="76"/>
      <c r="O309" s="76"/>
      <c r="P309" s="76"/>
      <c r="Q309" s="76"/>
      <c r="R309" s="102"/>
    </row>
    <row r="310" spans="1:18" ht="34.5" thickBot="1" x14ac:dyDescent="0.55000000000000004">
      <c r="B310" s="201" t="s">
        <v>317</v>
      </c>
      <c r="C310" s="202"/>
      <c r="D310" s="202"/>
      <c r="E310" s="202"/>
      <c r="F310" s="202"/>
      <c r="G310" s="202"/>
      <c r="H310" s="202"/>
      <c r="I310" s="202"/>
      <c r="J310" s="202"/>
      <c r="K310" s="202"/>
      <c r="L310" s="202"/>
      <c r="M310" s="202"/>
      <c r="N310" s="202"/>
      <c r="O310" s="202"/>
      <c r="P310" s="202"/>
      <c r="Q310" s="203"/>
    </row>
    <row r="311" spans="1:18" ht="35.25" customHeight="1" x14ac:dyDescent="0.25">
      <c r="B311" s="96"/>
      <c r="C311" s="97"/>
      <c r="D311" s="368" t="s">
        <v>181</v>
      </c>
      <c r="E311" s="598" t="s">
        <v>284</v>
      </c>
      <c r="F311" s="595" t="s">
        <v>259</v>
      </c>
      <c r="G311" s="596"/>
      <c r="H311" s="597"/>
      <c r="I311" s="598" t="s">
        <v>283</v>
      </c>
      <c r="J311" s="600" t="s">
        <v>187</v>
      </c>
      <c r="K311" s="601"/>
      <c r="L311" s="601"/>
      <c r="M311" s="602"/>
      <c r="N311" s="603" t="s">
        <v>227</v>
      </c>
      <c r="O311" s="604"/>
      <c r="P311" s="605"/>
    </row>
    <row r="312" spans="1:18" ht="15" customHeight="1" x14ac:dyDescent="0.25">
      <c r="B312" s="98"/>
      <c r="C312" s="99" t="s">
        <v>297</v>
      </c>
      <c r="D312" s="85">
        <f>D$281</f>
        <v>0</v>
      </c>
      <c r="E312" s="598"/>
      <c r="F312" s="109">
        <f>F$281</f>
        <v>0</v>
      </c>
      <c r="G312" s="110">
        <f>G$281</f>
        <v>0</v>
      </c>
      <c r="H312" s="111">
        <f>H$281</f>
        <v>0</v>
      </c>
      <c r="I312" s="598"/>
      <c r="J312" s="109">
        <f t="shared" ref="J312:P312" si="41">J$281</f>
        <v>0</v>
      </c>
      <c r="K312" s="110">
        <f t="shared" si="41"/>
        <v>0</v>
      </c>
      <c r="L312" s="110">
        <f t="shared" si="41"/>
        <v>0</v>
      </c>
      <c r="M312" s="111">
        <f t="shared" si="41"/>
        <v>0</v>
      </c>
      <c r="N312" s="109">
        <f t="shared" si="41"/>
        <v>0</v>
      </c>
      <c r="O312" s="110">
        <f t="shared" si="41"/>
        <v>0</v>
      </c>
      <c r="P312" s="111">
        <f t="shared" si="41"/>
        <v>0</v>
      </c>
    </row>
    <row r="313" spans="1:18" ht="15" customHeight="1" x14ac:dyDescent="0.25">
      <c r="B313" s="665" t="s">
        <v>179</v>
      </c>
      <c r="C313" s="79" t="s">
        <v>199</v>
      </c>
      <c r="D313" s="181" t="s">
        <v>182</v>
      </c>
      <c r="E313" s="598"/>
      <c r="F313" s="198" t="s">
        <v>182</v>
      </c>
      <c r="G313" s="199" t="s">
        <v>69</v>
      </c>
      <c r="H313" s="200" t="s">
        <v>183</v>
      </c>
      <c r="I313" s="598"/>
      <c r="J313" s="184" t="s">
        <v>51</v>
      </c>
      <c r="K313" s="178" t="s">
        <v>52</v>
      </c>
      <c r="L313" s="179" t="s">
        <v>185</v>
      </c>
      <c r="M313" s="183" t="s">
        <v>186</v>
      </c>
      <c r="N313" s="184" t="s">
        <v>228</v>
      </c>
      <c r="O313" s="593" t="s">
        <v>229</v>
      </c>
      <c r="P313" s="594"/>
    </row>
    <row r="314" spans="1:18" ht="15.75" customHeight="1" thickBot="1" x14ac:dyDescent="0.3">
      <c r="B314" s="666"/>
      <c r="C314" s="80" t="s">
        <v>12</v>
      </c>
      <c r="D314" s="182">
        <v>7388</v>
      </c>
      <c r="E314" s="599"/>
      <c r="F314" s="186">
        <v>7420</v>
      </c>
      <c r="G314" s="180">
        <v>3220</v>
      </c>
      <c r="H314" s="185">
        <v>3215</v>
      </c>
      <c r="I314" s="599"/>
      <c r="J314" s="186">
        <v>3210</v>
      </c>
      <c r="K314" s="180">
        <v>3212</v>
      </c>
      <c r="L314" s="180" t="s">
        <v>184</v>
      </c>
      <c r="M314" s="185" t="s">
        <v>184</v>
      </c>
      <c r="N314" s="186">
        <v>7422</v>
      </c>
      <c r="O314" s="180">
        <v>7425</v>
      </c>
      <c r="P314" s="185" t="s">
        <v>289</v>
      </c>
      <c r="Q314" s="77" t="s">
        <v>233</v>
      </c>
      <c r="R314" s="3" t="s">
        <v>189</v>
      </c>
    </row>
    <row r="315" spans="1:18" s="374" customFormat="1" x14ac:dyDescent="0.25">
      <c r="B315" s="667"/>
      <c r="C315" s="611"/>
      <c r="D315" s="150">
        <v>0</v>
      </c>
      <c r="E315" s="125"/>
      <c r="F315" s="169">
        <v>0</v>
      </c>
      <c r="G315" s="153">
        <v>0</v>
      </c>
      <c r="H315" s="170">
        <v>0</v>
      </c>
      <c r="I315" s="123"/>
      <c r="J315" s="169">
        <v>0</v>
      </c>
      <c r="K315" s="153">
        <v>0</v>
      </c>
      <c r="L315" s="153">
        <v>0</v>
      </c>
      <c r="M315" s="153">
        <v>0</v>
      </c>
      <c r="N315" s="153">
        <v>0</v>
      </c>
      <c r="O315" s="153">
        <v>0</v>
      </c>
      <c r="P315" s="153">
        <v>0</v>
      </c>
      <c r="Q315" s="138">
        <f>SUM(D315:P315)</f>
        <v>0</v>
      </c>
      <c r="R315" s="377"/>
    </row>
    <row r="316" spans="1:18" s="374" customFormat="1" x14ac:dyDescent="0.25">
      <c r="B316" s="667"/>
      <c r="C316" s="611"/>
      <c r="D316" s="150">
        <v>0</v>
      </c>
      <c r="E316" s="125"/>
      <c r="F316" s="169">
        <v>0</v>
      </c>
      <c r="G316" s="153">
        <v>0</v>
      </c>
      <c r="H316" s="170">
        <v>0</v>
      </c>
      <c r="I316" s="123"/>
      <c r="J316" s="169">
        <v>0</v>
      </c>
      <c r="K316" s="153">
        <v>0</v>
      </c>
      <c r="L316" s="153">
        <v>0</v>
      </c>
      <c r="M316" s="153">
        <v>0</v>
      </c>
      <c r="N316" s="153">
        <v>0</v>
      </c>
      <c r="O316" s="153">
        <v>0</v>
      </c>
      <c r="P316" s="153">
        <v>0</v>
      </c>
      <c r="Q316" s="138">
        <f>SUM(D316:P316)</f>
        <v>0</v>
      </c>
      <c r="R316" s="377"/>
    </row>
    <row r="317" spans="1:18" s="374" customFormat="1" x14ac:dyDescent="0.25">
      <c r="B317" s="667"/>
      <c r="C317" s="611"/>
      <c r="D317" s="150">
        <v>0</v>
      </c>
      <c r="E317" s="125"/>
      <c r="F317" s="169">
        <v>0</v>
      </c>
      <c r="G317" s="153">
        <v>0</v>
      </c>
      <c r="H317" s="170">
        <v>0</v>
      </c>
      <c r="I317" s="123"/>
      <c r="J317" s="169">
        <v>0</v>
      </c>
      <c r="K317" s="153">
        <v>0</v>
      </c>
      <c r="L317" s="153">
        <v>0</v>
      </c>
      <c r="M317" s="153">
        <v>0</v>
      </c>
      <c r="N317" s="153">
        <v>0</v>
      </c>
      <c r="O317" s="153">
        <v>0</v>
      </c>
      <c r="P317" s="153">
        <v>0</v>
      </c>
      <c r="Q317" s="139">
        <f t="shared" ref="Q317:Q322" si="42">SUM(D317:P317)</f>
        <v>0</v>
      </c>
      <c r="R317" s="377"/>
    </row>
    <row r="318" spans="1:18" s="374" customFormat="1" x14ac:dyDescent="0.25">
      <c r="B318" s="667"/>
      <c r="C318" s="611"/>
      <c r="D318" s="150">
        <v>0</v>
      </c>
      <c r="E318" s="125"/>
      <c r="F318" s="169">
        <v>0</v>
      </c>
      <c r="G318" s="153">
        <v>0</v>
      </c>
      <c r="H318" s="170">
        <v>0</v>
      </c>
      <c r="I318" s="123"/>
      <c r="J318" s="169">
        <v>0</v>
      </c>
      <c r="K318" s="153">
        <v>0</v>
      </c>
      <c r="L318" s="153">
        <v>0</v>
      </c>
      <c r="M318" s="153">
        <v>0</v>
      </c>
      <c r="N318" s="153">
        <v>0</v>
      </c>
      <c r="O318" s="153">
        <v>0</v>
      </c>
      <c r="P318" s="153">
        <v>0</v>
      </c>
      <c r="Q318" s="139">
        <f t="shared" si="42"/>
        <v>0</v>
      </c>
      <c r="R318" s="377"/>
    </row>
    <row r="319" spans="1:18" s="374" customFormat="1" x14ac:dyDescent="0.25">
      <c r="B319" s="667"/>
      <c r="C319" s="611"/>
      <c r="D319" s="150">
        <v>0</v>
      </c>
      <c r="E319" s="125"/>
      <c r="F319" s="169">
        <v>0</v>
      </c>
      <c r="G319" s="153">
        <v>0</v>
      </c>
      <c r="H319" s="170">
        <v>0</v>
      </c>
      <c r="I319" s="123"/>
      <c r="J319" s="169">
        <v>0</v>
      </c>
      <c r="K319" s="153">
        <v>0</v>
      </c>
      <c r="L319" s="153">
        <v>0</v>
      </c>
      <c r="M319" s="153">
        <v>0</v>
      </c>
      <c r="N319" s="153">
        <v>0</v>
      </c>
      <c r="O319" s="153">
        <v>0</v>
      </c>
      <c r="P319" s="153">
        <v>0</v>
      </c>
      <c r="Q319" s="139">
        <f t="shared" si="42"/>
        <v>0</v>
      </c>
      <c r="R319" s="377"/>
    </row>
    <row r="320" spans="1:18" s="374" customFormat="1" x14ac:dyDescent="0.25">
      <c r="B320" s="667"/>
      <c r="C320" s="611"/>
      <c r="D320" s="150">
        <v>0</v>
      </c>
      <c r="E320" s="125"/>
      <c r="F320" s="169">
        <v>0</v>
      </c>
      <c r="G320" s="153">
        <v>0</v>
      </c>
      <c r="H320" s="170">
        <v>0</v>
      </c>
      <c r="I320" s="123"/>
      <c r="J320" s="169">
        <v>0</v>
      </c>
      <c r="K320" s="153">
        <v>0</v>
      </c>
      <c r="L320" s="153">
        <v>0</v>
      </c>
      <c r="M320" s="153">
        <v>0</v>
      </c>
      <c r="N320" s="153">
        <v>0</v>
      </c>
      <c r="O320" s="153">
        <v>0</v>
      </c>
      <c r="P320" s="153">
        <v>0</v>
      </c>
      <c r="Q320" s="139">
        <f t="shared" si="42"/>
        <v>0</v>
      </c>
      <c r="R320" s="377"/>
    </row>
    <row r="321" spans="2:18" s="374" customFormat="1" x14ac:dyDescent="0.25">
      <c r="B321" s="667"/>
      <c r="C321" s="611"/>
      <c r="D321" s="150">
        <v>0</v>
      </c>
      <c r="E321" s="125"/>
      <c r="F321" s="169">
        <v>0</v>
      </c>
      <c r="G321" s="153">
        <v>0</v>
      </c>
      <c r="H321" s="170">
        <v>0</v>
      </c>
      <c r="I321" s="123"/>
      <c r="J321" s="169">
        <v>0</v>
      </c>
      <c r="K321" s="153">
        <v>0</v>
      </c>
      <c r="L321" s="153">
        <v>0</v>
      </c>
      <c r="M321" s="153">
        <v>0</v>
      </c>
      <c r="N321" s="153">
        <v>0</v>
      </c>
      <c r="O321" s="153">
        <v>0</v>
      </c>
      <c r="P321" s="153">
        <v>0</v>
      </c>
      <c r="Q321" s="139">
        <f t="shared" si="42"/>
        <v>0</v>
      </c>
      <c r="R321" s="377"/>
    </row>
    <row r="322" spans="2:18" s="374" customFormat="1" x14ac:dyDescent="0.25">
      <c r="B322" s="656" t="s">
        <v>288</v>
      </c>
      <c r="C322" s="609"/>
      <c r="D322" s="150">
        <v>0</v>
      </c>
      <c r="E322" s="125"/>
      <c r="F322" s="169">
        <v>0</v>
      </c>
      <c r="G322" s="153">
        <v>0</v>
      </c>
      <c r="H322" s="170">
        <v>0</v>
      </c>
      <c r="I322" s="123"/>
      <c r="J322" s="169">
        <v>0</v>
      </c>
      <c r="K322" s="153">
        <v>0</v>
      </c>
      <c r="L322" s="153">
        <v>0</v>
      </c>
      <c r="M322" s="153">
        <v>0</v>
      </c>
      <c r="N322" s="153">
        <v>0</v>
      </c>
      <c r="O322" s="153">
        <v>0</v>
      </c>
      <c r="P322" s="153">
        <v>0</v>
      </c>
      <c r="Q322" s="139">
        <f t="shared" si="42"/>
        <v>0</v>
      </c>
      <c r="R322" s="377"/>
    </row>
    <row r="323" spans="2:18" s="374" customFormat="1" ht="15.75" thickBot="1" x14ac:dyDescent="0.3">
      <c r="B323" s="656"/>
      <c r="C323" s="609"/>
      <c r="D323" s="152">
        <v>0</v>
      </c>
      <c r="E323" s="205"/>
      <c r="F323" s="175">
        <v>0</v>
      </c>
      <c r="G323" s="155">
        <v>0</v>
      </c>
      <c r="H323" s="176">
        <v>0</v>
      </c>
      <c r="I323" s="206"/>
      <c r="J323" s="175">
        <v>0</v>
      </c>
      <c r="K323" s="155">
        <v>0</v>
      </c>
      <c r="L323" s="155">
        <v>0</v>
      </c>
      <c r="M323" s="155">
        <v>0</v>
      </c>
      <c r="N323" s="155">
        <v>0</v>
      </c>
      <c r="O323" s="155">
        <v>0</v>
      </c>
      <c r="P323" s="176">
        <v>0</v>
      </c>
      <c r="Q323" s="140">
        <f>SUM(D323:P323)</f>
        <v>0</v>
      </c>
      <c r="R323" s="377"/>
    </row>
    <row r="324" spans="2:18" ht="16.5" thickTop="1" thickBot="1" x14ac:dyDescent="0.3">
      <c r="B324" s="87"/>
      <c r="C324" s="100" t="s">
        <v>314</v>
      </c>
      <c r="D324" s="163">
        <f>SUM(D315:D323)</f>
        <v>0</v>
      </c>
      <c r="E324" s="236"/>
      <c r="F324" s="237">
        <f>SUM(F315:F323)</f>
        <v>0</v>
      </c>
      <c r="G324" s="238">
        <f>SUM(G315:G323)</f>
        <v>0</v>
      </c>
      <c r="H324" s="239">
        <f>SUM(H315:H323)</f>
        <v>0</v>
      </c>
      <c r="I324" s="236"/>
      <c r="J324" s="237">
        <f t="shared" ref="J324:P324" si="43">SUM(J315:J323)</f>
        <v>0</v>
      </c>
      <c r="K324" s="238">
        <f t="shared" si="43"/>
        <v>0</v>
      </c>
      <c r="L324" s="238">
        <f t="shared" si="43"/>
        <v>0</v>
      </c>
      <c r="M324" s="239">
        <f t="shared" si="43"/>
        <v>0</v>
      </c>
      <c r="N324" s="237">
        <f t="shared" si="43"/>
        <v>0</v>
      </c>
      <c r="O324" s="238">
        <f t="shared" si="43"/>
        <v>0</v>
      </c>
      <c r="P324" s="239">
        <f t="shared" si="43"/>
        <v>0</v>
      </c>
      <c r="Q324" s="240">
        <f>SUM(D324:P324)</f>
        <v>0</v>
      </c>
    </row>
    <row r="325" spans="2:18" ht="15.75" thickBot="1" x14ac:dyDescent="0.3">
      <c r="B325" s="87"/>
      <c r="C325" s="100" t="s">
        <v>315</v>
      </c>
      <c r="D325" s="163">
        <f>D$324+D$280</f>
        <v>0</v>
      </c>
      <c r="E325" s="236"/>
      <c r="F325" s="237">
        <f>F$280+F$324</f>
        <v>0</v>
      </c>
      <c r="G325" s="238">
        <f>G$280+G$324</f>
        <v>0</v>
      </c>
      <c r="H325" s="239">
        <f>H$280+H$324</f>
        <v>0</v>
      </c>
      <c r="I325" s="236"/>
      <c r="J325" s="237">
        <f t="shared" ref="J325:P325" si="44">J$280+J$324</f>
        <v>0</v>
      </c>
      <c r="K325" s="238">
        <f t="shared" si="44"/>
        <v>0</v>
      </c>
      <c r="L325" s="238">
        <f t="shared" si="44"/>
        <v>0</v>
      </c>
      <c r="M325" s="239">
        <f t="shared" si="44"/>
        <v>0</v>
      </c>
      <c r="N325" s="237">
        <f t="shared" si="44"/>
        <v>0</v>
      </c>
      <c r="O325" s="238">
        <f t="shared" si="44"/>
        <v>0</v>
      </c>
      <c r="P325" s="239">
        <f t="shared" si="44"/>
        <v>0</v>
      </c>
      <c r="Q325" s="240">
        <f>SUM(D325:P325)</f>
        <v>0</v>
      </c>
    </row>
    <row r="326" spans="2:18" ht="15.75" thickBot="1" x14ac:dyDescent="0.3">
      <c r="C326" s="78" t="s">
        <v>234</v>
      </c>
      <c r="D326" s="242">
        <f>D$312-D$324</f>
        <v>0</v>
      </c>
      <c r="E326" s="81"/>
      <c r="F326" s="243">
        <f>F$312-F$324</f>
        <v>0</v>
      </c>
      <c r="G326" s="244">
        <f>G$312-G$324</f>
        <v>0</v>
      </c>
      <c r="H326" s="245">
        <f>H$312-H$324</f>
        <v>0</v>
      </c>
      <c r="I326" s="81"/>
      <c r="J326" s="243">
        <f t="shared" ref="J326:P326" si="45">J$312-J$324</f>
        <v>0</v>
      </c>
      <c r="K326" s="244">
        <f t="shared" si="45"/>
        <v>0</v>
      </c>
      <c r="L326" s="244">
        <f t="shared" si="45"/>
        <v>0</v>
      </c>
      <c r="M326" s="245">
        <f t="shared" si="45"/>
        <v>0</v>
      </c>
      <c r="N326" s="244">
        <f t="shared" si="45"/>
        <v>0</v>
      </c>
      <c r="O326" s="244">
        <f t="shared" si="45"/>
        <v>0</v>
      </c>
      <c r="P326" s="244">
        <f t="shared" si="45"/>
        <v>0</v>
      </c>
      <c r="Q326" s="93">
        <f>SUM(D326:P326)</f>
        <v>0</v>
      </c>
    </row>
    <row r="327" spans="2:18" ht="15.75" thickBot="1" x14ac:dyDescent="0.3">
      <c r="C327" s="147"/>
      <c r="D327" s="81"/>
      <c r="E327" s="81"/>
      <c r="F327" s="81"/>
      <c r="G327" s="81"/>
      <c r="H327" s="81"/>
      <c r="I327" s="92"/>
      <c r="J327" s="81"/>
      <c r="K327" s="81"/>
      <c r="L327" s="81"/>
      <c r="M327" s="81"/>
      <c r="N327" s="81"/>
      <c r="O327" s="81"/>
      <c r="P327" s="81"/>
      <c r="Q327" s="75"/>
    </row>
    <row r="328" spans="2:18" ht="19.5" thickBot="1" x14ac:dyDescent="0.35">
      <c r="B328" s="113"/>
      <c r="C328" s="120"/>
      <c r="D328" s="119"/>
      <c r="E328" s="233" t="s">
        <v>279</v>
      </c>
      <c r="F328" s="631" t="s">
        <v>323</v>
      </c>
      <c r="G328" s="632"/>
      <c r="H328" s="632"/>
      <c r="I328" s="632"/>
      <c r="J328" s="632"/>
      <c r="K328" s="632"/>
      <c r="L328" s="632"/>
      <c r="M328" s="633"/>
      <c r="N328" s="81"/>
      <c r="O328" s="81"/>
      <c r="P328" s="81"/>
      <c r="Q328" s="75"/>
    </row>
    <row r="329" spans="2:18" ht="18.75" x14ac:dyDescent="0.3">
      <c r="B329" s="112"/>
      <c r="C329" s="120"/>
      <c r="D329" s="116" t="s">
        <v>247</v>
      </c>
      <c r="E329" s="118">
        <v>1</v>
      </c>
      <c r="F329" s="213" t="e">
        <f t="shared" ref="F329:H338" si="46">ROUND(SUMIF($E$7:$E$323,$D329,F$7:F$323)/F$325,3)</f>
        <v>#DIV/0!</v>
      </c>
      <c r="G329" s="228" t="e">
        <f t="shared" si="46"/>
        <v>#DIV/0!</v>
      </c>
      <c r="H329" s="228" t="e">
        <f t="shared" si="46"/>
        <v>#DIV/0!</v>
      </c>
      <c r="I329" s="379"/>
      <c r="J329" s="379"/>
      <c r="K329" s="379"/>
      <c r="L329" s="379"/>
      <c r="M329" s="380"/>
      <c r="N329" s="81"/>
      <c r="O329" s="81"/>
      <c r="P329" s="81"/>
      <c r="Q329" s="75"/>
    </row>
    <row r="330" spans="2:18" ht="18.75" x14ac:dyDescent="0.3">
      <c r="B330" s="112"/>
      <c r="C330" s="119"/>
      <c r="D330" s="116" t="s">
        <v>248</v>
      </c>
      <c r="E330" s="118">
        <v>2</v>
      </c>
      <c r="F330" s="214" t="e">
        <f t="shared" si="46"/>
        <v>#DIV/0!</v>
      </c>
      <c r="G330" s="215" t="e">
        <f t="shared" si="46"/>
        <v>#DIV/0!</v>
      </c>
      <c r="H330" s="215" t="e">
        <f t="shared" si="46"/>
        <v>#DIV/0!</v>
      </c>
      <c r="I330" s="161"/>
      <c r="J330" s="161"/>
      <c r="K330" s="161"/>
      <c r="L330" s="161"/>
      <c r="M330" s="158"/>
      <c r="N330" s="81"/>
      <c r="O330" s="81"/>
      <c r="P330" s="81"/>
      <c r="Q330" s="75"/>
    </row>
    <row r="331" spans="2:18" ht="18.75" x14ac:dyDescent="0.3">
      <c r="B331" s="112"/>
      <c r="C331" s="119"/>
      <c r="D331" s="116" t="s">
        <v>249</v>
      </c>
      <c r="E331" s="118">
        <v>3</v>
      </c>
      <c r="F331" s="214" t="e">
        <f t="shared" si="46"/>
        <v>#DIV/0!</v>
      </c>
      <c r="G331" s="215" t="e">
        <f t="shared" si="46"/>
        <v>#DIV/0!</v>
      </c>
      <c r="H331" s="215" t="e">
        <f t="shared" si="46"/>
        <v>#DIV/0!</v>
      </c>
      <c r="I331" s="161"/>
      <c r="J331" s="161"/>
      <c r="K331" s="161"/>
      <c r="L331" s="161"/>
      <c r="M331" s="158"/>
      <c r="N331" s="81"/>
      <c r="O331" s="81"/>
      <c r="P331" s="81"/>
      <c r="Q331" s="75"/>
    </row>
    <row r="332" spans="2:18" ht="18.75" x14ac:dyDescent="0.3">
      <c r="B332" s="112"/>
      <c r="C332" s="119"/>
      <c r="D332" s="116" t="s">
        <v>250</v>
      </c>
      <c r="E332" s="118">
        <v>4</v>
      </c>
      <c r="F332" s="214" t="e">
        <f t="shared" si="46"/>
        <v>#DIV/0!</v>
      </c>
      <c r="G332" s="215" t="e">
        <f t="shared" si="46"/>
        <v>#DIV/0!</v>
      </c>
      <c r="H332" s="215" t="e">
        <f t="shared" si="46"/>
        <v>#DIV/0!</v>
      </c>
      <c r="I332" s="161"/>
      <c r="J332" s="161"/>
      <c r="K332" s="161"/>
      <c r="L332" s="161"/>
      <c r="M332" s="158"/>
      <c r="N332" s="81"/>
      <c r="O332" s="81"/>
      <c r="P332" s="81"/>
      <c r="Q332" s="75"/>
    </row>
    <row r="333" spans="2:18" ht="18.75" x14ac:dyDescent="0.3">
      <c r="B333" s="112"/>
      <c r="C333" s="119"/>
      <c r="D333" s="116" t="s">
        <v>251</v>
      </c>
      <c r="E333" s="118">
        <v>5</v>
      </c>
      <c r="F333" s="214" t="e">
        <f t="shared" si="46"/>
        <v>#DIV/0!</v>
      </c>
      <c r="G333" s="215" t="e">
        <f t="shared" si="46"/>
        <v>#DIV/0!</v>
      </c>
      <c r="H333" s="215" t="e">
        <f t="shared" si="46"/>
        <v>#DIV/0!</v>
      </c>
      <c r="I333" s="161"/>
      <c r="J333" s="161"/>
      <c r="K333" s="161"/>
      <c r="L333" s="161"/>
      <c r="M333" s="158"/>
      <c r="N333" s="81"/>
      <c r="O333" s="81"/>
      <c r="P333" s="81"/>
      <c r="Q333" s="75"/>
    </row>
    <row r="334" spans="2:18" ht="18.75" x14ac:dyDescent="0.3">
      <c r="B334" s="112"/>
      <c r="C334" s="119"/>
      <c r="D334" s="116" t="s">
        <v>252</v>
      </c>
      <c r="E334" s="118">
        <v>6</v>
      </c>
      <c r="F334" s="214" t="e">
        <f t="shared" si="46"/>
        <v>#DIV/0!</v>
      </c>
      <c r="G334" s="215" t="e">
        <f t="shared" si="46"/>
        <v>#DIV/0!</v>
      </c>
      <c r="H334" s="215" t="e">
        <f t="shared" si="46"/>
        <v>#DIV/0!</v>
      </c>
      <c r="I334" s="161"/>
      <c r="J334" s="161"/>
      <c r="K334" s="161"/>
      <c r="L334" s="161"/>
      <c r="M334" s="158"/>
      <c r="N334" s="81"/>
      <c r="O334" s="81"/>
      <c r="P334" s="81"/>
      <c r="Q334" s="75"/>
    </row>
    <row r="335" spans="2:18" ht="18.75" x14ac:dyDescent="0.3">
      <c r="B335" s="112"/>
      <c r="C335" s="119"/>
      <c r="D335" s="116" t="s">
        <v>253</v>
      </c>
      <c r="E335" s="118">
        <v>7</v>
      </c>
      <c r="F335" s="214" t="e">
        <f t="shared" si="46"/>
        <v>#DIV/0!</v>
      </c>
      <c r="G335" s="215" t="e">
        <f t="shared" si="46"/>
        <v>#DIV/0!</v>
      </c>
      <c r="H335" s="215" t="e">
        <f t="shared" si="46"/>
        <v>#DIV/0!</v>
      </c>
      <c r="I335" s="161"/>
      <c r="J335" s="161"/>
      <c r="K335" s="161"/>
      <c r="L335" s="161"/>
      <c r="M335" s="158"/>
      <c r="N335" s="81"/>
      <c r="O335" s="81"/>
      <c r="P335" s="81"/>
      <c r="Q335" s="75"/>
    </row>
    <row r="336" spans="2:18" ht="18.75" x14ac:dyDescent="0.3">
      <c r="B336" s="112"/>
      <c r="C336" s="119"/>
      <c r="D336" s="116" t="s">
        <v>254</v>
      </c>
      <c r="E336" s="118">
        <v>8</v>
      </c>
      <c r="F336" s="214" t="e">
        <f t="shared" si="46"/>
        <v>#DIV/0!</v>
      </c>
      <c r="G336" s="215" t="e">
        <f t="shared" si="46"/>
        <v>#DIV/0!</v>
      </c>
      <c r="H336" s="215" t="e">
        <f t="shared" si="46"/>
        <v>#DIV/0!</v>
      </c>
      <c r="I336" s="161"/>
      <c r="J336" s="161"/>
      <c r="K336" s="161"/>
      <c r="L336" s="161"/>
      <c r="M336" s="158"/>
      <c r="N336" s="81"/>
      <c r="O336" s="81"/>
      <c r="P336" s="81"/>
      <c r="Q336" s="75"/>
    </row>
    <row r="337" spans="2:17" ht="18.75" x14ac:dyDescent="0.3">
      <c r="B337" s="112"/>
      <c r="C337" s="119"/>
      <c r="D337" s="116" t="s">
        <v>255</v>
      </c>
      <c r="E337" s="118">
        <v>9</v>
      </c>
      <c r="F337" s="214" t="e">
        <f t="shared" si="46"/>
        <v>#DIV/0!</v>
      </c>
      <c r="G337" s="215" t="e">
        <f t="shared" si="46"/>
        <v>#DIV/0!</v>
      </c>
      <c r="H337" s="215" t="e">
        <f t="shared" si="46"/>
        <v>#DIV/0!</v>
      </c>
      <c r="I337" s="161"/>
      <c r="J337" s="161"/>
      <c r="K337" s="161"/>
      <c r="L337" s="161"/>
      <c r="M337" s="158"/>
      <c r="N337" s="81"/>
      <c r="O337" s="81"/>
      <c r="P337" s="81"/>
      <c r="Q337" s="75"/>
    </row>
    <row r="338" spans="2:17" ht="18.75" x14ac:dyDescent="0.3">
      <c r="B338" s="112"/>
      <c r="C338" s="119"/>
      <c r="D338" s="116" t="s">
        <v>256</v>
      </c>
      <c r="E338" s="118">
        <v>10</v>
      </c>
      <c r="F338" s="214" t="e">
        <f t="shared" si="46"/>
        <v>#DIV/0!</v>
      </c>
      <c r="G338" s="215" t="e">
        <f t="shared" si="46"/>
        <v>#DIV/0!</v>
      </c>
      <c r="H338" s="215" t="e">
        <f t="shared" si="46"/>
        <v>#DIV/0!</v>
      </c>
      <c r="I338" s="161"/>
      <c r="J338" s="161"/>
      <c r="K338" s="161"/>
      <c r="L338" s="161"/>
      <c r="M338" s="158"/>
      <c r="N338" s="81"/>
      <c r="O338" s="81"/>
      <c r="P338" s="81"/>
      <c r="Q338" s="75"/>
    </row>
    <row r="339" spans="2:17" ht="15.75" x14ac:dyDescent="0.25">
      <c r="B339" s="113"/>
      <c r="C339" s="114"/>
      <c r="D339" s="114"/>
      <c r="E339" s="117" t="s">
        <v>260</v>
      </c>
      <c r="F339" s="156"/>
      <c r="G339" s="161"/>
      <c r="H339" s="161"/>
      <c r="I339" s="161"/>
      <c r="J339" s="161"/>
      <c r="K339" s="161"/>
      <c r="L339" s="161"/>
      <c r="M339" s="158"/>
      <c r="N339" s="81"/>
      <c r="O339" s="81"/>
      <c r="P339" s="81"/>
      <c r="Q339" s="75"/>
    </row>
    <row r="340" spans="2:17" ht="18.75" x14ac:dyDescent="0.3">
      <c r="B340" s="112"/>
      <c r="C340" s="112"/>
      <c r="D340" s="116" t="s">
        <v>235</v>
      </c>
      <c r="E340" s="118">
        <v>1</v>
      </c>
      <c r="F340" s="156"/>
      <c r="G340" s="161"/>
      <c r="H340" s="161"/>
      <c r="I340" s="161"/>
      <c r="J340" s="215" t="e">
        <f t="shared" ref="J340:M351" si="47">ROUND(SUMIF($I$7:$I$323,$D340,J$7:J$323)/J$325,3)</f>
        <v>#DIV/0!</v>
      </c>
      <c r="K340" s="215" t="e">
        <f t="shared" si="47"/>
        <v>#DIV/0!</v>
      </c>
      <c r="L340" s="215" t="e">
        <f t="shared" si="47"/>
        <v>#DIV/0!</v>
      </c>
      <c r="M340" s="235" t="e">
        <f t="shared" si="47"/>
        <v>#DIV/0!</v>
      </c>
      <c r="N340" s="81"/>
      <c r="O340" s="81"/>
      <c r="P340" s="81"/>
      <c r="Q340" s="75"/>
    </row>
    <row r="341" spans="2:17" ht="18.75" x14ac:dyDescent="0.3">
      <c r="B341" s="112"/>
      <c r="C341" s="112"/>
      <c r="D341" s="116" t="s">
        <v>236</v>
      </c>
      <c r="E341" s="118">
        <v>2</v>
      </c>
      <c r="F341" s="156"/>
      <c r="G341" s="161"/>
      <c r="H341" s="161"/>
      <c r="I341" s="161"/>
      <c r="J341" s="215" t="e">
        <f t="shared" si="47"/>
        <v>#DIV/0!</v>
      </c>
      <c r="K341" s="215" t="e">
        <f t="shared" si="47"/>
        <v>#DIV/0!</v>
      </c>
      <c r="L341" s="215" t="e">
        <f t="shared" si="47"/>
        <v>#DIV/0!</v>
      </c>
      <c r="M341" s="235" t="e">
        <f t="shared" si="47"/>
        <v>#DIV/0!</v>
      </c>
      <c r="N341" s="81"/>
      <c r="O341" s="81"/>
      <c r="P341" s="81"/>
      <c r="Q341" s="75"/>
    </row>
    <row r="342" spans="2:17" ht="18.75" x14ac:dyDescent="0.3">
      <c r="B342" s="112"/>
      <c r="C342" s="112"/>
      <c r="D342" s="116" t="s">
        <v>237</v>
      </c>
      <c r="E342" s="118">
        <v>3</v>
      </c>
      <c r="F342" s="156"/>
      <c r="G342" s="161"/>
      <c r="H342" s="161"/>
      <c r="I342" s="161"/>
      <c r="J342" s="215" t="e">
        <f t="shared" si="47"/>
        <v>#DIV/0!</v>
      </c>
      <c r="K342" s="215" t="e">
        <f t="shared" si="47"/>
        <v>#DIV/0!</v>
      </c>
      <c r="L342" s="215" t="e">
        <f t="shared" si="47"/>
        <v>#DIV/0!</v>
      </c>
      <c r="M342" s="235" t="e">
        <f t="shared" si="47"/>
        <v>#DIV/0!</v>
      </c>
      <c r="N342" s="81"/>
      <c r="O342" s="81"/>
      <c r="P342" s="81"/>
      <c r="Q342" s="75"/>
    </row>
    <row r="343" spans="2:17" ht="18.75" x14ac:dyDescent="0.3">
      <c r="B343" s="112"/>
      <c r="C343" s="112"/>
      <c r="D343" s="116" t="s">
        <v>238</v>
      </c>
      <c r="E343" s="118">
        <v>4</v>
      </c>
      <c r="F343" s="156"/>
      <c r="G343" s="161"/>
      <c r="H343" s="161"/>
      <c r="I343" s="161"/>
      <c r="J343" s="215" t="e">
        <f t="shared" si="47"/>
        <v>#DIV/0!</v>
      </c>
      <c r="K343" s="215" t="e">
        <f t="shared" si="47"/>
        <v>#DIV/0!</v>
      </c>
      <c r="L343" s="215" t="e">
        <f t="shared" si="47"/>
        <v>#DIV/0!</v>
      </c>
      <c r="M343" s="235" t="e">
        <f t="shared" si="47"/>
        <v>#DIV/0!</v>
      </c>
      <c r="N343" s="81"/>
      <c r="O343" s="81"/>
      <c r="P343" s="81"/>
      <c r="Q343" s="75"/>
    </row>
    <row r="344" spans="2:17" ht="18.75" x14ac:dyDescent="0.3">
      <c r="B344" s="112"/>
      <c r="C344" s="112"/>
      <c r="D344" s="116" t="s">
        <v>239</v>
      </c>
      <c r="E344" s="118">
        <v>5</v>
      </c>
      <c r="F344" s="156"/>
      <c r="G344" s="161"/>
      <c r="H344" s="161"/>
      <c r="I344" s="161"/>
      <c r="J344" s="215" t="e">
        <f t="shared" si="47"/>
        <v>#DIV/0!</v>
      </c>
      <c r="K344" s="215" t="e">
        <f t="shared" si="47"/>
        <v>#DIV/0!</v>
      </c>
      <c r="L344" s="215" t="e">
        <f t="shared" si="47"/>
        <v>#DIV/0!</v>
      </c>
      <c r="M344" s="235" t="e">
        <f t="shared" si="47"/>
        <v>#DIV/0!</v>
      </c>
      <c r="N344" s="81"/>
      <c r="O344" s="81"/>
      <c r="P344" s="81"/>
      <c r="Q344" s="75"/>
    </row>
    <row r="345" spans="2:17" ht="18.75" x14ac:dyDescent="0.3">
      <c r="B345" s="112"/>
      <c r="C345" s="112"/>
      <c r="D345" s="116" t="s">
        <v>240</v>
      </c>
      <c r="E345" s="118">
        <v>6</v>
      </c>
      <c r="F345" s="156"/>
      <c r="G345" s="161"/>
      <c r="H345" s="161"/>
      <c r="I345" s="161"/>
      <c r="J345" s="215" t="e">
        <f t="shared" si="47"/>
        <v>#DIV/0!</v>
      </c>
      <c r="K345" s="215" t="e">
        <f t="shared" si="47"/>
        <v>#DIV/0!</v>
      </c>
      <c r="L345" s="215" t="e">
        <f t="shared" si="47"/>
        <v>#DIV/0!</v>
      </c>
      <c r="M345" s="235" t="e">
        <f t="shared" si="47"/>
        <v>#DIV/0!</v>
      </c>
      <c r="N345" s="81"/>
      <c r="O345" s="81"/>
      <c r="P345" s="81"/>
      <c r="Q345" s="75"/>
    </row>
    <row r="346" spans="2:17" ht="18.75" x14ac:dyDescent="0.3">
      <c r="B346" s="112"/>
      <c r="C346" s="112"/>
      <c r="D346" s="116" t="s">
        <v>241</v>
      </c>
      <c r="E346" s="118">
        <v>7</v>
      </c>
      <c r="F346" s="156"/>
      <c r="G346" s="161"/>
      <c r="H346" s="161"/>
      <c r="I346" s="161"/>
      <c r="J346" s="215" t="e">
        <f t="shared" si="47"/>
        <v>#DIV/0!</v>
      </c>
      <c r="K346" s="215" t="e">
        <f t="shared" si="47"/>
        <v>#DIV/0!</v>
      </c>
      <c r="L346" s="215" t="e">
        <f t="shared" si="47"/>
        <v>#DIV/0!</v>
      </c>
      <c r="M346" s="235" t="e">
        <f t="shared" si="47"/>
        <v>#DIV/0!</v>
      </c>
      <c r="N346" s="81"/>
      <c r="O346" s="81"/>
      <c r="P346" s="81"/>
      <c r="Q346" s="75"/>
    </row>
    <row r="347" spans="2:17" ht="18.75" x14ac:dyDescent="0.3">
      <c r="B347" s="112"/>
      <c r="C347" s="112"/>
      <c r="D347" s="116" t="s">
        <v>242</v>
      </c>
      <c r="E347" s="118">
        <v>8</v>
      </c>
      <c r="F347" s="156"/>
      <c r="G347" s="161"/>
      <c r="H347" s="161"/>
      <c r="I347" s="161"/>
      <c r="J347" s="215" t="e">
        <f t="shared" si="47"/>
        <v>#DIV/0!</v>
      </c>
      <c r="K347" s="215" t="e">
        <f t="shared" si="47"/>
        <v>#DIV/0!</v>
      </c>
      <c r="L347" s="215" t="e">
        <f t="shared" si="47"/>
        <v>#DIV/0!</v>
      </c>
      <c r="M347" s="235" t="e">
        <f t="shared" si="47"/>
        <v>#DIV/0!</v>
      </c>
      <c r="N347" s="81"/>
      <c r="O347" s="81"/>
      <c r="P347" s="81"/>
      <c r="Q347" s="75"/>
    </row>
    <row r="348" spans="2:17" ht="18.75" x14ac:dyDescent="0.3">
      <c r="B348" s="112"/>
      <c r="C348" s="112"/>
      <c r="D348" s="116" t="s">
        <v>243</v>
      </c>
      <c r="E348" s="118">
        <v>9</v>
      </c>
      <c r="F348" s="156"/>
      <c r="G348" s="161"/>
      <c r="H348" s="161"/>
      <c r="I348" s="161"/>
      <c r="J348" s="215" t="e">
        <f t="shared" si="47"/>
        <v>#DIV/0!</v>
      </c>
      <c r="K348" s="215" t="e">
        <f t="shared" si="47"/>
        <v>#DIV/0!</v>
      </c>
      <c r="L348" s="215" t="e">
        <f t="shared" si="47"/>
        <v>#DIV/0!</v>
      </c>
      <c r="M348" s="235" t="e">
        <f t="shared" si="47"/>
        <v>#DIV/0!</v>
      </c>
      <c r="N348" s="81"/>
      <c r="O348" s="81"/>
      <c r="P348" s="81"/>
      <c r="Q348" s="75"/>
    </row>
    <row r="349" spans="2:17" ht="18.75" x14ac:dyDescent="0.3">
      <c r="B349" s="112"/>
      <c r="C349" s="112"/>
      <c r="D349" s="116" t="s">
        <v>244</v>
      </c>
      <c r="E349" s="118">
        <v>10</v>
      </c>
      <c r="F349" s="156"/>
      <c r="G349" s="161"/>
      <c r="H349" s="161"/>
      <c r="I349" s="161"/>
      <c r="J349" s="215" t="e">
        <f t="shared" si="47"/>
        <v>#DIV/0!</v>
      </c>
      <c r="K349" s="215" t="e">
        <f t="shared" si="47"/>
        <v>#DIV/0!</v>
      </c>
      <c r="L349" s="215" t="e">
        <f t="shared" si="47"/>
        <v>#DIV/0!</v>
      </c>
      <c r="M349" s="235" t="e">
        <f t="shared" si="47"/>
        <v>#DIV/0!</v>
      </c>
      <c r="N349" s="81"/>
      <c r="O349" s="81"/>
      <c r="P349" s="81"/>
      <c r="Q349" s="75"/>
    </row>
    <row r="350" spans="2:17" ht="18.75" x14ac:dyDescent="0.3">
      <c r="B350" s="112"/>
      <c r="C350" s="112"/>
      <c r="D350" s="116" t="s">
        <v>245</v>
      </c>
      <c r="E350" s="118">
        <v>11</v>
      </c>
      <c r="F350" s="156"/>
      <c r="G350" s="161"/>
      <c r="H350" s="161"/>
      <c r="I350" s="161"/>
      <c r="J350" s="215" t="e">
        <f t="shared" si="47"/>
        <v>#DIV/0!</v>
      </c>
      <c r="K350" s="215" t="e">
        <f t="shared" si="47"/>
        <v>#DIV/0!</v>
      </c>
      <c r="L350" s="215" t="e">
        <f t="shared" si="47"/>
        <v>#DIV/0!</v>
      </c>
      <c r="M350" s="235" t="e">
        <f t="shared" si="47"/>
        <v>#DIV/0!</v>
      </c>
      <c r="N350" s="81"/>
      <c r="O350" s="81"/>
      <c r="P350" s="81"/>
      <c r="Q350" s="75"/>
    </row>
    <row r="351" spans="2:17" ht="19.5" thickBot="1" x14ac:dyDescent="0.35">
      <c r="B351" s="112"/>
      <c r="C351" s="112"/>
      <c r="D351" s="116" t="s">
        <v>246</v>
      </c>
      <c r="E351" s="118">
        <v>12</v>
      </c>
      <c r="F351" s="157"/>
      <c r="G351" s="162"/>
      <c r="H351" s="162"/>
      <c r="I351" s="161"/>
      <c r="J351" s="227" t="e">
        <f t="shared" si="47"/>
        <v>#DIV/0!</v>
      </c>
      <c r="K351" s="227" t="e">
        <f t="shared" si="47"/>
        <v>#DIV/0!</v>
      </c>
      <c r="L351" s="227" t="e">
        <f t="shared" si="47"/>
        <v>#DIV/0!</v>
      </c>
      <c r="M351" s="247" t="e">
        <f t="shared" si="47"/>
        <v>#DIV/0!</v>
      </c>
      <c r="N351" s="81"/>
      <c r="O351" s="81"/>
      <c r="P351" s="81"/>
      <c r="Q351" s="75"/>
    </row>
    <row r="352" spans="2:17" ht="16.5" thickTop="1" thickBot="1" x14ac:dyDescent="0.3">
      <c r="B352" s="147"/>
      <c r="C352" s="78"/>
      <c r="D352" s="81"/>
      <c r="E352" s="115" t="s">
        <v>233</v>
      </c>
      <c r="F352" s="223" t="e">
        <f>SUM(F329:F338)</f>
        <v>#DIV/0!</v>
      </c>
      <c r="G352" s="224" t="e">
        <f>SUM(G329:G338)</f>
        <v>#DIV/0!</v>
      </c>
      <c r="H352" s="225" t="e">
        <f>SUM(H329:H338)</f>
        <v>#DIV/0!</v>
      </c>
      <c r="I352" s="226"/>
      <c r="J352" s="217" t="e">
        <f>SUM(J340:J351)</f>
        <v>#DIV/0!</v>
      </c>
      <c r="K352" s="217" t="e">
        <f t="shared" ref="K352:M352" si="48">SUM(K340:K351)</f>
        <v>#DIV/0!</v>
      </c>
      <c r="L352" s="217" t="e">
        <f t="shared" si="48"/>
        <v>#DIV/0!</v>
      </c>
      <c r="M352" s="234" t="e">
        <f t="shared" si="48"/>
        <v>#DIV/0!</v>
      </c>
      <c r="N352" s="81"/>
      <c r="O352" s="81"/>
      <c r="P352" s="81"/>
      <c r="Q352" s="75"/>
    </row>
    <row r="353" spans="1:18" ht="20.25" customHeight="1" x14ac:dyDescent="0.25">
      <c r="F353" s="241" t="s">
        <v>312</v>
      </c>
    </row>
    <row r="354" spans="1:18" ht="15.75" thickBot="1" x14ac:dyDescent="0.3">
      <c r="A354" s="76"/>
      <c r="B354" s="76"/>
      <c r="C354" s="76"/>
      <c r="D354" s="76"/>
      <c r="E354" s="76"/>
      <c r="F354" s="76"/>
      <c r="G354" s="76"/>
      <c r="H354" s="76"/>
      <c r="I354" s="76"/>
      <c r="J354" s="76"/>
      <c r="K354" s="76"/>
      <c r="L354" s="76"/>
      <c r="M354" s="76"/>
      <c r="N354" s="76"/>
      <c r="O354" s="76"/>
      <c r="P354" s="76"/>
      <c r="Q354" s="76"/>
      <c r="R354" s="102"/>
    </row>
    <row r="355" spans="1:18" ht="34.5" thickBot="1" x14ac:dyDescent="0.55000000000000004">
      <c r="B355" s="201" t="s">
        <v>322</v>
      </c>
      <c r="C355" s="202"/>
      <c r="D355" s="202"/>
      <c r="E355" s="202"/>
      <c r="F355" s="202"/>
      <c r="G355" s="202"/>
      <c r="H355" s="202"/>
      <c r="I355" s="202"/>
      <c r="J355" s="202"/>
      <c r="K355" s="202"/>
      <c r="L355" s="202"/>
      <c r="M355" s="202"/>
      <c r="N355" s="202"/>
      <c r="O355" s="202"/>
      <c r="P355" s="202"/>
      <c r="Q355" s="203"/>
    </row>
    <row r="356" spans="1:18" ht="29.25" customHeight="1" x14ac:dyDescent="0.25">
      <c r="B356" s="96"/>
      <c r="C356" s="97"/>
      <c r="D356" s="368" t="s">
        <v>181</v>
      </c>
      <c r="E356" s="598" t="s">
        <v>284</v>
      </c>
      <c r="F356" s="595" t="s">
        <v>259</v>
      </c>
      <c r="G356" s="596"/>
      <c r="H356" s="597"/>
      <c r="I356" s="598" t="s">
        <v>283</v>
      </c>
      <c r="J356" s="600" t="s">
        <v>187</v>
      </c>
      <c r="K356" s="601"/>
      <c r="L356" s="601"/>
      <c r="M356" s="602"/>
      <c r="N356" s="603" t="s">
        <v>227</v>
      </c>
      <c r="O356" s="604"/>
      <c r="P356" s="605"/>
    </row>
    <row r="357" spans="1:18" ht="15" customHeight="1" x14ac:dyDescent="0.25">
      <c r="B357" s="98"/>
      <c r="C357" s="99" t="s">
        <v>297</v>
      </c>
      <c r="D357" s="85">
        <f>D$326</f>
        <v>0</v>
      </c>
      <c r="E357" s="598"/>
      <c r="F357" s="109">
        <f>F$326</f>
        <v>0</v>
      </c>
      <c r="G357" s="110">
        <f>G$326</f>
        <v>0</v>
      </c>
      <c r="H357" s="111">
        <f>H$326</f>
        <v>0</v>
      </c>
      <c r="I357" s="598"/>
      <c r="J357" s="109">
        <f t="shared" ref="J357:P357" si="49">J$326</f>
        <v>0</v>
      </c>
      <c r="K357" s="110">
        <f t="shared" si="49"/>
        <v>0</v>
      </c>
      <c r="L357" s="110">
        <f t="shared" si="49"/>
        <v>0</v>
      </c>
      <c r="M357" s="111">
        <f t="shared" si="49"/>
        <v>0</v>
      </c>
      <c r="N357" s="109">
        <f t="shared" si="49"/>
        <v>0</v>
      </c>
      <c r="O357" s="110">
        <f t="shared" si="49"/>
        <v>0</v>
      </c>
      <c r="P357" s="111">
        <f t="shared" si="49"/>
        <v>0</v>
      </c>
    </row>
    <row r="358" spans="1:18" ht="15" customHeight="1" x14ac:dyDescent="0.25">
      <c r="B358" s="665" t="s">
        <v>179</v>
      </c>
      <c r="C358" s="79" t="s">
        <v>199</v>
      </c>
      <c r="D358" s="181" t="s">
        <v>182</v>
      </c>
      <c r="E358" s="598"/>
      <c r="F358" s="198" t="s">
        <v>182</v>
      </c>
      <c r="G358" s="199" t="s">
        <v>69</v>
      </c>
      <c r="H358" s="200" t="s">
        <v>183</v>
      </c>
      <c r="I358" s="598"/>
      <c r="J358" s="184" t="s">
        <v>51</v>
      </c>
      <c r="K358" s="178" t="s">
        <v>52</v>
      </c>
      <c r="L358" s="179" t="s">
        <v>185</v>
      </c>
      <c r="M358" s="183" t="s">
        <v>186</v>
      </c>
      <c r="N358" s="184" t="s">
        <v>228</v>
      </c>
      <c r="O358" s="593" t="s">
        <v>229</v>
      </c>
      <c r="P358" s="594"/>
    </row>
    <row r="359" spans="1:18" ht="15.75" customHeight="1" thickBot="1" x14ac:dyDescent="0.3">
      <c r="B359" s="666"/>
      <c r="C359" s="80" t="s">
        <v>12</v>
      </c>
      <c r="D359" s="182">
        <v>7388</v>
      </c>
      <c r="E359" s="599"/>
      <c r="F359" s="186">
        <v>7420</v>
      </c>
      <c r="G359" s="180">
        <v>3220</v>
      </c>
      <c r="H359" s="185">
        <v>3215</v>
      </c>
      <c r="I359" s="599"/>
      <c r="J359" s="186">
        <v>3210</v>
      </c>
      <c r="K359" s="180">
        <v>3212</v>
      </c>
      <c r="L359" s="180" t="s">
        <v>184</v>
      </c>
      <c r="M359" s="185" t="s">
        <v>184</v>
      </c>
      <c r="N359" s="186">
        <v>7422</v>
      </c>
      <c r="O359" s="180">
        <v>7425</v>
      </c>
      <c r="P359" s="185" t="s">
        <v>289</v>
      </c>
      <c r="Q359" s="77" t="s">
        <v>233</v>
      </c>
      <c r="R359" s="3" t="s">
        <v>189</v>
      </c>
    </row>
    <row r="360" spans="1:18" s="374" customFormat="1" x14ac:dyDescent="0.25">
      <c r="B360" s="667"/>
      <c r="C360" s="611"/>
      <c r="D360" s="150">
        <v>0</v>
      </c>
      <c r="E360" s="125"/>
      <c r="F360" s="169">
        <v>0</v>
      </c>
      <c r="G360" s="153">
        <v>0</v>
      </c>
      <c r="H360" s="170">
        <v>0</v>
      </c>
      <c r="I360" s="123"/>
      <c r="J360" s="169">
        <v>0</v>
      </c>
      <c r="K360" s="153">
        <v>0</v>
      </c>
      <c r="L360" s="153">
        <v>0</v>
      </c>
      <c r="M360" s="153">
        <v>0</v>
      </c>
      <c r="N360" s="153">
        <v>0</v>
      </c>
      <c r="O360" s="153">
        <v>0</v>
      </c>
      <c r="P360" s="153">
        <v>0</v>
      </c>
      <c r="Q360" s="138">
        <f>SUM(D360:P360)</f>
        <v>0</v>
      </c>
      <c r="R360" s="377"/>
    </row>
    <row r="361" spans="1:18" s="374" customFormat="1" x14ac:dyDescent="0.25">
      <c r="B361" s="667"/>
      <c r="C361" s="611"/>
      <c r="D361" s="150">
        <v>0</v>
      </c>
      <c r="E361" s="125"/>
      <c r="F361" s="169">
        <v>0</v>
      </c>
      <c r="G361" s="153">
        <v>0</v>
      </c>
      <c r="H361" s="170">
        <v>0</v>
      </c>
      <c r="I361" s="123"/>
      <c r="J361" s="169">
        <v>0</v>
      </c>
      <c r="K361" s="153">
        <v>0</v>
      </c>
      <c r="L361" s="153">
        <v>0</v>
      </c>
      <c r="M361" s="153">
        <v>0</v>
      </c>
      <c r="N361" s="153">
        <v>0</v>
      </c>
      <c r="O361" s="153">
        <v>0</v>
      </c>
      <c r="P361" s="153">
        <v>0</v>
      </c>
      <c r="Q361" s="138">
        <f>SUM(D361:P361)</f>
        <v>0</v>
      </c>
      <c r="R361" s="377"/>
    </row>
    <row r="362" spans="1:18" s="374" customFormat="1" x14ac:dyDescent="0.25">
      <c r="B362" s="667"/>
      <c r="C362" s="611"/>
      <c r="D362" s="150">
        <v>0</v>
      </c>
      <c r="E362" s="125"/>
      <c r="F362" s="169">
        <v>0</v>
      </c>
      <c r="G362" s="153">
        <v>0</v>
      </c>
      <c r="H362" s="170">
        <v>0</v>
      </c>
      <c r="I362" s="123"/>
      <c r="J362" s="169">
        <v>0</v>
      </c>
      <c r="K362" s="153">
        <v>0</v>
      </c>
      <c r="L362" s="153">
        <v>0</v>
      </c>
      <c r="M362" s="153">
        <v>0</v>
      </c>
      <c r="N362" s="153">
        <v>0</v>
      </c>
      <c r="O362" s="153">
        <v>0</v>
      </c>
      <c r="P362" s="153">
        <v>0</v>
      </c>
      <c r="Q362" s="139">
        <f t="shared" ref="Q362:Q367" si="50">SUM(D362:P362)</f>
        <v>0</v>
      </c>
      <c r="R362" s="377"/>
    </row>
    <row r="363" spans="1:18" s="374" customFormat="1" x14ac:dyDescent="0.25">
      <c r="B363" s="667"/>
      <c r="C363" s="611"/>
      <c r="D363" s="150">
        <v>0</v>
      </c>
      <c r="E363" s="125"/>
      <c r="F363" s="169">
        <v>0</v>
      </c>
      <c r="G363" s="153">
        <v>0</v>
      </c>
      <c r="H363" s="170">
        <v>0</v>
      </c>
      <c r="I363" s="123"/>
      <c r="J363" s="169">
        <v>0</v>
      </c>
      <c r="K363" s="153">
        <v>0</v>
      </c>
      <c r="L363" s="153">
        <v>0</v>
      </c>
      <c r="M363" s="153">
        <v>0</v>
      </c>
      <c r="N363" s="153">
        <v>0</v>
      </c>
      <c r="O363" s="153">
        <v>0</v>
      </c>
      <c r="P363" s="153">
        <v>0</v>
      </c>
      <c r="Q363" s="139">
        <f t="shared" si="50"/>
        <v>0</v>
      </c>
      <c r="R363" s="377"/>
    </row>
    <row r="364" spans="1:18" s="374" customFormat="1" x14ac:dyDescent="0.25">
      <c r="B364" s="667"/>
      <c r="C364" s="611"/>
      <c r="D364" s="150">
        <v>0</v>
      </c>
      <c r="E364" s="125"/>
      <c r="F364" s="169">
        <v>0</v>
      </c>
      <c r="G364" s="153">
        <v>0</v>
      </c>
      <c r="H364" s="170">
        <v>0</v>
      </c>
      <c r="I364" s="123"/>
      <c r="J364" s="169">
        <v>0</v>
      </c>
      <c r="K364" s="153">
        <v>0</v>
      </c>
      <c r="L364" s="153">
        <v>0</v>
      </c>
      <c r="M364" s="153">
        <v>0</v>
      </c>
      <c r="N364" s="153">
        <v>0</v>
      </c>
      <c r="O364" s="153">
        <v>0</v>
      </c>
      <c r="P364" s="153">
        <v>0</v>
      </c>
      <c r="Q364" s="139">
        <f t="shared" si="50"/>
        <v>0</v>
      </c>
      <c r="R364" s="377"/>
    </row>
    <row r="365" spans="1:18" s="374" customFormat="1" x14ac:dyDescent="0.25">
      <c r="B365" s="667"/>
      <c r="C365" s="611"/>
      <c r="D365" s="150">
        <v>0</v>
      </c>
      <c r="E365" s="125"/>
      <c r="F365" s="169">
        <v>0</v>
      </c>
      <c r="G365" s="153">
        <v>0</v>
      </c>
      <c r="H365" s="170">
        <v>0</v>
      </c>
      <c r="I365" s="123"/>
      <c r="J365" s="169">
        <v>0</v>
      </c>
      <c r="K365" s="153">
        <v>0</v>
      </c>
      <c r="L365" s="153">
        <v>0</v>
      </c>
      <c r="M365" s="153">
        <v>0</v>
      </c>
      <c r="N365" s="153">
        <v>0</v>
      </c>
      <c r="O365" s="153">
        <v>0</v>
      </c>
      <c r="P365" s="153">
        <v>0</v>
      </c>
      <c r="Q365" s="139">
        <f t="shared" si="50"/>
        <v>0</v>
      </c>
      <c r="R365" s="377"/>
    </row>
    <row r="366" spans="1:18" s="374" customFormat="1" x14ac:dyDescent="0.25">
      <c r="B366" s="667"/>
      <c r="C366" s="611"/>
      <c r="D366" s="150">
        <v>0</v>
      </c>
      <c r="E366" s="125"/>
      <c r="F366" s="169">
        <v>0</v>
      </c>
      <c r="G366" s="153">
        <v>0</v>
      </c>
      <c r="H366" s="170">
        <v>0</v>
      </c>
      <c r="I366" s="123"/>
      <c r="J366" s="169">
        <v>0</v>
      </c>
      <c r="K366" s="153">
        <v>0</v>
      </c>
      <c r="L366" s="153">
        <v>0</v>
      </c>
      <c r="M366" s="153">
        <v>0</v>
      </c>
      <c r="N366" s="153">
        <v>0</v>
      </c>
      <c r="O366" s="153">
        <v>0</v>
      </c>
      <c r="P366" s="153">
        <v>0</v>
      </c>
      <c r="Q366" s="139">
        <f t="shared" si="50"/>
        <v>0</v>
      </c>
      <c r="R366" s="377"/>
    </row>
    <row r="367" spans="1:18" s="374" customFormat="1" x14ac:dyDescent="0.25">
      <c r="B367" s="656" t="s">
        <v>288</v>
      </c>
      <c r="C367" s="609"/>
      <c r="D367" s="150">
        <v>0</v>
      </c>
      <c r="E367" s="125"/>
      <c r="F367" s="169">
        <v>0</v>
      </c>
      <c r="G367" s="153">
        <v>0</v>
      </c>
      <c r="H367" s="170">
        <v>0</v>
      </c>
      <c r="I367" s="123"/>
      <c r="J367" s="169">
        <v>0</v>
      </c>
      <c r="K367" s="153">
        <v>0</v>
      </c>
      <c r="L367" s="153">
        <v>0</v>
      </c>
      <c r="M367" s="153">
        <v>0</v>
      </c>
      <c r="N367" s="153">
        <v>0</v>
      </c>
      <c r="O367" s="153">
        <v>0</v>
      </c>
      <c r="P367" s="153">
        <v>0</v>
      </c>
      <c r="Q367" s="139">
        <f t="shared" si="50"/>
        <v>0</v>
      </c>
      <c r="R367" s="377"/>
    </row>
    <row r="368" spans="1:18" s="374" customFormat="1" ht="15.75" thickBot="1" x14ac:dyDescent="0.3">
      <c r="B368" s="656"/>
      <c r="C368" s="609"/>
      <c r="D368" s="152">
        <v>0</v>
      </c>
      <c r="E368" s="205"/>
      <c r="F368" s="175">
        <v>0</v>
      </c>
      <c r="G368" s="155">
        <v>0</v>
      </c>
      <c r="H368" s="176">
        <v>0</v>
      </c>
      <c r="I368" s="206"/>
      <c r="J368" s="175">
        <v>0</v>
      </c>
      <c r="K368" s="155">
        <v>0</v>
      </c>
      <c r="L368" s="155">
        <v>0</v>
      </c>
      <c r="M368" s="155">
        <v>0</v>
      </c>
      <c r="N368" s="155">
        <v>0</v>
      </c>
      <c r="O368" s="155">
        <v>0</v>
      </c>
      <c r="P368" s="176">
        <v>0</v>
      </c>
      <c r="Q368" s="140">
        <f>SUM(D368:P368)</f>
        <v>0</v>
      </c>
      <c r="R368" s="377"/>
    </row>
    <row r="369" spans="2:17" ht="16.5" thickTop="1" thickBot="1" x14ac:dyDescent="0.3">
      <c r="B369" s="87"/>
      <c r="C369" s="100" t="s">
        <v>314</v>
      </c>
      <c r="D369" s="163">
        <f>SUM(D360:D368)</f>
        <v>0</v>
      </c>
      <c r="E369" s="236"/>
      <c r="F369" s="237">
        <f>SUM(F360:F368)</f>
        <v>0</v>
      </c>
      <c r="G369" s="238">
        <f>SUM(G360:G368)</f>
        <v>0</v>
      </c>
      <c r="H369" s="239">
        <f>SUM(H360:H368)</f>
        <v>0</v>
      </c>
      <c r="I369" s="236"/>
      <c r="J369" s="237">
        <f t="shared" ref="J369:P369" si="51">SUM(J360:J368)</f>
        <v>0</v>
      </c>
      <c r="K369" s="238">
        <f t="shared" si="51"/>
        <v>0</v>
      </c>
      <c r="L369" s="238">
        <f t="shared" si="51"/>
        <v>0</v>
      </c>
      <c r="M369" s="239">
        <f t="shared" si="51"/>
        <v>0</v>
      </c>
      <c r="N369" s="237">
        <f t="shared" si="51"/>
        <v>0</v>
      </c>
      <c r="O369" s="238">
        <f t="shared" si="51"/>
        <v>0</v>
      </c>
      <c r="P369" s="239">
        <f t="shared" si="51"/>
        <v>0</v>
      </c>
      <c r="Q369" s="240">
        <f>SUM(D369:P369)</f>
        <v>0</v>
      </c>
    </row>
    <row r="370" spans="2:17" ht="15.75" thickBot="1" x14ac:dyDescent="0.3">
      <c r="B370" s="87"/>
      <c r="C370" s="100" t="s">
        <v>315</v>
      </c>
      <c r="D370" s="163">
        <f>D$369+D$325</f>
        <v>0</v>
      </c>
      <c r="E370" s="236"/>
      <c r="F370" s="237">
        <f>F$325+F$369</f>
        <v>0</v>
      </c>
      <c r="G370" s="238">
        <f t="shared" ref="G370:H370" si="52">G$325+G$369</f>
        <v>0</v>
      </c>
      <c r="H370" s="239">
        <f t="shared" si="52"/>
        <v>0</v>
      </c>
      <c r="I370" s="236"/>
      <c r="J370" s="237">
        <f>J$325+J$369</f>
        <v>0</v>
      </c>
      <c r="K370" s="238">
        <f t="shared" ref="K370:L370" si="53">K$325+K$369</f>
        <v>0</v>
      </c>
      <c r="L370" s="238">
        <f t="shared" si="53"/>
        <v>0</v>
      </c>
      <c r="M370" s="239">
        <f>M$325+M$369</f>
        <v>0</v>
      </c>
      <c r="N370" s="237">
        <f>N$280+N$324</f>
        <v>0</v>
      </c>
      <c r="O370" s="238">
        <f>O$280+O$324</f>
        <v>0</v>
      </c>
      <c r="P370" s="239">
        <f>P$280+P$324</f>
        <v>0</v>
      </c>
      <c r="Q370" s="240">
        <f>SUM(D370:P370)</f>
        <v>0</v>
      </c>
    </row>
    <row r="371" spans="2:17" ht="15.75" thickBot="1" x14ac:dyDescent="0.3">
      <c r="C371" s="78" t="s">
        <v>234</v>
      </c>
      <c r="D371" s="242">
        <f>D$357-D$369</f>
        <v>0</v>
      </c>
      <c r="E371" s="81"/>
      <c r="F371" s="243">
        <f>F$357-F$369</f>
        <v>0</v>
      </c>
      <c r="G371" s="244">
        <f>G$357-G$369</f>
        <v>0</v>
      </c>
      <c r="H371" s="245">
        <f>H$357-H$369</f>
        <v>0</v>
      </c>
      <c r="I371" s="81"/>
      <c r="J371" s="243">
        <f t="shared" ref="J371:P371" si="54">J$357-J$369</f>
        <v>0</v>
      </c>
      <c r="K371" s="244">
        <f t="shared" si="54"/>
        <v>0</v>
      </c>
      <c r="L371" s="244">
        <f t="shared" si="54"/>
        <v>0</v>
      </c>
      <c r="M371" s="245">
        <f t="shared" si="54"/>
        <v>0</v>
      </c>
      <c r="N371" s="244">
        <f t="shared" si="54"/>
        <v>0</v>
      </c>
      <c r="O371" s="244">
        <f t="shared" si="54"/>
        <v>0</v>
      </c>
      <c r="P371" s="244">
        <f t="shared" si="54"/>
        <v>0</v>
      </c>
      <c r="Q371" s="93">
        <f>SUM(D371:P371)</f>
        <v>0</v>
      </c>
    </row>
    <row r="372" spans="2:17" ht="15.75" thickBot="1" x14ac:dyDescent="0.3">
      <c r="C372" s="147"/>
      <c r="D372" s="81"/>
      <c r="E372" s="81"/>
      <c r="F372" s="81"/>
      <c r="G372" s="81"/>
      <c r="H372" s="81"/>
      <c r="I372" s="92"/>
      <c r="J372" s="81"/>
      <c r="K372" s="81"/>
      <c r="L372" s="81"/>
      <c r="M372" s="81"/>
      <c r="N372" s="81"/>
      <c r="O372" s="81"/>
      <c r="P372" s="81"/>
      <c r="Q372" s="75"/>
    </row>
    <row r="373" spans="2:17" ht="19.5" thickBot="1" x14ac:dyDescent="0.35">
      <c r="B373" s="113"/>
      <c r="C373" s="120"/>
      <c r="D373" s="119"/>
      <c r="E373" s="233" t="s">
        <v>279</v>
      </c>
      <c r="F373" s="628" t="s">
        <v>324</v>
      </c>
      <c r="G373" s="629"/>
      <c r="H373" s="629"/>
      <c r="I373" s="629"/>
      <c r="J373" s="629"/>
      <c r="K373" s="629"/>
      <c r="L373" s="629"/>
      <c r="M373" s="630"/>
      <c r="N373" s="81"/>
      <c r="O373" s="81"/>
      <c r="P373" s="81"/>
      <c r="Q373" s="75"/>
    </row>
    <row r="374" spans="2:17" ht="18.75" x14ac:dyDescent="0.3">
      <c r="B374" s="112"/>
      <c r="C374" s="120"/>
      <c r="D374" s="116" t="s">
        <v>247</v>
      </c>
      <c r="E374" s="118">
        <v>1</v>
      </c>
      <c r="F374" s="213" t="e">
        <f>ROUND(SUMIF($E$7:$E$368,$D374,F$7:F$368)/F$370,3)</f>
        <v>#DIV/0!</v>
      </c>
      <c r="G374" s="228" t="e">
        <f t="shared" ref="F374:H383" si="55">ROUND(SUMIF($E$7:$E$368,$D374,G$7:G$368)/G$370,3)</f>
        <v>#DIV/0!</v>
      </c>
      <c r="H374" s="228" t="e">
        <f t="shared" si="55"/>
        <v>#DIV/0!</v>
      </c>
      <c r="I374" s="379"/>
      <c r="J374" s="379"/>
      <c r="K374" s="379"/>
      <c r="L374" s="379"/>
      <c r="M374" s="380"/>
      <c r="N374" s="81"/>
      <c r="O374" s="81"/>
      <c r="P374" s="81"/>
      <c r="Q374" s="75"/>
    </row>
    <row r="375" spans="2:17" ht="18.75" x14ac:dyDescent="0.3">
      <c r="B375" s="112"/>
      <c r="C375" s="119"/>
      <c r="D375" s="116" t="s">
        <v>248</v>
      </c>
      <c r="E375" s="118">
        <v>2</v>
      </c>
      <c r="F375" s="214" t="e">
        <f t="shared" si="55"/>
        <v>#DIV/0!</v>
      </c>
      <c r="G375" s="215" t="e">
        <f t="shared" si="55"/>
        <v>#DIV/0!</v>
      </c>
      <c r="H375" s="215" t="e">
        <f>ROUND(SUMIF($E$7:$E$368,$D375,H$7:H$368)/H$370,3)</f>
        <v>#DIV/0!</v>
      </c>
      <c r="I375" s="161"/>
      <c r="J375" s="161"/>
      <c r="K375" s="161"/>
      <c r="L375" s="161"/>
      <c r="M375" s="158"/>
      <c r="N375" s="81"/>
      <c r="O375" s="81"/>
      <c r="P375" s="81"/>
      <c r="Q375" s="75"/>
    </row>
    <row r="376" spans="2:17" ht="18.75" x14ac:dyDescent="0.3">
      <c r="B376" s="112"/>
      <c r="C376" s="119"/>
      <c r="D376" s="116" t="s">
        <v>249</v>
      </c>
      <c r="E376" s="118">
        <v>3</v>
      </c>
      <c r="F376" s="214" t="e">
        <f t="shared" si="55"/>
        <v>#DIV/0!</v>
      </c>
      <c r="G376" s="215" t="e">
        <f t="shared" si="55"/>
        <v>#DIV/0!</v>
      </c>
      <c r="H376" s="215" t="e">
        <f t="shared" si="55"/>
        <v>#DIV/0!</v>
      </c>
      <c r="I376" s="161"/>
      <c r="J376" s="161"/>
      <c r="K376" s="161"/>
      <c r="L376" s="161"/>
      <c r="M376" s="158"/>
      <c r="N376" s="81"/>
      <c r="O376" s="81"/>
      <c r="P376" s="81"/>
      <c r="Q376" s="75"/>
    </row>
    <row r="377" spans="2:17" ht="18.75" x14ac:dyDescent="0.3">
      <c r="B377" s="112"/>
      <c r="C377" s="119"/>
      <c r="D377" s="116" t="s">
        <v>250</v>
      </c>
      <c r="E377" s="118">
        <v>4</v>
      </c>
      <c r="F377" s="214" t="e">
        <f t="shared" si="55"/>
        <v>#DIV/0!</v>
      </c>
      <c r="G377" s="215" t="e">
        <f t="shared" si="55"/>
        <v>#DIV/0!</v>
      </c>
      <c r="H377" s="215" t="e">
        <f t="shared" si="55"/>
        <v>#DIV/0!</v>
      </c>
      <c r="I377" s="161"/>
      <c r="J377" s="161"/>
      <c r="K377" s="161"/>
      <c r="L377" s="161"/>
      <c r="M377" s="158"/>
      <c r="N377" s="81"/>
      <c r="O377" s="81"/>
      <c r="P377" s="81"/>
      <c r="Q377" s="75"/>
    </row>
    <row r="378" spans="2:17" ht="18.75" x14ac:dyDescent="0.3">
      <c r="B378" s="112"/>
      <c r="C378" s="119"/>
      <c r="D378" s="116" t="s">
        <v>251</v>
      </c>
      <c r="E378" s="118">
        <v>5</v>
      </c>
      <c r="F378" s="214" t="e">
        <f t="shared" si="55"/>
        <v>#DIV/0!</v>
      </c>
      <c r="G378" s="215" t="e">
        <f t="shared" si="55"/>
        <v>#DIV/0!</v>
      </c>
      <c r="H378" s="215" t="e">
        <f t="shared" si="55"/>
        <v>#DIV/0!</v>
      </c>
      <c r="I378" s="161"/>
      <c r="J378" s="161"/>
      <c r="K378" s="161"/>
      <c r="L378" s="161"/>
      <c r="M378" s="158"/>
      <c r="N378" s="81"/>
      <c r="O378" s="81"/>
      <c r="P378" s="81"/>
      <c r="Q378" s="75"/>
    </row>
    <row r="379" spans="2:17" ht="18.75" x14ac:dyDescent="0.3">
      <c r="B379" s="112"/>
      <c r="C379" s="119"/>
      <c r="D379" s="116" t="s">
        <v>252</v>
      </c>
      <c r="E379" s="118">
        <v>6</v>
      </c>
      <c r="F379" s="214" t="e">
        <f t="shared" si="55"/>
        <v>#DIV/0!</v>
      </c>
      <c r="G379" s="215" t="e">
        <f t="shared" si="55"/>
        <v>#DIV/0!</v>
      </c>
      <c r="H379" s="215" t="e">
        <f t="shared" si="55"/>
        <v>#DIV/0!</v>
      </c>
      <c r="I379" s="161"/>
      <c r="J379" s="161"/>
      <c r="K379" s="161"/>
      <c r="L379" s="161"/>
      <c r="M379" s="158"/>
      <c r="N379" s="81"/>
      <c r="O379" s="81"/>
      <c r="P379" s="81"/>
      <c r="Q379" s="75"/>
    </row>
    <row r="380" spans="2:17" ht="18.75" x14ac:dyDescent="0.3">
      <c r="B380" s="112"/>
      <c r="C380" s="119"/>
      <c r="D380" s="116" t="s">
        <v>253</v>
      </c>
      <c r="E380" s="118">
        <v>7</v>
      </c>
      <c r="F380" s="214" t="e">
        <f t="shared" si="55"/>
        <v>#DIV/0!</v>
      </c>
      <c r="G380" s="215" t="e">
        <f t="shared" si="55"/>
        <v>#DIV/0!</v>
      </c>
      <c r="H380" s="215" t="e">
        <f t="shared" si="55"/>
        <v>#DIV/0!</v>
      </c>
      <c r="I380" s="161"/>
      <c r="J380" s="161"/>
      <c r="K380" s="161"/>
      <c r="L380" s="161"/>
      <c r="M380" s="158"/>
      <c r="N380" s="81"/>
      <c r="O380" s="81"/>
      <c r="P380" s="81"/>
      <c r="Q380" s="75"/>
    </row>
    <row r="381" spans="2:17" ht="18.75" x14ac:dyDescent="0.3">
      <c r="B381" s="112"/>
      <c r="C381" s="119"/>
      <c r="D381" s="116" t="s">
        <v>254</v>
      </c>
      <c r="E381" s="118">
        <v>8</v>
      </c>
      <c r="F381" s="214" t="e">
        <f t="shared" si="55"/>
        <v>#DIV/0!</v>
      </c>
      <c r="G381" s="215" t="e">
        <f t="shared" si="55"/>
        <v>#DIV/0!</v>
      </c>
      <c r="H381" s="215" t="e">
        <f t="shared" si="55"/>
        <v>#DIV/0!</v>
      </c>
      <c r="I381" s="161"/>
      <c r="J381" s="161"/>
      <c r="K381" s="161"/>
      <c r="L381" s="161"/>
      <c r="M381" s="158"/>
      <c r="N381" s="81"/>
      <c r="O381" s="81"/>
      <c r="P381" s="81"/>
      <c r="Q381" s="75"/>
    </row>
    <row r="382" spans="2:17" ht="18.75" x14ac:dyDescent="0.3">
      <c r="B382" s="112"/>
      <c r="C382" s="119"/>
      <c r="D382" s="116" t="s">
        <v>255</v>
      </c>
      <c r="E382" s="118">
        <v>9</v>
      </c>
      <c r="F382" s="214" t="e">
        <f t="shared" si="55"/>
        <v>#DIV/0!</v>
      </c>
      <c r="G382" s="215" t="e">
        <f t="shared" si="55"/>
        <v>#DIV/0!</v>
      </c>
      <c r="H382" s="215" t="e">
        <f t="shared" si="55"/>
        <v>#DIV/0!</v>
      </c>
      <c r="I382" s="161"/>
      <c r="J382" s="161"/>
      <c r="K382" s="161"/>
      <c r="L382" s="161"/>
      <c r="M382" s="158"/>
      <c r="N382" s="81"/>
      <c r="O382" s="81"/>
      <c r="P382" s="81"/>
      <c r="Q382" s="75"/>
    </row>
    <row r="383" spans="2:17" ht="18.75" x14ac:dyDescent="0.3">
      <c r="B383" s="112"/>
      <c r="C383" s="119"/>
      <c r="D383" s="116" t="s">
        <v>256</v>
      </c>
      <c r="E383" s="118">
        <v>10</v>
      </c>
      <c r="F383" s="214" t="e">
        <f t="shared" si="55"/>
        <v>#DIV/0!</v>
      </c>
      <c r="G383" s="215" t="e">
        <f t="shared" si="55"/>
        <v>#DIV/0!</v>
      </c>
      <c r="H383" s="215" t="e">
        <f t="shared" si="55"/>
        <v>#DIV/0!</v>
      </c>
      <c r="I383" s="161"/>
      <c r="J383" s="161"/>
      <c r="K383" s="161"/>
      <c r="L383" s="161"/>
      <c r="M383" s="158"/>
      <c r="N383" s="81"/>
      <c r="O383" s="81"/>
      <c r="P383" s="81"/>
      <c r="Q383" s="75"/>
    </row>
    <row r="384" spans="2:17" ht="15.75" x14ac:dyDescent="0.25">
      <c r="B384" s="113"/>
      <c r="C384" s="114"/>
      <c r="D384" s="114"/>
      <c r="E384" s="117" t="s">
        <v>260</v>
      </c>
      <c r="F384" s="156"/>
      <c r="G384" s="161"/>
      <c r="H384" s="161"/>
      <c r="I384" s="161"/>
      <c r="J384" s="161"/>
      <c r="K384" s="161"/>
      <c r="L384" s="161"/>
      <c r="M384" s="158"/>
      <c r="N384" s="81"/>
      <c r="O384" s="81"/>
      <c r="P384" s="81"/>
      <c r="Q384" s="75"/>
    </row>
    <row r="385" spans="1:18" ht="18.75" x14ac:dyDescent="0.3">
      <c r="B385" s="112"/>
      <c r="C385" s="112"/>
      <c r="D385" s="116" t="s">
        <v>235</v>
      </c>
      <c r="E385" s="118">
        <v>1</v>
      </c>
      <c r="F385" s="156"/>
      <c r="G385" s="161"/>
      <c r="H385" s="161"/>
      <c r="I385" s="161"/>
      <c r="J385" s="215" t="e">
        <f>ROUND(SUMIF($I$7:$I$368,$D385,J$7:J$368)/J$370,3)</f>
        <v>#DIV/0!</v>
      </c>
      <c r="K385" s="215" t="e">
        <f t="shared" ref="K385:M385" si="56">ROUND(SUMIF($I$7:$I$368,$D385,K$7:K$368)/K$370,3)</f>
        <v>#DIV/0!</v>
      </c>
      <c r="L385" s="215" t="e">
        <f t="shared" si="56"/>
        <v>#DIV/0!</v>
      </c>
      <c r="M385" s="235" t="e">
        <f t="shared" si="56"/>
        <v>#DIV/0!</v>
      </c>
      <c r="N385" s="81"/>
      <c r="O385" s="81"/>
      <c r="P385" s="81"/>
      <c r="Q385" s="75"/>
    </row>
    <row r="386" spans="1:18" ht="18.75" x14ac:dyDescent="0.3">
      <c r="B386" s="112"/>
      <c r="C386" s="112"/>
      <c r="D386" s="116" t="s">
        <v>236</v>
      </c>
      <c r="E386" s="118">
        <v>2</v>
      </c>
      <c r="F386" s="156"/>
      <c r="G386" s="161"/>
      <c r="H386" s="161"/>
      <c r="I386" s="161"/>
      <c r="J386" s="215" t="e">
        <f t="shared" ref="J386:M396" si="57">ROUND(SUMIF($I$7:$I$368,$D386,J$7:J$368)/J$370,3)</f>
        <v>#DIV/0!</v>
      </c>
      <c r="K386" s="215" t="e">
        <f t="shared" si="57"/>
        <v>#DIV/0!</v>
      </c>
      <c r="L386" s="215" t="e">
        <f t="shared" si="57"/>
        <v>#DIV/0!</v>
      </c>
      <c r="M386" s="235" t="e">
        <f t="shared" si="57"/>
        <v>#DIV/0!</v>
      </c>
      <c r="N386" s="81"/>
      <c r="O386" s="81"/>
      <c r="P386" s="81"/>
      <c r="Q386" s="75"/>
    </row>
    <row r="387" spans="1:18" ht="18.75" x14ac:dyDescent="0.3">
      <c r="B387" s="112"/>
      <c r="C387" s="112"/>
      <c r="D387" s="116" t="s">
        <v>237</v>
      </c>
      <c r="E387" s="118">
        <v>3</v>
      </c>
      <c r="F387" s="156"/>
      <c r="G387" s="161"/>
      <c r="H387" s="161"/>
      <c r="I387" s="161"/>
      <c r="J387" s="215" t="e">
        <f t="shared" si="57"/>
        <v>#DIV/0!</v>
      </c>
      <c r="K387" s="215" t="e">
        <f t="shared" si="57"/>
        <v>#DIV/0!</v>
      </c>
      <c r="L387" s="215" t="e">
        <f t="shared" si="57"/>
        <v>#DIV/0!</v>
      </c>
      <c r="M387" s="235" t="e">
        <f t="shared" si="57"/>
        <v>#DIV/0!</v>
      </c>
      <c r="N387" s="81"/>
      <c r="O387" s="81"/>
      <c r="P387" s="81"/>
      <c r="Q387" s="75"/>
    </row>
    <row r="388" spans="1:18" ht="18.75" x14ac:dyDescent="0.3">
      <c r="B388" s="112"/>
      <c r="C388" s="112"/>
      <c r="D388" s="116" t="s">
        <v>238</v>
      </c>
      <c r="E388" s="118">
        <v>4</v>
      </c>
      <c r="F388" s="156"/>
      <c r="G388" s="161"/>
      <c r="H388" s="161"/>
      <c r="I388" s="161"/>
      <c r="J388" s="215" t="e">
        <f t="shared" si="57"/>
        <v>#DIV/0!</v>
      </c>
      <c r="K388" s="215" t="e">
        <f t="shared" si="57"/>
        <v>#DIV/0!</v>
      </c>
      <c r="L388" s="215" t="e">
        <f t="shared" si="57"/>
        <v>#DIV/0!</v>
      </c>
      <c r="M388" s="235" t="e">
        <f t="shared" si="57"/>
        <v>#DIV/0!</v>
      </c>
      <c r="N388" s="81"/>
      <c r="O388" s="81"/>
      <c r="P388" s="81"/>
      <c r="Q388" s="75"/>
    </row>
    <row r="389" spans="1:18" ht="18.75" x14ac:dyDescent="0.3">
      <c r="B389" s="112"/>
      <c r="C389" s="112"/>
      <c r="D389" s="116" t="s">
        <v>239</v>
      </c>
      <c r="E389" s="118">
        <v>5</v>
      </c>
      <c r="F389" s="156"/>
      <c r="G389" s="161"/>
      <c r="H389" s="161"/>
      <c r="I389" s="161"/>
      <c r="J389" s="215" t="e">
        <f t="shared" si="57"/>
        <v>#DIV/0!</v>
      </c>
      <c r="K389" s="215" t="e">
        <f t="shared" si="57"/>
        <v>#DIV/0!</v>
      </c>
      <c r="L389" s="215" t="e">
        <f t="shared" si="57"/>
        <v>#DIV/0!</v>
      </c>
      <c r="M389" s="235" t="e">
        <f t="shared" si="57"/>
        <v>#DIV/0!</v>
      </c>
      <c r="N389" s="81"/>
      <c r="O389" s="81"/>
      <c r="P389" s="81"/>
      <c r="Q389" s="75"/>
    </row>
    <row r="390" spans="1:18" ht="18.75" x14ac:dyDescent="0.3">
      <c r="B390" s="112"/>
      <c r="C390" s="112"/>
      <c r="D390" s="116" t="s">
        <v>240</v>
      </c>
      <c r="E390" s="118">
        <v>6</v>
      </c>
      <c r="F390" s="156"/>
      <c r="G390" s="161"/>
      <c r="H390" s="161"/>
      <c r="I390" s="161"/>
      <c r="J390" s="215" t="e">
        <f t="shared" si="57"/>
        <v>#DIV/0!</v>
      </c>
      <c r="K390" s="215" t="e">
        <f t="shared" si="57"/>
        <v>#DIV/0!</v>
      </c>
      <c r="L390" s="215" t="e">
        <f t="shared" si="57"/>
        <v>#DIV/0!</v>
      </c>
      <c r="M390" s="235" t="e">
        <f t="shared" si="57"/>
        <v>#DIV/0!</v>
      </c>
      <c r="N390" s="81"/>
      <c r="O390" s="81"/>
      <c r="P390" s="81"/>
      <c r="Q390" s="75"/>
    </row>
    <row r="391" spans="1:18" ht="18.75" x14ac:dyDescent="0.3">
      <c r="B391" s="112"/>
      <c r="C391" s="112"/>
      <c r="D391" s="116" t="s">
        <v>241</v>
      </c>
      <c r="E391" s="118">
        <v>7</v>
      </c>
      <c r="F391" s="156"/>
      <c r="G391" s="161"/>
      <c r="H391" s="161"/>
      <c r="I391" s="161"/>
      <c r="J391" s="215" t="e">
        <f t="shared" si="57"/>
        <v>#DIV/0!</v>
      </c>
      <c r="K391" s="215" t="e">
        <f t="shared" si="57"/>
        <v>#DIV/0!</v>
      </c>
      <c r="L391" s="215" t="e">
        <f t="shared" si="57"/>
        <v>#DIV/0!</v>
      </c>
      <c r="M391" s="235" t="e">
        <f t="shared" si="57"/>
        <v>#DIV/0!</v>
      </c>
      <c r="N391" s="81"/>
      <c r="O391" s="81"/>
      <c r="P391" s="81"/>
      <c r="Q391" s="75"/>
    </row>
    <row r="392" spans="1:18" ht="18.75" x14ac:dyDescent="0.3">
      <c r="B392" s="112"/>
      <c r="C392" s="112"/>
      <c r="D392" s="116" t="s">
        <v>242</v>
      </c>
      <c r="E392" s="118">
        <v>8</v>
      </c>
      <c r="F392" s="156"/>
      <c r="G392" s="161"/>
      <c r="H392" s="161"/>
      <c r="I392" s="161"/>
      <c r="J392" s="215" t="e">
        <f t="shared" si="57"/>
        <v>#DIV/0!</v>
      </c>
      <c r="K392" s="215" t="e">
        <f t="shared" si="57"/>
        <v>#DIV/0!</v>
      </c>
      <c r="L392" s="215" t="e">
        <f t="shared" si="57"/>
        <v>#DIV/0!</v>
      </c>
      <c r="M392" s="235" t="e">
        <f t="shared" si="57"/>
        <v>#DIV/0!</v>
      </c>
      <c r="N392" s="81"/>
      <c r="O392" s="81"/>
      <c r="P392" s="81"/>
      <c r="Q392" s="75"/>
    </row>
    <row r="393" spans="1:18" ht="18.75" x14ac:dyDescent="0.3">
      <c r="B393" s="112"/>
      <c r="C393" s="112"/>
      <c r="D393" s="116" t="s">
        <v>243</v>
      </c>
      <c r="E393" s="118">
        <v>9</v>
      </c>
      <c r="F393" s="156"/>
      <c r="G393" s="161"/>
      <c r="H393" s="161"/>
      <c r="I393" s="161"/>
      <c r="J393" s="215" t="e">
        <f t="shared" si="57"/>
        <v>#DIV/0!</v>
      </c>
      <c r="K393" s="215" t="e">
        <f t="shared" si="57"/>
        <v>#DIV/0!</v>
      </c>
      <c r="L393" s="215" t="e">
        <f t="shared" si="57"/>
        <v>#DIV/0!</v>
      </c>
      <c r="M393" s="235" t="e">
        <f t="shared" si="57"/>
        <v>#DIV/0!</v>
      </c>
      <c r="N393" s="81"/>
      <c r="O393" s="81"/>
      <c r="P393" s="81"/>
      <c r="Q393" s="75"/>
    </row>
    <row r="394" spans="1:18" ht="18.75" x14ac:dyDescent="0.3">
      <c r="B394" s="112"/>
      <c r="C394" s="112"/>
      <c r="D394" s="116" t="s">
        <v>244</v>
      </c>
      <c r="E394" s="118">
        <v>10</v>
      </c>
      <c r="F394" s="156"/>
      <c r="G394" s="161"/>
      <c r="H394" s="161"/>
      <c r="I394" s="161"/>
      <c r="J394" s="215" t="e">
        <f t="shared" si="57"/>
        <v>#DIV/0!</v>
      </c>
      <c r="K394" s="215" t="e">
        <f t="shared" si="57"/>
        <v>#DIV/0!</v>
      </c>
      <c r="L394" s="215" t="e">
        <f t="shared" si="57"/>
        <v>#DIV/0!</v>
      </c>
      <c r="M394" s="235" t="e">
        <f t="shared" si="57"/>
        <v>#DIV/0!</v>
      </c>
      <c r="N394" s="81"/>
      <c r="O394" s="81"/>
      <c r="P394" s="81"/>
      <c r="Q394" s="75"/>
    </row>
    <row r="395" spans="1:18" ht="18.75" x14ac:dyDescent="0.3">
      <c r="B395" s="112"/>
      <c r="C395" s="112"/>
      <c r="D395" s="116" t="s">
        <v>245</v>
      </c>
      <c r="E395" s="118">
        <v>11</v>
      </c>
      <c r="F395" s="156"/>
      <c r="G395" s="161"/>
      <c r="H395" s="161"/>
      <c r="I395" s="161"/>
      <c r="J395" s="215" t="e">
        <f t="shared" si="57"/>
        <v>#DIV/0!</v>
      </c>
      <c r="K395" s="215" t="e">
        <f t="shared" si="57"/>
        <v>#DIV/0!</v>
      </c>
      <c r="L395" s="215" t="e">
        <f t="shared" si="57"/>
        <v>#DIV/0!</v>
      </c>
      <c r="M395" s="235" t="e">
        <f t="shared" si="57"/>
        <v>#DIV/0!</v>
      </c>
      <c r="N395" s="81"/>
      <c r="O395" s="81"/>
      <c r="P395" s="81"/>
      <c r="Q395" s="75"/>
    </row>
    <row r="396" spans="1:18" ht="19.5" thickBot="1" x14ac:dyDescent="0.35">
      <c r="B396" s="112"/>
      <c r="C396" s="112"/>
      <c r="D396" s="116" t="s">
        <v>246</v>
      </c>
      <c r="E396" s="118">
        <v>12</v>
      </c>
      <c r="F396" s="157"/>
      <c r="G396" s="162"/>
      <c r="H396" s="162"/>
      <c r="I396" s="161"/>
      <c r="J396" s="215" t="e">
        <f t="shared" si="57"/>
        <v>#DIV/0!</v>
      </c>
      <c r="K396" s="215" t="e">
        <f t="shared" si="57"/>
        <v>#DIV/0!</v>
      </c>
      <c r="L396" s="215" t="e">
        <f t="shared" si="57"/>
        <v>#DIV/0!</v>
      </c>
      <c r="M396" s="235" t="e">
        <f t="shared" si="57"/>
        <v>#DIV/0!</v>
      </c>
      <c r="N396" s="81"/>
      <c r="O396" s="81"/>
      <c r="P396" s="81"/>
      <c r="Q396" s="75"/>
    </row>
    <row r="397" spans="1:18" ht="16.5" thickTop="1" thickBot="1" x14ac:dyDescent="0.3">
      <c r="B397" s="147"/>
      <c r="C397" s="78"/>
      <c r="D397" s="81"/>
      <c r="E397" s="115" t="s">
        <v>233</v>
      </c>
      <c r="F397" s="223" t="e">
        <f>SUM(F374:F383)</f>
        <v>#DIV/0!</v>
      </c>
      <c r="G397" s="224" t="e">
        <f>SUM(G374:G383)</f>
        <v>#DIV/0!</v>
      </c>
      <c r="H397" s="225" t="e">
        <f>SUM(H374:H383)</f>
        <v>#DIV/0!</v>
      </c>
      <c r="I397" s="226"/>
      <c r="J397" s="217" t="e">
        <f>SUM(J385:J396)</f>
        <v>#DIV/0!</v>
      </c>
      <c r="K397" s="217" t="e">
        <f t="shared" ref="K397:M397" si="58">SUM(K385:K396)</f>
        <v>#DIV/0!</v>
      </c>
      <c r="L397" s="217" t="e">
        <f t="shared" si="58"/>
        <v>#DIV/0!</v>
      </c>
      <c r="M397" s="234" t="e">
        <f t="shared" si="58"/>
        <v>#DIV/0!</v>
      </c>
      <c r="N397" s="81"/>
      <c r="O397" s="81"/>
      <c r="P397" s="81"/>
      <c r="Q397" s="75"/>
    </row>
    <row r="398" spans="1:18" x14ac:dyDescent="0.25">
      <c r="F398" s="241" t="s">
        <v>312</v>
      </c>
    </row>
    <row r="400" spans="1:18" s="13" customFormat="1" ht="10.5" customHeight="1" thickBot="1" x14ac:dyDescent="0.3">
      <c r="A400" s="76"/>
      <c r="B400" s="82"/>
      <c r="C400" s="83"/>
      <c r="D400" s="83"/>
      <c r="E400" s="83"/>
      <c r="F400" s="83"/>
      <c r="G400" s="84"/>
      <c r="H400" s="84"/>
      <c r="I400" s="84"/>
      <c r="J400" s="84"/>
      <c r="K400" s="84"/>
      <c r="L400" s="84"/>
      <c r="M400" s="84"/>
      <c r="N400" s="76"/>
      <c r="O400" s="76"/>
      <c r="P400" s="76"/>
      <c r="Q400" s="76"/>
      <c r="R400" s="102"/>
    </row>
    <row r="401" spans="2:18" ht="34.5" thickBot="1" x14ac:dyDescent="0.55000000000000004">
      <c r="B401" s="248" t="s">
        <v>325</v>
      </c>
      <c r="C401" s="249"/>
      <c r="D401" s="249"/>
      <c r="E401" s="249"/>
      <c r="F401" s="249"/>
      <c r="G401" s="249"/>
      <c r="H401" s="249"/>
      <c r="I401" s="249"/>
      <c r="J401" s="249"/>
      <c r="K401" s="249"/>
      <c r="L401" s="249"/>
      <c r="M401" s="249"/>
      <c r="N401" s="249"/>
      <c r="O401" s="249"/>
      <c r="P401" s="249"/>
      <c r="Q401" s="250"/>
    </row>
    <row r="402" spans="2:18" ht="31.5" customHeight="1" x14ac:dyDescent="0.25">
      <c r="B402" s="96"/>
      <c r="C402" s="97"/>
      <c r="D402" s="368" t="s">
        <v>181</v>
      </c>
      <c r="E402" s="598" t="s">
        <v>284</v>
      </c>
      <c r="F402" s="595" t="s">
        <v>259</v>
      </c>
      <c r="G402" s="596"/>
      <c r="H402" s="597"/>
      <c r="I402" s="598" t="s">
        <v>283</v>
      </c>
      <c r="J402" s="600" t="s">
        <v>187</v>
      </c>
      <c r="K402" s="601"/>
      <c r="L402" s="601"/>
      <c r="M402" s="602"/>
      <c r="N402" s="603" t="s">
        <v>227</v>
      </c>
      <c r="O402" s="604"/>
      <c r="P402" s="605"/>
    </row>
    <row r="403" spans="2:18" ht="15" customHeight="1" x14ac:dyDescent="0.25">
      <c r="B403" s="98"/>
      <c r="C403" s="99" t="s">
        <v>297</v>
      </c>
      <c r="D403" s="85">
        <f>D$371</f>
        <v>0</v>
      </c>
      <c r="E403" s="598"/>
      <c r="F403" s="109">
        <f>F$371</f>
        <v>0</v>
      </c>
      <c r="G403" s="110">
        <f>G$371</f>
        <v>0</v>
      </c>
      <c r="H403" s="111">
        <f>H$371</f>
        <v>0</v>
      </c>
      <c r="I403" s="598"/>
      <c r="J403" s="109">
        <f t="shared" ref="J403:P403" si="59">J$371</f>
        <v>0</v>
      </c>
      <c r="K403" s="110">
        <f t="shared" si="59"/>
        <v>0</v>
      </c>
      <c r="L403" s="110">
        <f t="shared" si="59"/>
        <v>0</v>
      </c>
      <c r="M403" s="111">
        <f t="shared" si="59"/>
        <v>0</v>
      </c>
      <c r="N403" s="109">
        <f t="shared" si="59"/>
        <v>0</v>
      </c>
      <c r="O403" s="110">
        <f t="shared" si="59"/>
        <v>0</v>
      </c>
      <c r="P403" s="111">
        <f t="shared" si="59"/>
        <v>0</v>
      </c>
    </row>
    <row r="404" spans="2:18" ht="15" customHeight="1" x14ac:dyDescent="0.25">
      <c r="B404" s="665" t="s">
        <v>179</v>
      </c>
      <c r="C404" s="79" t="s">
        <v>199</v>
      </c>
      <c r="D404" s="181" t="s">
        <v>182</v>
      </c>
      <c r="E404" s="598"/>
      <c r="F404" s="198" t="s">
        <v>182</v>
      </c>
      <c r="G404" s="199" t="s">
        <v>69</v>
      </c>
      <c r="H404" s="200" t="s">
        <v>183</v>
      </c>
      <c r="I404" s="598"/>
      <c r="J404" s="184" t="s">
        <v>51</v>
      </c>
      <c r="K404" s="178" t="s">
        <v>52</v>
      </c>
      <c r="L404" s="179" t="s">
        <v>185</v>
      </c>
      <c r="M404" s="183" t="s">
        <v>186</v>
      </c>
      <c r="N404" s="184" t="s">
        <v>228</v>
      </c>
      <c r="O404" s="593" t="s">
        <v>229</v>
      </c>
      <c r="P404" s="594"/>
    </row>
    <row r="405" spans="2:18" ht="15.75" customHeight="1" thickBot="1" x14ac:dyDescent="0.3">
      <c r="B405" s="666"/>
      <c r="C405" s="80" t="s">
        <v>12</v>
      </c>
      <c r="D405" s="182">
        <v>7388</v>
      </c>
      <c r="E405" s="599"/>
      <c r="F405" s="186">
        <v>7420</v>
      </c>
      <c r="G405" s="180">
        <v>3220</v>
      </c>
      <c r="H405" s="185">
        <v>3215</v>
      </c>
      <c r="I405" s="599"/>
      <c r="J405" s="186">
        <v>3210</v>
      </c>
      <c r="K405" s="180">
        <v>3212</v>
      </c>
      <c r="L405" s="180" t="s">
        <v>184</v>
      </c>
      <c r="M405" s="185" t="s">
        <v>184</v>
      </c>
      <c r="N405" s="186">
        <v>7422</v>
      </c>
      <c r="O405" s="180">
        <v>7425</v>
      </c>
      <c r="P405" s="185" t="s">
        <v>289</v>
      </c>
      <c r="Q405" s="77" t="s">
        <v>233</v>
      </c>
      <c r="R405" s="3" t="s">
        <v>189</v>
      </c>
    </row>
    <row r="406" spans="2:18" s="374" customFormat="1" x14ac:dyDescent="0.25">
      <c r="B406" s="667"/>
      <c r="C406" s="611"/>
      <c r="D406" s="150">
        <v>0</v>
      </c>
      <c r="E406" s="125"/>
      <c r="F406" s="169">
        <v>0</v>
      </c>
      <c r="G406" s="153">
        <v>0</v>
      </c>
      <c r="H406" s="170">
        <v>0</v>
      </c>
      <c r="I406" s="123"/>
      <c r="J406" s="169">
        <v>0</v>
      </c>
      <c r="K406" s="153">
        <v>0</v>
      </c>
      <c r="L406" s="153">
        <v>0</v>
      </c>
      <c r="M406" s="153">
        <v>0</v>
      </c>
      <c r="N406" s="153">
        <v>0</v>
      </c>
      <c r="O406" s="153">
        <v>0</v>
      </c>
      <c r="P406" s="153">
        <v>0</v>
      </c>
      <c r="Q406" s="138">
        <f>SUM(D406:P406)</f>
        <v>0</v>
      </c>
      <c r="R406" s="377"/>
    </row>
    <row r="407" spans="2:18" s="374" customFormat="1" x14ac:dyDescent="0.25">
      <c r="B407" s="667"/>
      <c r="C407" s="611"/>
      <c r="D407" s="150">
        <v>0</v>
      </c>
      <c r="E407" s="125"/>
      <c r="F407" s="169">
        <v>0</v>
      </c>
      <c r="G407" s="153">
        <v>0</v>
      </c>
      <c r="H407" s="170">
        <v>0</v>
      </c>
      <c r="I407" s="123"/>
      <c r="J407" s="169">
        <v>0</v>
      </c>
      <c r="K407" s="153">
        <v>0</v>
      </c>
      <c r="L407" s="153">
        <v>0</v>
      </c>
      <c r="M407" s="153">
        <v>0</v>
      </c>
      <c r="N407" s="153">
        <v>0</v>
      </c>
      <c r="O407" s="153">
        <v>0</v>
      </c>
      <c r="P407" s="153">
        <v>0</v>
      </c>
      <c r="Q407" s="138">
        <f>SUM(D407:P407)</f>
        <v>0</v>
      </c>
      <c r="R407" s="377"/>
    </row>
    <row r="408" spans="2:18" s="374" customFormat="1" x14ac:dyDescent="0.25">
      <c r="B408" s="667"/>
      <c r="C408" s="611"/>
      <c r="D408" s="150">
        <v>0</v>
      </c>
      <c r="E408" s="125"/>
      <c r="F408" s="169">
        <v>0</v>
      </c>
      <c r="G408" s="153">
        <v>0</v>
      </c>
      <c r="H408" s="170">
        <v>0</v>
      </c>
      <c r="I408" s="123"/>
      <c r="J408" s="169">
        <v>0</v>
      </c>
      <c r="K408" s="153">
        <v>0</v>
      </c>
      <c r="L408" s="153">
        <v>0</v>
      </c>
      <c r="M408" s="153">
        <v>0</v>
      </c>
      <c r="N408" s="153">
        <v>0</v>
      </c>
      <c r="O408" s="153">
        <v>0</v>
      </c>
      <c r="P408" s="153">
        <v>0</v>
      </c>
      <c r="Q408" s="139">
        <f t="shared" ref="Q408:Q413" si="60">SUM(D408:P408)</f>
        <v>0</v>
      </c>
      <c r="R408" s="377"/>
    </row>
    <row r="409" spans="2:18" s="374" customFormat="1" x14ac:dyDescent="0.25">
      <c r="B409" s="667"/>
      <c r="C409" s="611"/>
      <c r="D409" s="150">
        <v>0</v>
      </c>
      <c r="E409" s="125"/>
      <c r="F409" s="169">
        <v>0</v>
      </c>
      <c r="G409" s="153">
        <v>0</v>
      </c>
      <c r="H409" s="170">
        <v>0</v>
      </c>
      <c r="I409" s="123"/>
      <c r="J409" s="169">
        <v>0</v>
      </c>
      <c r="K409" s="153">
        <v>0</v>
      </c>
      <c r="L409" s="153">
        <v>0</v>
      </c>
      <c r="M409" s="153">
        <v>0</v>
      </c>
      <c r="N409" s="153">
        <v>0</v>
      </c>
      <c r="O409" s="153">
        <v>0</v>
      </c>
      <c r="P409" s="153">
        <v>0</v>
      </c>
      <c r="Q409" s="139">
        <f t="shared" si="60"/>
        <v>0</v>
      </c>
      <c r="R409" s="377"/>
    </row>
    <row r="410" spans="2:18" s="374" customFormat="1" x14ac:dyDescent="0.25">
      <c r="B410" s="667"/>
      <c r="C410" s="611"/>
      <c r="D410" s="150">
        <v>0</v>
      </c>
      <c r="E410" s="125"/>
      <c r="F410" s="169">
        <v>0</v>
      </c>
      <c r="G410" s="153">
        <v>0</v>
      </c>
      <c r="H410" s="170">
        <v>0</v>
      </c>
      <c r="I410" s="123"/>
      <c r="J410" s="169">
        <v>0</v>
      </c>
      <c r="K410" s="153">
        <v>0</v>
      </c>
      <c r="L410" s="153">
        <v>0</v>
      </c>
      <c r="M410" s="153">
        <v>0</v>
      </c>
      <c r="N410" s="153">
        <v>0</v>
      </c>
      <c r="O410" s="153">
        <v>0</v>
      </c>
      <c r="P410" s="153">
        <v>0</v>
      </c>
      <c r="Q410" s="139">
        <f t="shared" si="60"/>
        <v>0</v>
      </c>
      <c r="R410" s="377"/>
    </row>
    <row r="411" spans="2:18" s="374" customFormat="1" x14ac:dyDescent="0.25">
      <c r="B411" s="667"/>
      <c r="C411" s="611"/>
      <c r="D411" s="150">
        <v>0</v>
      </c>
      <c r="E411" s="125"/>
      <c r="F411" s="169">
        <v>0</v>
      </c>
      <c r="G411" s="153">
        <v>0</v>
      </c>
      <c r="H411" s="170">
        <v>0</v>
      </c>
      <c r="I411" s="123"/>
      <c r="J411" s="169">
        <v>0</v>
      </c>
      <c r="K411" s="153">
        <v>0</v>
      </c>
      <c r="L411" s="153">
        <v>0</v>
      </c>
      <c r="M411" s="153">
        <v>0</v>
      </c>
      <c r="N411" s="153">
        <v>0</v>
      </c>
      <c r="O411" s="153">
        <v>0</v>
      </c>
      <c r="P411" s="153">
        <v>0</v>
      </c>
      <c r="Q411" s="139">
        <f t="shared" si="60"/>
        <v>0</v>
      </c>
      <c r="R411" s="377"/>
    </row>
    <row r="412" spans="2:18" s="374" customFormat="1" x14ac:dyDescent="0.25">
      <c r="B412" s="667"/>
      <c r="C412" s="611"/>
      <c r="D412" s="150">
        <v>0</v>
      </c>
      <c r="E412" s="125"/>
      <c r="F412" s="169">
        <v>0</v>
      </c>
      <c r="G412" s="153">
        <v>0</v>
      </c>
      <c r="H412" s="170">
        <v>0</v>
      </c>
      <c r="I412" s="123"/>
      <c r="J412" s="169">
        <v>0</v>
      </c>
      <c r="K412" s="153">
        <v>0</v>
      </c>
      <c r="L412" s="153">
        <v>0</v>
      </c>
      <c r="M412" s="153">
        <v>0</v>
      </c>
      <c r="N412" s="153">
        <v>0</v>
      </c>
      <c r="O412" s="153">
        <v>0</v>
      </c>
      <c r="P412" s="153">
        <v>0</v>
      </c>
      <c r="Q412" s="139">
        <f t="shared" si="60"/>
        <v>0</v>
      </c>
      <c r="R412" s="377"/>
    </row>
    <row r="413" spans="2:18" s="374" customFormat="1" x14ac:dyDescent="0.25">
      <c r="B413" s="656" t="s">
        <v>288</v>
      </c>
      <c r="C413" s="609"/>
      <c r="D413" s="150">
        <v>0</v>
      </c>
      <c r="E413" s="125"/>
      <c r="F413" s="169">
        <v>0</v>
      </c>
      <c r="G413" s="153">
        <v>0</v>
      </c>
      <c r="H413" s="170">
        <v>0</v>
      </c>
      <c r="I413" s="123"/>
      <c r="J413" s="169">
        <v>0</v>
      </c>
      <c r="K413" s="153">
        <v>0</v>
      </c>
      <c r="L413" s="153">
        <v>0</v>
      </c>
      <c r="M413" s="153">
        <v>0</v>
      </c>
      <c r="N413" s="153">
        <v>0</v>
      </c>
      <c r="O413" s="153">
        <v>0</v>
      </c>
      <c r="P413" s="153">
        <v>0</v>
      </c>
      <c r="Q413" s="139">
        <f t="shared" si="60"/>
        <v>0</v>
      </c>
      <c r="R413" s="377"/>
    </row>
    <row r="414" spans="2:18" s="374" customFormat="1" ht="15.75" thickBot="1" x14ac:dyDescent="0.3">
      <c r="B414" s="656"/>
      <c r="C414" s="609"/>
      <c r="D414" s="152">
        <v>0</v>
      </c>
      <c r="E414" s="205"/>
      <c r="F414" s="175">
        <v>0</v>
      </c>
      <c r="G414" s="155">
        <v>0</v>
      </c>
      <c r="H414" s="176">
        <v>0</v>
      </c>
      <c r="I414" s="206"/>
      <c r="J414" s="175">
        <v>0</v>
      </c>
      <c r="K414" s="155">
        <v>0</v>
      </c>
      <c r="L414" s="155">
        <v>0</v>
      </c>
      <c r="M414" s="155">
        <v>0</v>
      </c>
      <c r="N414" s="155">
        <v>0</v>
      </c>
      <c r="O414" s="155">
        <v>0</v>
      </c>
      <c r="P414" s="176">
        <v>0</v>
      </c>
      <c r="Q414" s="140">
        <f>SUM(D414:P414)</f>
        <v>0</v>
      </c>
      <c r="R414" s="377"/>
    </row>
    <row r="415" spans="2:18" ht="16.5" thickTop="1" thickBot="1" x14ac:dyDescent="0.3">
      <c r="B415" s="87"/>
      <c r="C415" s="100" t="s">
        <v>314</v>
      </c>
      <c r="D415" s="163">
        <f>SUM(D406:D414)</f>
        <v>0</v>
      </c>
      <c r="E415" s="236"/>
      <c r="F415" s="237">
        <f>SUM(F406:F414)</f>
        <v>0</v>
      </c>
      <c r="G415" s="238">
        <f>SUM(G406:G414)</f>
        <v>0</v>
      </c>
      <c r="H415" s="239">
        <f>SUM(H406:H414)</f>
        <v>0</v>
      </c>
      <c r="I415" s="236"/>
      <c r="J415" s="237">
        <f t="shared" ref="J415:P415" si="61">SUM(J406:J414)</f>
        <v>0</v>
      </c>
      <c r="K415" s="238">
        <f t="shared" si="61"/>
        <v>0</v>
      </c>
      <c r="L415" s="238">
        <f t="shared" si="61"/>
        <v>0</v>
      </c>
      <c r="M415" s="239">
        <f t="shared" si="61"/>
        <v>0</v>
      </c>
      <c r="N415" s="237">
        <f t="shared" si="61"/>
        <v>0</v>
      </c>
      <c r="O415" s="238">
        <f t="shared" si="61"/>
        <v>0</v>
      </c>
      <c r="P415" s="239">
        <f t="shared" si="61"/>
        <v>0</v>
      </c>
      <c r="Q415" s="240">
        <f>SUM(D415:P415)</f>
        <v>0</v>
      </c>
    </row>
    <row r="416" spans="2:18" ht="15.75" thickBot="1" x14ac:dyDescent="0.3">
      <c r="B416" s="87"/>
      <c r="C416" s="100" t="s">
        <v>315</v>
      </c>
      <c r="D416" s="163">
        <f>D$370+D$415</f>
        <v>0</v>
      </c>
      <c r="E416" s="236"/>
      <c r="F416" s="237">
        <f>F$370+F$415</f>
        <v>0</v>
      </c>
      <c r="G416" s="238">
        <f>G$370+G$415</f>
        <v>0</v>
      </c>
      <c r="H416" s="239">
        <f>H$370+H$415</f>
        <v>0</v>
      </c>
      <c r="I416" s="236"/>
      <c r="J416" s="237">
        <f t="shared" ref="J416:P416" si="62">J$370+J$415</f>
        <v>0</v>
      </c>
      <c r="K416" s="238">
        <f t="shared" si="62"/>
        <v>0</v>
      </c>
      <c r="L416" s="238">
        <f t="shared" si="62"/>
        <v>0</v>
      </c>
      <c r="M416" s="239">
        <f t="shared" si="62"/>
        <v>0</v>
      </c>
      <c r="N416" s="237">
        <f t="shared" si="62"/>
        <v>0</v>
      </c>
      <c r="O416" s="238">
        <f t="shared" si="62"/>
        <v>0</v>
      </c>
      <c r="P416" s="239">
        <f t="shared" si="62"/>
        <v>0</v>
      </c>
      <c r="Q416" s="240">
        <f>SUM(D416:P416)</f>
        <v>0</v>
      </c>
    </row>
    <row r="417" spans="2:17" ht="15.75" thickBot="1" x14ac:dyDescent="0.3">
      <c r="C417" s="78" t="s">
        <v>234</v>
      </c>
      <c r="D417" s="242">
        <f>D$403-D$415</f>
        <v>0</v>
      </c>
      <c r="E417" s="81"/>
      <c r="F417" s="243">
        <f>F$403-F$415</f>
        <v>0</v>
      </c>
      <c r="G417" s="244">
        <f>G$403-G$415</f>
        <v>0</v>
      </c>
      <c r="H417" s="245">
        <f>H$403-H$415</f>
        <v>0</v>
      </c>
      <c r="I417" s="81"/>
      <c r="J417" s="243">
        <f t="shared" ref="J417:P417" si="63">J$403-J$415</f>
        <v>0</v>
      </c>
      <c r="K417" s="244">
        <f t="shared" si="63"/>
        <v>0</v>
      </c>
      <c r="L417" s="244">
        <f t="shared" si="63"/>
        <v>0</v>
      </c>
      <c r="M417" s="245">
        <f t="shared" si="63"/>
        <v>0</v>
      </c>
      <c r="N417" s="244">
        <f t="shared" si="63"/>
        <v>0</v>
      </c>
      <c r="O417" s="244">
        <f t="shared" si="63"/>
        <v>0</v>
      </c>
      <c r="P417" s="244">
        <f t="shared" si="63"/>
        <v>0</v>
      </c>
      <c r="Q417" s="93">
        <f>SUM(D417:P417)</f>
        <v>0</v>
      </c>
    </row>
    <row r="418" spans="2:17" ht="15.75" thickBot="1" x14ac:dyDescent="0.3">
      <c r="C418" s="147"/>
      <c r="D418" s="81"/>
      <c r="E418" s="81"/>
      <c r="F418" s="81"/>
      <c r="G418" s="81"/>
      <c r="H418" s="81"/>
      <c r="I418" s="92"/>
      <c r="J418" s="81"/>
      <c r="K418" s="81"/>
      <c r="L418" s="81"/>
      <c r="M418" s="81"/>
      <c r="N418" s="81"/>
      <c r="O418" s="81"/>
      <c r="P418" s="81"/>
      <c r="Q418" s="75"/>
    </row>
    <row r="419" spans="2:17" ht="19.5" thickBot="1" x14ac:dyDescent="0.35">
      <c r="B419" s="113"/>
      <c r="C419" s="120"/>
      <c r="D419" s="119"/>
      <c r="E419" s="233" t="s">
        <v>279</v>
      </c>
      <c r="F419" s="631" t="s">
        <v>326</v>
      </c>
      <c r="G419" s="632"/>
      <c r="H419" s="632"/>
      <c r="I419" s="632"/>
      <c r="J419" s="632"/>
      <c r="K419" s="632"/>
      <c r="L419" s="632"/>
      <c r="M419" s="633"/>
      <c r="N419" s="81"/>
      <c r="O419" s="81"/>
      <c r="P419" s="81"/>
      <c r="Q419" s="75"/>
    </row>
    <row r="420" spans="2:17" ht="18.75" x14ac:dyDescent="0.3">
      <c r="B420" s="112"/>
      <c r="C420" s="120"/>
      <c r="D420" s="116" t="s">
        <v>247</v>
      </c>
      <c r="E420" s="118">
        <v>1</v>
      </c>
      <c r="F420" s="213" t="e">
        <f>ROUND(SUMIF($E$7:$E$414,$D420,F$7:F$414)/F$416,3)</f>
        <v>#DIV/0!</v>
      </c>
      <c r="G420" s="228" t="e">
        <f t="shared" ref="G420:H420" si="64">ROUND(SUMIF($E$7:$E$414,$D420,G$7:G$414)/G$416,3)</f>
        <v>#DIV/0!</v>
      </c>
      <c r="H420" s="228" t="e">
        <f t="shared" si="64"/>
        <v>#DIV/0!</v>
      </c>
      <c r="I420" s="379"/>
      <c r="J420" s="379"/>
      <c r="K420" s="379"/>
      <c r="L420" s="379"/>
      <c r="M420" s="380"/>
      <c r="N420" s="81"/>
      <c r="O420" s="81"/>
      <c r="P420" s="81"/>
      <c r="Q420" s="75"/>
    </row>
    <row r="421" spans="2:17" ht="18.75" x14ac:dyDescent="0.3">
      <c r="B421" s="112"/>
      <c r="C421" s="119"/>
      <c r="D421" s="116" t="s">
        <v>248</v>
      </c>
      <c r="E421" s="118">
        <v>2</v>
      </c>
      <c r="F421" s="214" t="e">
        <f t="shared" ref="F421:H429" si="65">ROUND(SUMIF($E$7:$E$414,$D421,F$7:F$414)/F$416,3)</f>
        <v>#DIV/0!</v>
      </c>
      <c r="G421" s="215" t="e">
        <f t="shared" si="65"/>
        <v>#DIV/0!</v>
      </c>
      <c r="H421" s="215" t="e">
        <f t="shared" si="65"/>
        <v>#DIV/0!</v>
      </c>
      <c r="I421" s="161"/>
      <c r="J421" s="161"/>
      <c r="K421" s="161"/>
      <c r="L421" s="161"/>
      <c r="M421" s="158"/>
      <c r="N421" s="81"/>
      <c r="O421" s="81"/>
      <c r="P421" s="81"/>
      <c r="Q421" s="75"/>
    </row>
    <row r="422" spans="2:17" ht="18.75" x14ac:dyDescent="0.3">
      <c r="B422" s="112"/>
      <c r="C422" s="119"/>
      <c r="D422" s="116" t="s">
        <v>249</v>
      </c>
      <c r="E422" s="118">
        <v>3</v>
      </c>
      <c r="F422" s="214" t="e">
        <f t="shared" si="65"/>
        <v>#DIV/0!</v>
      </c>
      <c r="G422" s="215" t="e">
        <f>ROUND(SUMIF($E$7:$E$414,$D422,G$7:G$414)/G$416,3)</f>
        <v>#DIV/0!</v>
      </c>
      <c r="H422" s="215" t="e">
        <f t="shared" si="65"/>
        <v>#DIV/0!</v>
      </c>
      <c r="I422" s="161"/>
      <c r="J422" s="161"/>
      <c r="K422" s="161"/>
      <c r="L422" s="161"/>
      <c r="M422" s="158"/>
      <c r="N422" s="81"/>
      <c r="O422" s="81"/>
      <c r="P422" s="81"/>
      <c r="Q422" s="75"/>
    </row>
    <row r="423" spans="2:17" ht="18.75" x14ac:dyDescent="0.3">
      <c r="B423" s="112"/>
      <c r="C423" s="119"/>
      <c r="D423" s="116" t="s">
        <v>250</v>
      </c>
      <c r="E423" s="118">
        <v>4</v>
      </c>
      <c r="F423" s="214" t="e">
        <f t="shared" si="65"/>
        <v>#DIV/0!</v>
      </c>
      <c r="G423" s="215" t="e">
        <f>ROUND(SUMIF($E$7:$E$414,$D423,G$7:G$414)/G$416,3)</f>
        <v>#DIV/0!</v>
      </c>
      <c r="H423" s="215" t="e">
        <f t="shared" si="65"/>
        <v>#DIV/0!</v>
      </c>
      <c r="I423" s="161"/>
      <c r="J423" s="161"/>
      <c r="K423" s="161"/>
      <c r="L423" s="161"/>
      <c r="M423" s="158"/>
      <c r="N423" s="81"/>
      <c r="O423" s="81"/>
      <c r="P423" s="81"/>
      <c r="Q423" s="75"/>
    </row>
    <row r="424" spans="2:17" ht="18.75" x14ac:dyDescent="0.3">
      <c r="B424" s="112"/>
      <c r="C424" s="119"/>
      <c r="D424" s="116" t="s">
        <v>251</v>
      </c>
      <c r="E424" s="118">
        <v>5</v>
      </c>
      <c r="F424" s="214" t="e">
        <f t="shared" si="65"/>
        <v>#DIV/0!</v>
      </c>
      <c r="G424" s="215" t="e">
        <f t="shared" si="65"/>
        <v>#DIV/0!</v>
      </c>
      <c r="H424" s="215" t="e">
        <f t="shared" si="65"/>
        <v>#DIV/0!</v>
      </c>
      <c r="I424" s="161"/>
      <c r="J424" s="161"/>
      <c r="K424" s="161"/>
      <c r="L424" s="161"/>
      <c r="M424" s="158"/>
      <c r="N424" s="81"/>
      <c r="O424" s="81"/>
      <c r="P424" s="81"/>
      <c r="Q424" s="75"/>
    </row>
    <row r="425" spans="2:17" ht="18.75" x14ac:dyDescent="0.3">
      <c r="B425" s="112"/>
      <c r="C425" s="119"/>
      <c r="D425" s="116" t="s">
        <v>252</v>
      </c>
      <c r="E425" s="118">
        <v>6</v>
      </c>
      <c r="F425" s="214" t="e">
        <f t="shared" si="65"/>
        <v>#DIV/0!</v>
      </c>
      <c r="G425" s="215" t="e">
        <f t="shared" si="65"/>
        <v>#DIV/0!</v>
      </c>
      <c r="H425" s="215" t="e">
        <f t="shared" si="65"/>
        <v>#DIV/0!</v>
      </c>
      <c r="I425" s="161"/>
      <c r="J425" s="161"/>
      <c r="K425" s="161"/>
      <c r="L425" s="161"/>
      <c r="M425" s="158"/>
      <c r="N425" s="81"/>
      <c r="O425" s="81"/>
      <c r="P425" s="81"/>
      <c r="Q425" s="75"/>
    </row>
    <row r="426" spans="2:17" ht="18.75" x14ac:dyDescent="0.3">
      <c r="B426" s="112"/>
      <c r="C426" s="119"/>
      <c r="D426" s="116" t="s">
        <v>253</v>
      </c>
      <c r="E426" s="118">
        <v>7</v>
      </c>
      <c r="F426" s="214" t="e">
        <f t="shared" si="65"/>
        <v>#DIV/0!</v>
      </c>
      <c r="G426" s="215" t="e">
        <f t="shared" si="65"/>
        <v>#DIV/0!</v>
      </c>
      <c r="H426" s="215" t="e">
        <f t="shared" si="65"/>
        <v>#DIV/0!</v>
      </c>
      <c r="I426" s="161"/>
      <c r="J426" s="161"/>
      <c r="K426" s="161"/>
      <c r="L426" s="161"/>
      <c r="M426" s="158"/>
      <c r="N426" s="81"/>
      <c r="O426" s="81"/>
      <c r="P426" s="81"/>
      <c r="Q426" s="75"/>
    </row>
    <row r="427" spans="2:17" ht="18.75" x14ac:dyDescent="0.3">
      <c r="B427" s="112"/>
      <c r="C427" s="119"/>
      <c r="D427" s="116" t="s">
        <v>254</v>
      </c>
      <c r="E427" s="118">
        <v>8</v>
      </c>
      <c r="F427" s="214" t="e">
        <f t="shared" si="65"/>
        <v>#DIV/0!</v>
      </c>
      <c r="G427" s="215" t="e">
        <f t="shared" si="65"/>
        <v>#DIV/0!</v>
      </c>
      <c r="H427" s="215" t="e">
        <f>ROUND(SUMIF($E$7:$E$414,$D427,H$7:H$414)/H$416,3)</f>
        <v>#DIV/0!</v>
      </c>
      <c r="I427" s="161"/>
      <c r="J427" s="161"/>
      <c r="K427" s="161"/>
      <c r="L427" s="161"/>
      <c r="M427" s="158"/>
      <c r="N427" s="81"/>
      <c r="O427" s="81"/>
      <c r="P427" s="81"/>
      <c r="Q427" s="75"/>
    </row>
    <row r="428" spans="2:17" ht="18.75" x14ac:dyDescent="0.3">
      <c r="B428" s="112"/>
      <c r="C428" s="119"/>
      <c r="D428" s="116" t="s">
        <v>255</v>
      </c>
      <c r="E428" s="118">
        <v>9</v>
      </c>
      <c r="F428" s="214" t="e">
        <f t="shared" si="65"/>
        <v>#DIV/0!</v>
      </c>
      <c r="G428" s="215" t="e">
        <f t="shared" si="65"/>
        <v>#DIV/0!</v>
      </c>
      <c r="H428" s="215" t="e">
        <f t="shared" si="65"/>
        <v>#DIV/0!</v>
      </c>
      <c r="I428" s="161"/>
      <c r="J428" s="161"/>
      <c r="K428" s="161"/>
      <c r="L428" s="161"/>
      <c r="M428" s="158"/>
      <c r="N428" s="81"/>
      <c r="O428" s="81"/>
      <c r="P428" s="81"/>
      <c r="Q428" s="75"/>
    </row>
    <row r="429" spans="2:17" ht="18.75" x14ac:dyDescent="0.3">
      <c r="B429" s="112"/>
      <c r="C429" s="119"/>
      <c r="D429" s="116" t="s">
        <v>256</v>
      </c>
      <c r="E429" s="118">
        <v>10</v>
      </c>
      <c r="F429" s="214" t="e">
        <f t="shared" si="65"/>
        <v>#DIV/0!</v>
      </c>
      <c r="G429" s="215" t="e">
        <f t="shared" si="65"/>
        <v>#DIV/0!</v>
      </c>
      <c r="H429" s="215" t="e">
        <f t="shared" si="65"/>
        <v>#DIV/0!</v>
      </c>
      <c r="I429" s="161"/>
      <c r="J429" s="161"/>
      <c r="K429" s="161"/>
      <c r="L429" s="161"/>
      <c r="M429" s="158"/>
      <c r="N429" s="81"/>
      <c r="O429" s="81"/>
      <c r="P429" s="81"/>
      <c r="Q429" s="75"/>
    </row>
    <row r="430" spans="2:17" ht="15.75" x14ac:dyDescent="0.25">
      <c r="B430" s="113"/>
      <c r="C430" s="114"/>
      <c r="D430" s="114"/>
      <c r="E430" s="117" t="s">
        <v>260</v>
      </c>
      <c r="F430" s="156"/>
      <c r="G430" s="161"/>
      <c r="H430" s="161"/>
      <c r="I430" s="161"/>
      <c r="J430" s="161"/>
      <c r="K430" s="161"/>
      <c r="L430" s="161"/>
      <c r="M430" s="158"/>
      <c r="N430" s="81"/>
      <c r="O430" s="81"/>
      <c r="P430" s="81"/>
      <c r="Q430" s="75"/>
    </row>
    <row r="431" spans="2:17" ht="18.75" x14ac:dyDescent="0.3">
      <c r="B431" s="112"/>
      <c r="C431" s="112"/>
      <c r="D431" s="116" t="s">
        <v>235</v>
      </c>
      <c r="E431" s="118">
        <v>1</v>
      </c>
      <c r="F431" s="156"/>
      <c r="G431" s="161"/>
      <c r="H431" s="161"/>
      <c r="I431" s="161"/>
      <c r="J431" s="215" t="e">
        <f>ROUND(SUMIF($I$7:$I$414,$D431,J$7:J$414)/J$416,3)</f>
        <v>#DIV/0!</v>
      </c>
      <c r="K431" s="215" t="e">
        <f t="shared" ref="K431:M431" si="66">ROUND(SUMIF($I$7:$I$414,$D431,K$7:K$414)/K$416,3)</f>
        <v>#DIV/0!</v>
      </c>
      <c r="L431" s="215" t="e">
        <f t="shared" si="66"/>
        <v>#DIV/0!</v>
      </c>
      <c r="M431" s="235" t="e">
        <f t="shared" si="66"/>
        <v>#DIV/0!</v>
      </c>
      <c r="N431" s="81"/>
      <c r="O431" s="81"/>
      <c r="P431" s="81"/>
      <c r="Q431" s="75"/>
    </row>
    <row r="432" spans="2:17" ht="18.75" x14ac:dyDescent="0.3">
      <c r="B432" s="112"/>
      <c r="C432" s="112"/>
      <c r="D432" s="116" t="s">
        <v>236</v>
      </c>
      <c r="E432" s="118">
        <v>2</v>
      </c>
      <c r="F432" s="156"/>
      <c r="G432" s="161"/>
      <c r="H432" s="161"/>
      <c r="I432" s="161"/>
      <c r="J432" s="215" t="e">
        <f t="shared" ref="J432:M442" si="67">ROUND(SUMIF($I$7:$I$414,$D432,J$7:J$414)/J$416,3)</f>
        <v>#DIV/0!</v>
      </c>
      <c r="K432" s="215" t="e">
        <f t="shared" si="67"/>
        <v>#DIV/0!</v>
      </c>
      <c r="L432" s="215" t="e">
        <f t="shared" si="67"/>
        <v>#DIV/0!</v>
      </c>
      <c r="M432" s="235" t="e">
        <f t="shared" si="67"/>
        <v>#DIV/0!</v>
      </c>
      <c r="N432" s="81"/>
      <c r="O432" s="81"/>
      <c r="P432" s="81"/>
      <c r="Q432" s="75"/>
    </row>
    <row r="433" spans="1:18" ht="18.75" x14ac:dyDescent="0.3">
      <c r="B433" s="112"/>
      <c r="C433" s="112"/>
      <c r="D433" s="116" t="s">
        <v>237</v>
      </c>
      <c r="E433" s="118">
        <v>3</v>
      </c>
      <c r="F433" s="156"/>
      <c r="G433" s="161"/>
      <c r="H433" s="161"/>
      <c r="I433" s="161"/>
      <c r="J433" s="215" t="e">
        <f t="shared" si="67"/>
        <v>#DIV/0!</v>
      </c>
      <c r="K433" s="215" t="e">
        <f t="shared" si="67"/>
        <v>#DIV/0!</v>
      </c>
      <c r="L433" s="215" t="e">
        <f t="shared" si="67"/>
        <v>#DIV/0!</v>
      </c>
      <c r="M433" s="235" t="e">
        <f t="shared" si="67"/>
        <v>#DIV/0!</v>
      </c>
      <c r="N433" s="81"/>
      <c r="O433" s="81"/>
      <c r="P433" s="81"/>
      <c r="Q433" s="75"/>
    </row>
    <row r="434" spans="1:18" ht="18.75" x14ac:dyDescent="0.3">
      <c r="B434" s="112"/>
      <c r="C434" s="112"/>
      <c r="D434" s="116" t="s">
        <v>238</v>
      </c>
      <c r="E434" s="118">
        <v>4</v>
      </c>
      <c r="F434" s="156"/>
      <c r="G434" s="161"/>
      <c r="H434" s="161"/>
      <c r="I434" s="161"/>
      <c r="J434" s="215" t="e">
        <f t="shared" si="67"/>
        <v>#DIV/0!</v>
      </c>
      <c r="K434" s="215" t="e">
        <f t="shared" si="67"/>
        <v>#DIV/0!</v>
      </c>
      <c r="L434" s="215" t="e">
        <f t="shared" si="67"/>
        <v>#DIV/0!</v>
      </c>
      <c r="M434" s="235" t="e">
        <f t="shared" si="67"/>
        <v>#DIV/0!</v>
      </c>
      <c r="N434" s="81"/>
      <c r="O434" s="81"/>
      <c r="P434" s="81"/>
      <c r="Q434" s="75"/>
    </row>
    <row r="435" spans="1:18" ht="18.75" x14ac:dyDescent="0.3">
      <c r="B435" s="112"/>
      <c r="C435" s="112"/>
      <c r="D435" s="116" t="s">
        <v>239</v>
      </c>
      <c r="E435" s="118">
        <v>5</v>
      </c>
      <c r="F435" s="156"/>
      <c r="G435" s="161"/>
      <c r="H435" s="161"/>
      <c r="I435" s="161"/>
      <c r="J435" s="215" t="e">
        <f t="shared" si="67"/>
        <v>#DIV/0!</v>
      </c>
      <c r="K435" s="215" t="e">
        <f t="shared" si="67"/>
        <v>#DIV/0!</v>
      </c>
      <c r="L435" s="215" t="e">
        <f t="shared" si="67"/>
        <v>#DIV/0!</v>
      </c>
      <c r="M435" s="235" t="e">
        <f t="shared" si="67"/>
        <v>#DIV/0!</v>
      </c>
      <c r="N435" s="81"/>
      <c r="O435" s="81"/>
      <c r="P435" s="81"/>
      <c r="Q435" s="75"/>
    </row>
    <row r="436" spans="1:18" ht="18.75" x14ac:dyDescent="0.3">
      <c r="B436" s="112"/>
      <c r="C436" s="112"/>
      <c r="D436" s="116" t="s">
        <v>240</v>
      </c>
      <c r="E436" s="118">
        <v>6</v>
      </c>
      <c r="F436" s="156"/>
      <c r="G436" s="161"/>
      <c r="H436" s="161"/>
      <c r="I436" s="161"/>
      <c r="J436" s="215" t="e">
        <f t="shared" si="67"/>
        <v>#DIV/0!</v>
      </c>
      <c r="K436" s="215" t="e">
        <f t="shared" si="67"/>
        <v>#DIV/0!</v>
      </c>
      <c r="L436" s="215" t="e">
        <f t="shared" si="67"/>
        <v>#DIV/0!</v>
      </c>
      <c r="M436" s="235" t="e">
        <f t="shared" si="67"/>
        <v>#DIV/0!</v>
      </c>
      <c r="N436" s="81"/>
      <c r="O436" s="81"/>
      <c r="P436" s="81"/>
      <c r="Q436" s="75"/>
    </row>
    <row r="437" spans="1:18" ht="18.75" x14ac:dyDescent="0.3">
      <c r="B437" s="112"/>
      <c r="C437" s="112"/>
      <c r="D437" s="116" t="s">
        <v>241</v>
      </c>
      <c r="E437" s="118">
        <v>7</v>
      </c>
      <c r="F437" s="156"/>
      <c r="G437" s="161"/>
      <c r="H437" s="161"/>
      <c r="I437" s="161"/>
      <c r="J437" s="215" t="e">
        <f t="shared" si="67"/>
        <v>#DIV/0!</v>
      </c>
      <c r="K437" s="215" t="e">
        <f t="shared" si="67"/>
        <v>#DIV/0!</v>
      </c>
      <c r="L437" s="215" t="e">
        <f t="shared" si="67"/>
        <v>#DIV/0!</v>
      </c>
      <c r="M437" s="235" t="e">
        <f t="shared" si="67"/>
        <v>#DIV/0!</v>
      </c>
      <c r="N437" s="81"/>
      <c r="O437" s="81"/>
      <c r="P437" s="81"/>
      <c r="Q437" s="75"/>
    </row>
    <row r="438" spans="1:18" ht="18.75" x14ac:dyDescent="0.3">
      <c r="B438" s="112"/>
      <c r="C438" s="112"/>
      <c r="D438" s="116" t="s">
        <v>242</v>
      </c>
      <c r="E438" s="118">
        <v>8</v>
      </c>
      <c r="F438" s="156"/>
      <c r="G438" s="161"/>
      <c r="H438" s="161"/>
      <c r="I438" s="161"/>
      <c r="J438" s="215" t="e">
        <f t="shared" si="67"/>
        <v>#DIV/0!</v>
      </c>
      <c r="K438" s="215" t="e">
        <f t="shared" si="67"/>
        <v>#DIV/0!</v>
      </c>
      <c r="L438" s="215" t="e">
        <f t="shared" si="67"/>
        <v>#DIV/0!</v>
      </c>
      <c r="M438" s="235" t="e">
        <f t="shared" si="67"/>
        <v>#DIV/0!</v>
      </c>
      <c r="N438" s="81"/>
      <c r="O438" s="81"/>
      <c r="P438" s="81"/>
      <c r="Q438" s="75"/>
    </row>
    <row r="439" spans="1:18" ht="18.75" x14ac:dyDescent="0.3">
      <c r="B439" s="112"/>
      <c r="C439" s="112"/>
      <c r="D439" s="116" t="s">
        <v>243</v>
      </c>
      <c r="E439" s="118">
        <v>9</v>
      </c>
      <c r="F439" s="156"/>
      <c r="G439" s="161"/>
      <c r="H439" s="161"/>
      <c r="I439" s="161"/>
      <c r="J439" s="215" t="e">
        <f t="shared" si="67"/>
        <v>#DIV/0!</v>
      </c>
      <c r="K439" s="215" t="e">
        <f t="shared" si="67"/>
        <v>#DIV/0!</v>
      </c>
      <c r="L439" s="215" t="e">
        <f t="shared" si="67"/>
        <v>#DIV/0!</v>
      </c>
      <c r="M439" s="235" t="e">
        <f t="shared" si="67"/>
        <v>#DIV/0!</v>
      </c>
      <c r="N439" s="81"/>
      <c r="O439" s="81"/>
      <c r="P439" s="81"/>
      <c r="Q439" s="75"/>
    </row>
    <row r="440" spans="1:18" ht="18.75" x14ac:dyDescent="0.3">
      <c r="B440" s="112"/>
      <c r="C440" s="112"/>
      <c r="D440" s="116" t="s">
        <v>244</v>
      </c>
      <c r="E440" s="118">
        <v>10</v>
      </c>
      <c r="F440" s="156"/>
      <c r="G440" s="161"/>
      <c r="H440" s="161"/>
      <c r="I440" s="161"/>
      <c r="J440" s="215" t="e">
        <f t="shared" si="67"/>
        <v>#DIV/0!</v>
      </c>
      <c r="K440" s="215" t="e">
        <f t="shared" si="67"/>
        <v>#DIV/0!</v>
      </c>
      <c r="L440" s="215" t="e">
        <f t="shared" si="67"/>
        <v>#DIV/0!</v>
      </c>
      <c r="M440" s="235" t="e">
        <f t="shared" si="67"/>
        <v>#DIV/0!</v>
      </c>
      <c r="N440" s="81"/>
      <c r="O440" s="81"/>
      <c r="P440" s="81"/>
      <c r="Q440" s="75"/>
    </row>
    <row r="441" spans="1:18" ht="18.75" x14ac:dyDescent="0.3">
      <c r="B441" s="112"/>
      <c r="C441" s="112"/>
      <c r="D441" s="116" t="s">
        <v>245</v>
      </c>
      <c r="E441" s="118">
        <v>11</v>
      </c>
      <c r="F441" s="156"/>
      <c r="G441" s="161"/>
      <c r="H441" s="161"/>
      <c r="I441" s="161"/>
      <c r="J441" s="215" t="e">
        <f t="shared" si="67"/>
        <v>#DIV/0!</v>
      </c>
      <c r="K441" s="215" t="e">
        <f t="shared" si="67"/>
        <v>#DIV/0!</v>
      </c>
      <c r="L441" s="215" t="e">
        <f t="shared" si="67"/>
        <v>#DIV/0!</v>
      </c>
      <c r="M441" s="235" t="e">
        <f t="shared" si="67"/>
        <v>#DIV/0!</v>
      </c>
      <c r="N441" s="81"/>
      <c r="O441" s="81"/>
      <c r="P441" s="81"/>
      <c r="Q441" s="75"/>
    </row>
    <row r="442" spans="1:18" ht="19.5" thickBot="1" x14ac:dyDescent="0.35">
      <c r="B442" s="112"/>
      <c r="C442" s="112"/>
      <c r="D442" s="116" t="s">
        <v>246</v>
      </c>
      <c r="E442" s="118">
        <v>12</v>
      </c>
      <c r="F442" s="157"/>
      <c r="G442" s="162"/>
      <c r="H442" s="162"/>
      <c r="I442" s="161"/>
      <c r="J442" s="215" t="e">
        <f t="shared" si="67"/>
        <v>#DIV/0!</v>
      </c>
      <c r="K442" s="215" t="e">
        <f t="shared" si="67"/>
        <v>#DIV/0!</v>
      </c>
      <c r="L442" s="215" t="e">
        <f t="shared" si="67"/>
        <v>#DIV/0!</v>
      </c>
      <c r="M442" s="235" t="e">
        <f t="shared" si="67"/>
        <v>#DIV/0!</v>
      </c>
      <c r="N442" s="81"/>
      <c r="O442" s="81"/>
      <c r="P442" s="81"/>
      <c r="Q442" s="75"/>
    </row>
    <row r="443" spans="1:18" ht="16.5" thickTop="1" thickBot="1" x14ac:dyDescent="0.3">
      <c r="B443" s="147"/>
      <c r="C443" s="78"/>
      <c r="D443" s="81"/>
      <c r="E443" s="115" t="s">
        <v>233</v>
      </c>
      <c r="F443" s="223" t="e">
        <f>SUM(F420:F429)</f>
        <v>#DIV/0!</v>
      </c>
      <c r="G443" s="224" t="e">
        <f>SUM(G420:G429)</f>
        <v>#DIV/0!</v>
      </c>
      <c r="H443" s="225" t="e">
        <f>SUM(H420:H429)</f>
        <v>#DIV/0!</v>
      </c>
      <c r="I443" s="226"/>
      <c r="J443" s="217" t="e">
        <f>SUM(J431:J442)</f>
        <v>#DIV/0!</v>
      </c>
      <c r="K443" s="217" t="e">
        <f t="shared" ref="K443:M443" si="68">SUM(K431:K442)</f>
        <v>#DIV/0!</v>
      </c>
      <c r="L443" s="217" t="e">
        <f t="shared" si="68"/>
        <v>#DIV/0!</v>
      </c>
      <c r="M443" s="234" t="e">
        <f t="shared" si="68"/>
        <v>#DIV/0!</v>
      </c>
      <c r="N443" s="81"/>
      <c r="O443" s="81"/>
      <c r="P443" s="81"/>
      <c r="Q443" s="75"/>
    </row>
    <row r="444" spans="1:18" x14ac:dyDescent="0.25">
      <c r="F444" s="241" t="s">
        <v>312</v>
      </c>
    </row>
    <row r="445" spans="1:18" ht="21" customHeight="1" thickBot="1" x14ac:dyDescent="0.3">
      <c r="A445" s="76"/>
      <c r="B445" s="76"/>
      <c r="C445" s="76"/>
      <c r="D445" s="76"/>
      <c r="E445" s="76"/>
      <c r="F445" s="76"/>
      <c r="G445" s="76"/>
      <c r="H445" s="76"/>
      <c r="I445" s="76"/>
      <c r="J445" s="76"/>
      <c r="K445" s="76"/>
      <c r="L445" s="76"/>
      <c r="M445" s="76"/>
      <c r="N445" s="76"/>
      <c r="O445" s="76"/>
      <c r="P445" s="76"/>
      <c r="Q445" s="76"/>
      <c r="R445" s="102"/>
    </row>
    <row r="446" spans="1:18" ht="34.5" thickBot="1" x14ac:dyDescent="0.55000000000000004">
      <c r="B446" s="201" t="s">
        <v>327</v>
      </c>
      <c r="C446" s="202"/>
      <c r="D446" s="202"/>
      <c r="E446" s="202"/>
      <c r="F446" s="202"/>
      <c r="G446" s="202"/>
      <c r="H446" s="202"/>
      <c r="I446" s="202"/>
      <c r="J446" s="202"/>
      <c r="K446" s="202"/>
      <c r="L446" s="202"/>
      <c r="M446" s="202"/>
      <c r="N446" s="202"/>
      <c r="O446" s="202"/>
      <c r="P446" s="202"/>
      <c r="Q446" s="203"/>
    </row>
    <row r="447" spans="1:18" ht="30.75" customHeight="1" x14ac:dyDescent="0.25">
      <c r="B447" s="96"/>
      <c r="C447" s="97"/>
      <c r="D447" s="368" t="s">
        <v>181</v>
      </c>
      <c r="E447" s="598" t="s">
        <v>284</v>
      </c>
      <c r="F447" s="595" t="s">
        <v>259</v>
      </c>
      <c r="G447" s="596"/>
      <c r="H447" s="597"/>
      <c r="I447" s="598" t="s">
        <v>283</v>
      </c>
      <c r="J447" s="600" t="s">
        <v>187</v>
      </c>
      <c r="K447" s="601"/>
      <c r="L447" s="601"/>
      <c r="M447" s="602"/>
      <c r="N447" s="603" t="s">
        <v>227</v>
      </c>
      <c r="O447" s="604"/>
      <c r="P447" s="605"/>
    </row>
    <row r="448" spans="1:18" ht="15" customHeight="1" x14ac:dyDescent="0.25">
      <c r="B448" s="98"/>
      <c r="C448" s="99" t="s">
        <v>297</v>
      </c>
      <c r="D448" s="85">
        <f>D$417</f>
        <v>0</v>
      </c>
      <c r="E448" s="598"/>
      <c r="F448" s="109">
        <f>F$417</f>
        <v>0</v>
      </c>
      <c r="G448" s="110">
        <f>G$417</f>
        <v>0</v>
      </c>
      <c r="H448" s="111">
        <f>H$417</f>
        <v>0</v>
      </c>
      <c r="I448" s="598"/>
      <c r="J448" s="109">
        <f t="shared" ref="J448:P448" si="69">J$417</f>
        <v>0</v>
      </c>
      <c r="K448" s="110">
        <f t="shared" si="69"/>
        <v>0</v>
      </c>
      <c r="L448" s="110">
        <f t="shared" si="69"/>
        <v>0</v>
      </c>
      <c r="M448" s="111">
        <f t="shared" si="69"/>
        <v>0</v>
      </c>
      <c r="N448" s="109">
        <f t="shared" si="69"/>
        <v>0</v>
      </c>
      <c r="O448" s="110">
        <f t="shared" si="69"/>
        <v>0</v>
      </c>
      <c r="P448" s="111">
        <f t="shared" si="69"/>
        <v>0</v>
      </c>
    </row>
    <row r="449" spans="2:18" ht="15" customHeight="1" x14ac:dyDescent="0.25">
      <c r="B449" s="665" t="s">
        <v>179</v>
      </c>
      <c r="C449" s="79" t="s">
        <v>199</v>
      </c>
      <c r="D449" s="181" t="s">
        <v>182</v>
      </c>
      <c r="E449" s="598"/>
      <c r="F449" s="198" t="s">
        <v>182</v>
      </c>
      <c r="G449" s="199" t="s">
        <v>69</v>
      </c>
      <c r="H449" s="200" t="s">
        <v>183</v>
      </c>
      <c r="I449" s="598"/>
      <c r="J449" s="184" t="s">
        <v>51</v>
      </c>
      <c r="K449" s="178" t="s">
        <v>52</v>
      </c>
      <c r="L449" s="179" t="s">
        <v>185</v>
      </c>
      <c r="M449" s="183" t="s">
        <v>186</v>
      </c>
      <c r="N449" s="184" t="s">
        <v>228</v>
      </c>
      <c r="O449" s="593" t="s">
        <v>229</v>
      </c>
      <c r="P449" s="594"/>
    </row>
    <row r="450" spans="2:18" ht="15.75" customHeight="1" thickBot="1" x14ac:dyDescent="0.3">
      <c r="B450" s="666"/>
      <c r="C450" s="80" t="s">
        <v>12</v>
      </c>
      <c r="D450" s="182">
        <v>7388</v>
      </c>
      <c r="E450" s="599"/>
      <c r="F450" s="186">
        <v>7420</v>
      </c>
      <c r="G450" s="180">
        <v>3220</v>
      </c>
      <c r="H450" s="185">
        <v>3215</v>
      </c>
      <c r="I450" s="599"/>
      <c r="J450" s="186">
        <v>3210</v>
      </c>
      <c r="K450" s="180">
        <v>3212</v>
      </c>
      <c r="L450" s="180" t="s">
        <v>184</v>
      </c>
      <c r="M450" s="185" t="s">
        <v>184</v>
      </c>
      <c r="N450" s="186">
        <v>7422</v>
      </c>
      <c r="O450" s="180">
        <v>7425</v>
      </c>
      <c r="P450" s="185" t="s">
        <v>289</v>
      </c>
      <c r="Q450" s="77" t="s">
        <v>233</v>
      </c>
      <c r="R450" s="3" t="s">
        <v>189</v>
      </c>
    </row>
    <row r="451" spans="2:18" s="374" customFormat="1" x14ac:dyDescent="0.25">
      <c r="B451" s="667"/>
      <c r="C451" s="611"/>
      <c r="D451" s="150">
        <v>0</v>
      </c>
      <c r="E451" s="125"/>
      <c r="F451" s="169">
        <v>0</v>
      </c>
      <c r="G451" s="153">
        <v>0</v>
      </c>
      <c r="H451" s="170">
        <v>0</v>
      </c>
      <c r="I451" s="123"/>
      <c r="J451" s="169">
        <v>0</v>
      </c>
      <c r="K451" s="153">
        <v>0</v>
      </c>
      <c r="L451" s="153">
        <v>0</v>
      </c>
      <c r="M451" s="153">
        <v>0</v>
      </c>
      <c r="N451" s="153">
        <v>0</v>
      </c>
      <c r="O451" s="153">
        <v>0</v>
      </c>
      <c r="P451" s="153">
        <v>0</v>
      </c>
      <c r="Q451" s="138">
        <f>SUM(D451:P451)</f>
        <v>0</v>
      </c>
      <c r="R451" s="377"/>
    </row>
    <row r="452" spans="2:18" s="374" customFormat="1" x14ac:dyDescent="0.25">
      <c r="B452" s="667"/>
      <c r="C452" s="611"/>
      <c r="D452" s="150">
        <v>0</v>
      </c>
      <c r="E452" s="125"/>
      <c r="F452" s="169">
        <v>0</v>
      </c>
      <c r="G452" s="153">
        <v>0</v>
      </c>
      <c r="H452" s="170">
        <v>0</v>
      </c>
      <c r="I452" s="123"/>
      <c r="J452" s="169">
        <v>0</v>
      </c>
      <c r="K452" s="153">
        <v>0</v>
      </c>
      <c r="L452" s="153">
        <v>0</v>
      </c>
      <c r="M452" s="153">
        <v>0</v>
      </c>
      <c r="N452" s="153">
        <v>0</v>
      </c>
      <c r="O452" s="153">
        <v>0</v>
      </c>
      <c r="P452" s="153">
        <v>0</v>
      </c>
      <c r="Q452" s="138">
        <f>SUM(D452:P452)</f>
        <v>0</v>
      </c>
      <c r="R452" s="377"/>
    </row>
    <row r="453" spans="2:18" s="374" customFormat="1" x14ac:dyDescent="0.25">
      <c r="B453" s="667"/>
      <c r="C453" s="611"/>
      <c r="D453" s="150">
        <v>0</v>
      </c>
      <c r="E453" s="125"/>
      <c r="F453" s="169">
        <v>0</v>
      </c>
      <c r="G453" s="153">
        <v>0</v>
      </c>
      <c r="H453" s="170">
        <v>0</v>
      </c>
      <c r="I453" s="123"/>
      <c r="J453" s="169">
        <v>0</v>
      </c>
      <c r="K453" s="153">
        <v>0</v>
      </c>
      <c r="L453" s="153">
        <v>0</v>
      </c>
      <c r="M453" s="153">
        <v>0</v>
      </c>
      <c r="N453" s="153">
        <v>0</v>
      </c>
      <c r="O453" s="153">
        <v>0</v>
      </c>
      <c r="P453" s="153">
        <v>0</v>
      </c>
      <c r="Q453" s="139">
        <f t="shared" ref="Q453:Q458" si="70">SUM(D453:P453)</f>
        <v>0</v>
      </c>
      <c r="R453" s="377"/>
    </row>
    <row r="454" spans="2:18" s="374" customFormat="1" x14ac:dyDescent="0.25">
      <c r="B454" s="667"/>
      <c r="C454" s="611"/>
      <c r="D454" s="150">
        <v>0</v>
      </c>
      <c r="E454" s="125"/>
      <c r="F454" s="169">
        <v>0</v>
      </c>
      <c r="G454" s="153">
        <v>0</v>
      </c>
      <c r="H454" s="170">
        <v>0</v>
      </c>
      <c r="I454" s="123"/>
      <c r="J454" s="169">
        <v>0</v>
      </c>
      <c r="K454" s="153">
        <v>0</v>
      </c>
      <c r="L454" s="153">
        <v>0</v>
      </c>
      <c r="M454" s="153">
        <v>0</v>
      </c>
      <c r="N454" s="153">
        <v>0</v>
      </c>
      <c r="O454" s="153">
        <v>0</v>
      </c>
      <c r="P454" s="153">
        <v>0</v>
      </c>
      <c r="Q454" s="139">
        <f t="shared" si="70"/>
        <v>0</v>
      </c>
      <c r="R454" s="377"/>
    </row>
    <row r="455" spans="2:18" s="374" customFormat="1" x14ac:dyDescent="0.25">
      <c r="B455" s="667"/>
      <c r="C455" s="611"/>
      <c r="D455" s="150">
        <v>0</v>
      </c>
      <c r="E455" s="125"/>
      <c r="F455" s="169">
        <v>0</v>
      </c>
      <c r="G455" s="153">
        <v>0</v>
      </c>
      <c r="H455" s="170">
        <v>0</v>
      </c>
      <c r="I455" s="123"/>
      <c r="J455" s="169">
        <v>0</v>
      </c>
      <c r="K455" s="153">
        <v>0</v>
      </c>
      <c r="L455" s="153">
        <v>0</v>
      </c>
      <c r="M455" s="153">
        <v>0</v>
      </c>
      <c r="N455" s="153">
        <v>0</v>
      </c>
      <c r="O455" s="153">
        <v>0</v>
      </c>
      <c r="P455" s="153">
        <v>0</v>
      </c>
      <c r="Q455" s="139">
        <f t="shared" si="70"/>
        <v>0</v>
      </c>
      <c r="R455" s="377"/>
    </row>
    <row r="456" spans="2:18" s="374" customFormat="1" x14ac:dyDescent="0.25">
      <c r="B456" s="667"/>
      <c r="C456" s="611"/>
      <c r="D456" s="150">
        <v>0</v>
      </c>
      <c r="E456" s="125"/>
      <c r="F456" s="169">
        <v>0</v>
      </c>
      <c r="G456" s="153">
        <v>0</v>
      </c>
      <c r="H456" s="170">
        <v>0</v>
      </c>
      <c r="I456" s="123"/>
      <c r="J456" s="169">
        <v>0</v>
      </c>
      <c r="K456" s="153">
        <v>0</v>
      </c>
      <c r="L456" s="153">
        <v>0</v>
      </c>
      <c r="M456" s="153">
        <v>0</v>
      </c>
      <c r="N456" s="153">
        <v>0</v>
      </c>
      <c r="O456" s="153">
        <v>0</v>
      </c>
      <c r="P456" s="153">
        <v>0</v>
      </c>
      <c r="Q456" s="139">
        <f t="shared" si="70"/>
        <v>0</v>
      </c>
      <c r="R456" s="377"/>
    </row>
    <row r="457" spans="2:18" s="374" customFormat="1" x14ac:dyDescent="0.25">
      <c r="B457" s="667"/>
      <c r="C457" s="611"/>
      <c r="D457" s="150">
        <v>0</v>
      </c>
      <c r="E457" s="125"/>
      <c r="F457" s="169">
        <v>0</v>
      </c>
      <c r="G457" s="153">
        <v>0</v>
      </c>
      <c r="H457" s="170">
        <v>0</v>
      </c>
      <c r="I457" s="123"/>
      <c r="J457" s="169">
        <v>0</v>
      </c>
      <c r="K457" s="153">
        <v>0</v>
      </c>
      <c r="L457" s="153">
        <v>0</v>
      </c>
      <c r="M457" s="153">
        <v>0</v>
      </c>
      <c r="N457" s="153">
        <v>0</v>
      </c>
      <c r="O457" s="153">
        <v>0</v>
      </c>
      <c r="P457" s="153">
        <v>0</v>
      </c>
      <c r="Q457" s="139">
        <f t="shared" si="70"/>
        <v>0</v>
      </c>
      <c r="R457" s="377"/>
    </row>
    <row r="458" spans="2:18" s="374" customFormat="1" x14ac:dyDescent="0.25">
      <c r="B458" s="656" t="s">
        <v>288</v>
      </c>
      <c r="C458" s="609"/>
      <c r="D458" s="150">
        <v>0</v>
      </c>
      <c r="E458" s="125"/>
      <c r="F458" s="169">
        <v>0</v>
      </c>
      <c r="G458" s="153">
        <v>0</v>
      </c>
      <c r="H458" s="170">
        <v>0</v>
      </c>
      <c r="I458" s="123"/>
      <c r="J458" s="169">
        <v>0</v>
      </c>
      <c r="K458" s="153">
        <v>0</v>
      </c>
      <c r="L458" s="153">
        <v>0</v>
      </c>
      <c r="M458" s="153">
        <v>0</v>
      </c>
      <c r="N458" s="153">
        <v>0</v>
      </c>
      <c r="O458" s="153">
        <v>0</v>
      </c>
      <c r="P458" s="153">
        <v>0</v>
      </c>
      <c r="Q458" s="139">
        <f t="shared" si="70"/>
        <v>0</v>
      </c>
      <c r="R458" s="377"/>
    </row>
    <row r="459" spans="2:18" s="374" customFormat="1" ht="15.75" thickBot="1" x14ac:dyDescent="0.3">
      <c r="B459" s="656"/>
      <c r="C459" s="609"/>
      <c r="D459" s="152">
        <v>0</v>
      </c>
      <c r="E459" s="205"/>
      <c r="F459" s="175">
        <v>0</v>
      </c>
      <c r="G459" s="155">
        <v>0</v>
      </c>
      <c r="H459" s="176">
        <v>0</v>
      </c>
      <c r="I459" s="206"/>
      <c r="J459" s="175">
        <v>0</v>
      </c>
      <c r="K459" s="155">
        <v>0</v>
      </c>
      <c r="L459" s="155">
        <v>0</v>
      </c>
      <c r="M459" s="155">
        <v>0</v>
      </c>
      <c r="N459" s="155">
        <v>0</v>
      </c>
      <c r="O459" s="155">
        <v>0</v>
      </c>
      <c r="P459" s="176">
        <v>0</v>
      </c>
      <c r="Q459" s="140">
        <f>SUM(D459:P459)</f>
        <v>0</v>
      </c>
      <c r="R459" s="377"/>
    </row>
    <row r="460" spans="2:18" ht="16.5" thickTop="1" thickBot="1" x14ac:dyDescent="0.3">
      <c r="B460" s="87"/>
      <c r="C460" s="100" t="s">
        <v>314</v>
      </c>
      <c r="D460" s="163">
        <f>SUM(D451:D459)</f>
        <v>0</v>
      </c>
      <c r="E460" s="236"/>
      <c r="F460" s="237">
        <f>SUM(F451:F459)</f>
        <v>0</v>
      </c>
      <c r="G460" s="238">
        <f>SUM(G451:G459)</f>
        <v>0</v>
      </c>
      <c r="H460" s="239">
        <f>SUM(H451:H459)</f>
        <v>0</v>
      </c>
      <c r="I460" s="236"/>
      <c r="J460" s="237">
        <f t="shared" ref="J460:P460" si="71">SUM(J451:J459)</f>
        <v>0</v>
      </c>
      <c r="K460" s="238">
        <f t="shared" si="71"/>
        <v>0</v>
      </c>
      <c r="L460" s="238">
        <f t="shared" si="71"/>
        <v>0</v>
      </c>
      <c r="M460" s="239">
        <f t="shared" si="71"/>
        <v>0</v>
      </c>
      <c r="N460" s="237">
        <f t="shared" si="71"/>
        <v>0</v>
      </c>
      <c r="O460" s="238">
        <f t="shared" si="71"/>
        <v>0</v>
      </c>
      <c r="P460" s="239">
        <f t="shared" si="71"/>
        <v>0</v>
      </c>
      <c r="Q460" s="240">
        <f>SUM(D460:P460)</f>
        <v>0</v>
      </c>
    </row>
    <row r="461" spans="2:18" ht="15.75" thickBot="1" x14ac:dyDescent="0.3">
      <c r="B461" s="87"/>
      <c r="C461" s="100" t="s">
        <v>315</v>
      </c>
      <c r="D461" s="163">
        <f>D$460+D$416</f>
        <v>0</v>
      </c>
      <c r="E461" s="236"/>
      <c r="F461" s="237">
        <f>F$460+F$416</f>
        <v>0</v>
      </c>
      <c r="G461" s="238">
        <f>G$460+G$416</f>
        <v>0</v>
      </c>
      <c r="H461" s="239">
        <f>H$460+H$416</f>
        <v>0</v>
      </c>
      <c r="I461" s="236"/>
      <c r="J461" s="237">
        <f t="shared" ref="J461:P461" si="72">J$460+J$416</f>
        <v>0</v>
      </c>
      <c r="K461" s="238">
        <f t="shared" si="72"/>
        <v>0</v>
      </c>
      <c r="L461" s="238">
        <f t="shared" si="72"/>
        <v>0</v>
      </c>
      <c r="M461" s="239">
        <f t="shared" si="72"/>
        <v>0</v>
      </c>
      <c r="N461" s="237">
        <f t="shared" si="72"/>
        <v>0</v>
      </c>
      <c r="O461" s="238">
        <f t="shared" si="72"/>
        <v>0</v>
      </c>
      <c r="P461" s="239">
        <f t="shared" si="72"/>
        <v>0</v>
      </c>
      <c r="Q461" s="240">
        <f>SUM(D461:P461)</f>
        <v>0</v>
      </c>
    </row>
    <row r="462" spans="2:18" ht="15.75" thickBot="1" x14ac:dyDescent="0.3">
      <c r="C462" s="78" t="s">
        <v>234</v>
      </c>
      <c r="D462" s="242">
        <f>D$448-D$460</f>
        <v>0</v>
      </c>
      <c r="E462" s="81"/>
      <c r="F462" s="243">
        <f>F$448-F$460</f>
        <v>0</v>
      </c>
      <c r="G462" s="244">
        <f>G$448-G$460</f>
        <v>0</v>
      </c>
      <c r="H462" s="245">
        <f>H$448-H$460</f>
        <v>0</v>
      </c>
      <c r="I462" s="81"/>
      <c r="J462" s="243">
        <f t="shared" ref="J462:P462" si="73">J$448-J$460</f>
        <v>0</v>
      </c>
      <c r="K462" s="244">
        <f t="shared" si="73"/>
        <v>0</v>
      </c>
      <c r="L462" s="244">
        <f t="shared" si="73"/>
        <v>0</v>
      </c>
      <c r="M462" s="245">
        <f t="shared" si="73"/>
        <v>0</v>
      </c>
      <c r="N462" s="244">
        <f t="shared" si="73"/>
        <v>0</v>
      </c>
      <c r="O462" s="244">
        <f t="shared" si="73"/>
        <v>0</v>
      </c>
      <c r="P462" s="244">
        <f t="shared" si="73"/>
        <v>0</v>
      </c>
      <c r="Q462" s="93">
        <f>SUM(D462:P462)</f>
        <v>0</v>
      </c>
    </row>
    <row r="463" spans="2:18" ht="15.75" thickBot="1" x14ac:dyDescent="0.3">
      <c r="C463" s="147"/>
      <c r="D463" s="81"/>
      <c r="E463" s="81"/>
      <c r="F463" s="81"/>
      <c r="G463" s="81"/>
      <c r="H463" s="81"/>
      <c r="I463" s="92"/>
      <c r="J463" s="81"/>
      <c r="K463" s="81"/>
      <c r="L463" s="81"/>
      <c r="M463" s="81"/>
      <c r="N463" s="81"/>
      <c r="O463" s="81"/>
      <c r="P463" s="81"/>
      <c r="Q463" s="75"/>
    </row>
    <row r="464" spans="2:18" ht="19.5" thickBot="1" x14ac:dyDescent="0.35">
      <c r="B464" s="113"/>
      <c r="C464" s="120"/>
      <c r="D464" s="119"/>
      <c r="E464" s="233" t="s">
        <v>279</v>
      </c>
      <c r="F464" s="631" t="s">
        <v>328</v>
      </c>
      <c r="G464" s="632"/>
      <c r="H464" s="632"/>
      <c r="I464" s="632"/>
      <c r="J464" s="632"/>
      <c r="K464" s="632"/>
      <c r="L464" s="632"/>
      <c r="M464" s="633"/>
      <c r="N464" s="81"/>
      <c r="O464" s="81"/>
      <c r="P464" s="81"/>
      <c r="Q464" s="75"/>
    </row>
    <row r="465" spans="2:17" ht="18.75" x14ac:dyDescent="0.3">
      <c r="B465" s="112"/>
      <c r="C465" s="120"/>
      <c r="D465" s="116" t="s">
        <v>247</v>
      </c>
      <c r="E465" s="118">
        <v>1</v>
      </c>
      <c r="F465" s="213" t="e">
        <f t="shared" ref="F465:H473" si="74">ROUND(SUMIF($E$7:$E$459,$D465,F$7:F$459)/F$461,3)</f>
        <v>#DIV/0!</v>
      </c>
      <c r="G465" s="228" t="e">
        <f t="shared" si="74"/>
        <v>#DIV/0!</v>
      </c>
      <c r="H465" s="228" t="e">
        <f t="shared" si="74"/>
        <v>#DIV/0!</v>
      </c>
      <c r="I465" s="379"/>
      <c r="J465" s="379"/>
      <c r="K465" s="379"/>
      <c r="L465" s="379"/>
      <c r="M465" s="380"/>
      <c r="N465" s="81"/>
      <c r="O465" s="81"/>
      <c r="P465" s="81"/>
      <c r="Q465" s="75"/>
    </row>
    <row r="466" spans="2:17" ht="18.75" x14ac:dyDescent="0.3">
      <c r="B466" s="112"/>
      <c r="C466" s="119"/>
      <c r="D466" s="116" t="s">
        <v>248</v>
      </c>
      <c r="E466" s="118">
        <v>2</v>
      </c>
      <c r="F466" s="214" t="e">
        <f t="shared" si="74"/>
        <v>#DIV/0!</v>
      </c>
      <c r="G466" s="215" t="e">
        <f t="shared" si="74"/>
        <v>#DIV/0!</v>
      </c>
      <c r="H466" s="215" t="e">
        <f t="shared" si="74"/>
        <v>#DIV/0!</v>
      </c>
      <c r="I466" s="161"/>
      <c r="J466" s="161"/>
      <c r="K466" s="161"/>
      <c r="L466" s="161"/>
      <c r="M466" s="158"/>
      <c r="N466" s="81"/>
      <c r="O466" s="81"/>
      <c r="P466" s="81"/>
      <c r="Q466" s="75"/>
    </row>
    <row r="467" spans="2:17" ht="18.75" x14ac:dyDescent="0.3">
      <c r="B467" s="112"/>
      <c r="C467" s="119"/>
      <c r="D467" s="116" t="s">
        <v>249</v>
      </c>
      <c r="E467" s="118">
        <v>3</v>
      </c>
      <c r="F467" s="214" t="e">
        <f t="shared" si="74"/>
        <v>#DIV/0!</v>
      </c>
      <c r="G467" s="215" t="e">
        <f t="shared" si="74"/>
        <v>#DIV/0!</v>
      </c>
      <c r="H467" s="215" t="e">
        <f t="shared" si="74"/>
        <v>#DIV/0!</v>
      </c>
      <c r="I467" s="161"/>
      <c r="J467" s="161"/>
      <c r="K467" s="161"/>
      <c r="L467" s="161"/>
      <c r="M467" s="158"/>
      <c r="N467" s="81"/>
      <c r="O467" s="81"/>
      <c r="P467" s="81"/>
      <c r="Q467" s="75"/>
    </row>
    <row r="468" spans="2:17" ht="18.75" x14ac:dyDescent="0.3">
      <c r="B468" s="112"/>
      <c r="C468" s="119"/>
      <c r="D468" s="116" t="s">
        <v>250</v>
      </c>
      <c r="E468" s="118">
        <v>4</v>
      </c>
      <c r="F468" s="214" t="e">
        <f t="shared" si="74"/>
        <v>#DIV/0!</v>
      </c>
      <c r="G468" s="215" t="e">
        <f t="shared" si="74"/>
        <v>#DIV/0!</v>
      </c>
      <c r="H468" s="215" t="e">
        <f t="shared" si="74"/>
        <v>#DIV/0!</v>
      </c>
      <c r="I468" s="161"/>
      <c r="J468" s="161"/>
      <c r="K468" s="161"/>
      <c r="L468" s="161"/>
      <c r="M468" s="158"/>
      <c r="N468" s="81"/>
      <c r="O468" s="81"/>
      <c r="P468" s="81"/>
      <c r="Q468" s="75"/>
    </row>
    <row r="469" spans="2:17" ht="18.75" x14ac:dyDescent="0.3">
      <c r="B469" s="112"/>
      <c r="C469" s="119"/>
      <c r="D469" s="116" t="s">
        <v>251</v>
      </c>
      <c r="E469" s="118">
        <v>5</v>
      </c>
      <c r="F469" s="214" t="e">
        <f t="shared" si="74"/>
        <v>#DIV/0!</v>
      </c>
      <c r="G469" s="215" t="e">
        <f t="shared" si="74"/>
        <v>#DIV/0!</v>
      </c>
      <c r="H469" s="215" t="e">
        <f t="shared" si="74"/>
        <v>#DIV/0!</v>
      </c>
      <c r="I469" s="161"/>
      <c r="J469" s="161"/>
      <c r="K469" s="161"/>
      <c r="L469" s="161"/>
      <c r="M469" s="158"/>
      <c r="N469" s="81"/>
      <c r="O469" s="81"/>
      <c r="P469" s="81"/>
      <c r="Q469" s="75"/>
    </row>
    <row r="470" spans="2:17" ht="18.75" x14ac:dyDescent="0.3">
      <c r="B470" s="112"/>
      <c r="C470" s="119"/>
      <c r="D470" s="116" t="s">
        <v>252</v>
      </c>
      <c r="E470" s="118">
        <v>6</v>
      </c>
      <c r="F470" s="214" t="e">
        <f t="shared" si="74"/>
        <v>#DIV/0!</v>
      </c>
      <c r="G470" s="215" t="e">
        <f t="shared" si="74"/>
        <v>#DIV/0!</v>
      </c>
      <c r="H470" s="215" t="e">
        <f t="shared" si="74"/>
        <v>#DIV/0!</v>
      </c>
      <c r="I470" s="161"/>
      <c r="J470" s="161"/>
      <c r="K470" s="161"/>
      <c r="L470" s="161"/>
      <c r="M470" s="158"/>
      <c r="N470" s="81"/>
      <c r="O470" s="81"/>
      <c r="P470" s="81"/>
      <c r="Q470" s="75"/>
    </row>
    <row r="471" spans="2:17" ht="18.75" x14ac:dyDescent="0.3">
      <c r="B471" s="112"/>
      <c r="C471" s="119"/>
      <c r="D471" s="116" t="s">
        <v>253</v>
      </c>
      <c r="E471" s="118">
        <v>7</v>
      </c>
      <c r="F471" s="214" t="e">
        <f t="shared" si="74"/>
        <v>#DIV/0!</v>
      </c>
      <c r="G471" s="215" t="e">
        <f t="shared" si="74"/>
        <v>#DIV/0!</v>
      </c>
      <c r="H471" s="215" t="e">
        <f t="shared" si="74"/>
        <v>#DIV/0!</v>
      </c>
      <c r="I471" s="161"/>
      <c r="J471" s="161"/>
      <c r="K471" s="161"/>
      <c r="L471" s="161"/>
      <c r="M471" s="158"/>
      <c r="N471" s="81"/>
      <c r="O471" s="81"/>
      <c r="P471" s="81"/>
      <c r="Q471" s="75"/>
    </row>
    <row r="472" spans="2:17" ht="18.75" x14ac:dyDescent="0.3">
      <c r="B472" s="112"/>
      <c r="C472" s="119"/>
      <c r="D472" s="116" t="s">
        <v>254</v>
      </c>
      <c r="E472" s="118">
        <v>8</v>
      </c>
      <c r="F472" s="214" t="e">
        <f t="shared" si="74"/>
        <v>#DIV/0!</v>
      </c>
      <c r="G472" s="215" t="e">
        <f t="shared" si="74"/>
        <v>#DIV/0!</v>
      </c>
      <c r="H472" s="215" t="e">
        <f t="shared" si="74"/>
        <v>#DIV/0!</v>
      </c>
      <c r="I472" s="161"/>
      <c r="J472" s="161"/>
      <c r="K472" s="161"/>
      <c r="L472" s="161"/>
      <c r="M472" s="158"/>
      <c r="N472" s="81"/>
      <c r="O472" s="81"/>
      <c r="P472" s="81"/>
      <c r="Q472" s="75"/>
    </row>
    <row r="473" spans="2:17" ht="18.75" x14ac:dyDescent="0.3">
      <c r="B473" s="112"/>
      <c r="C473" s="119"/>
      <c r="D473" s="116" t="s">
        <v>255</v>
      </c>
      <c r="E473" s="118">
        <v>9</v>
      </c>
      <c r="F473" s="214" t="e">
        <f t="shared" si="74"/>
        <v>#DIV/0!</v>
      </c>
      <c r="G473" s="215" t="e">
        <f t="shared" si="74"/>
        <v>#DIV/0!</v>
      </c>
      <c r="H473" s="215" t="e">
        <f t="shared" si="74"/>
        <v>#DIV/0!</v>
      </c>
      <c r="I473" s="161"/>
      <c r="J473" s="161"/>
      <c r="K473" s="161"/>
      <c r="L473" s="161"/>
      <c r="M473" s="158"/>
      <c r="N473" s="81"/>
      <c r="O473" s="81"/>
      <c r="P473" s="81"/>
      <c r="Q473" s="75"/>
    </row>
    <row r="474" spans="2:17" ht="18.75" x14ac:dyDescent="0.3">
      <c r="B474" s="112"/>
      <c r="C474" s="119"/>
      <c r="D474" s="116" t="s">
        <v>256</v>
      </c>
      <c r="E474" s="118">
        <v>10</v>
      </c>
      <c r="F474" s="214" t="e">
        <f>ROUND(SUMIF($E$7:$E$459,$D474,F$7:F$459)/F$461,3)</f>
        <v>#DIV/0!</v>
      </c>
      <c r="G474" s="215" t="e">
        <f>ROUND(SUMIF($E$7:$E$459,$D474,G$7:G$459)/G$461,3)</f>
        <v>#DIV/0!</v>
      </c>
      <c r="H474" s="215" t="e">
        <f>ROUND(SUMIF($E$7:$E$459,$D474,H$7:H$459)/H$461,3)</f>
        <v>#DIV/0!</v>
      </c>
      <c r="I474" s="161"/>
      <c r="J474" s="161"/>
      <c r="K474" s="161"/>
      <c r="L474" s="161"/>
      <c r="M474" s="158"/>
      <c r="N474" s="81"/>
      <c r="O474" s="81"/>
      <c r="P474" s="81"/>
      <c r="Q474" s="75"/>
    </row>
    <row r="475" spans="2:17" ht="15.75" x14ac:dyDescent="0.25">
      <c r="B475" s="113"/>
      <c r="C475" s="114"/>
      <c r="D475" s="114"/>
      <c r="E475" s="117" t="s">
        <v>260</v>
      </c>
      <c r="F475" s="156"/>
      <c r="G475" s="161"/>
      <c r="H475" s="161"/>
      <c r="I475" s="161"/>
      <c r="J475" s="161"/>
      <c r="K475" s="161"/>
      <c r="L475" s="161"/>
      <c r="M475" s="158"/>
      <c r="N475" s="81"/>
      <c r="O475" s="81"/>
      <c r="P475" s="81"/>
      <c r="Q475" s="75"/>
    </row>
    <row r="476" spans="2:17" ht="18.75" x14ac:dyDescent="0.3">
      <c r="B476" s="112"/>
      <c r="C476" s="112"/>
      <c r="D476" s="116" t="s">
        <v>235</v>
      </c>
      <c r="E476" s="118">
        <v>1</v>
      </c>
      <c r="F476" s="156"/>
      <c r="G476" s="161"/>
      <c r="H476" s="161"/>
      <c r="I476" s="161"/>
      <c r="J476" s="215" t="e">
        <f>ROUND(SUMIF($I$7:$I$459,$D476,J$7:J$459)/J$461,3)</f>
        <v>#DIV/0!</v>
      </c>
      <c r="K476" s="215" t="e">
        <f t="shared" ref="K476:M476" si="75">ROUND(SUMIF($I$7:$I$459,$D476,K$7:K$459)/K$461,3)</f>
        <v>#DIV/0!</v>
      </c>
      <c r="L476" s="215" t="e">
        <f t="shared" si="75"/>
        <v>#DIV/0!</v>
      </c>
      <c r="M476" s="235" t="e">
        <f t="shared" si="75"/>
        <v>#DIV/0!</v>
      </c>
      <c r="N476" s="81"/>
      <c r="O476" s="81"/>
      <c r="P476" s="81"/>
      <c r="Q476" s="75"/>
    </row>
    <row r="477" spans="2:17" ht="18.75" x14ac:dyDescent="0.3">
      <c r="B477" s="112"/>
      <c r="C477" s="112"/>
      <c r="D477" s="116" t="s">
        <v>236</v>
      </c>
      <c r="E477" s="118">
        <v>2</v>
      </c>
      <c r="F477" s="156"/>
      <c r="G477" s="161"/>
      <c r="H477" s="161"/>
      <c r="I477" s="161"/>
      <c r="J477" s="215" t="e">
        <f t="shared" ref="J477:M487" si="76">ROUND(SUMIF($I$7:$I$459,$D477,J$7:J$459)/J$461,3)</f>
        <v>#DIV/0!</v>
      </c>
      <c r="K477" s="215" t="e">
        <f t="shared" si="76"/>
        <v>#DIV/0!</v>
      </c>
      <c r="L477" s="215" t="e">
        <f t="shared" si="76"/>
        <v>#DIV/0!</v>
      </c>
      <c r="M477" s="235" t="e">
        <f t="shared" si="76"/>
        <v>#DIV/0!</v>
      </c>
      <c r="N477" s="81"/>
      <c r="O477" s="81"/>
      <c r="P477" s="81"/>
      <c r="Q477" s="75"/>
    </row>
    <row r="478" spans="2:17" ht="18.75" x14ac:dyDescent="0.3">
      <c r="B478" s="112"/>
      <c r="C478" s="112"/>
      <c r="D478" s="116" t="s">
        <v>237</v>
      </c>
      <c r="E478" s="118">
        <v>3</v>
      </c>
      <c r="F478" s="156"/>
      <c r="G478" s="161"/>
      <c r="H478" s="161"/>
      <c r="I478" s="161"/>
      <c r="J478" s="215" t="e">
        <f t="shared" si="76"/>
        <v>#DIV/0!</v>
      </c>
      <c r="K478" s="215" t="e">
        <f t="shared" si="76"/>
        <v>#DIV/0!</v>
      </c>
      <c r="L478" s="215" t="e">
        <f t="shared" si="76"/>
        <v>#DIV/0!</v>
      </c>
      <c r="M478" s="235" t="e">
        <f t="shared" si="76"/>
        <v>#DIV/0!</v>
      </c>
      <c r="N478" s="81"/>
      <c r="O478" s="81"/>
      <c r="P478" s="81"/>
      <c r="Q478" s="75"/>
    </row>
    <row r="479" spans="2:17" ht="18.75" x14ac:dyDescent="0.3">
      <c r="B479" s="112"/>
      <c r="C479" s="112"/>
      <c r="D479" s="116" t="s">
        <v>238</v>
      </c>
      <c r="E479" s="118">
        <v>4</v>
      </c>
      <c r="F479" s="156"/>
      <c r="G479" s="161"/>
      <c r="H479" s="161"/>
      <c r="I479" s="161"/>
      <c r="J479" s="215" t="e">
        <f t="shared" si="76"/>
        <v>#DIV/0!</v>
      </c>
      <c r="K479" s="215" t="e">
        <f t="shared" si="76"/>
        <v>#DIV/0!</v>
      </c>
      <c r="L479" s="215" t="e">
        <f t="shared" si="76"/>
        <v>#DIV/0!</v>
      </c>
      <c r="M479" s="235" t="e">
        <f t="shared" si="76"/>
        <v>#DIV/0!</v>
      </c>
      <c r="N479" s="81"/>
      <c r="O479" s="81"/>
      <c r="P479" s="81"/>
      <c r="Q479" s="75"/>
    </row>
    <row r="480" spans="2:17" ht="18.75" x14ac:dyDescent="0.3">
      <c r="B480" s="112"/>
      <c r="C480" s="112"/>
      <c r="D480" s="116" t="s">
        <v>239</v>
      </c>
      <c r="E480" s="118">
        <v>5</v>
      </c>
      <c r="F480" s="156"/>
      <c r="G480" s="161"/>
      <c r="H480" s="161"/>
      <c r="I480" s="161"/>
      <c r="J480" s="215" t="e">
        <f t="shared" si="76"/>
        <v>#DIV/0!</v>
      </c>
      <c r="K480" s="215" t="e">
        <f t="shared" si="76"/>
        <v>#DIV/0!</v>
      </c>
      <c r="L480" s="215" t="e">
        <f t="shared" si="76"/>
        <v>#DIV/0!</v>
      </c>
      <c r="M480" s="235" t="e">
        <f t="shared" si="76"/>
        <v>#DIV/0!</v>
      </c>
      <c r="N480" s="81"/>
      <c r="O480" s="81"/>
      <c r="P480" s="81"/>
      <c r="Q480" s="75"/>
    </row>
    <row r="481" spans="1:18" ht="18.75" x14ac:dyDescent="0.3">
      <c r="B481" s="112"/>
      <c r="C481" s="112"/>
      <c r="D481" s="116" t="s">
        <v>240</v>
      </c>
      <c r="E481" s="118">
        <v>6</v>
      </c>
      <c r="F481" s="156"/>
      <c r="G481" s="161"/>
      <c r="H481" s="161"/>
      <c r="I481" s="161"/>
      <c r="J481" s="215" t="e">
        <f t="shared" si="76"/>
        <v>#DIV/0!</v>
      </c>
      <c r="K481" s="215" t="e">
        <f t="shared" si="76"/>
        <v>#DIV/0!</v>
      </c>
      <c r="L481" s="215" t="e">
        <f t="shared" si="76"/>
        <v>#DIV/0!</v>
      </c>
      <c r="M481" s="235" t="e">
        <f t="shared" si="76"/>
        <v>#DIV/0!</v>
      </c>
      <c r="N481" s="81"/>
      <c r="O481" s="81"/>
      <c r="P481" s="81"/>
      <c r="Q481" s="75"/>
    </row>
    <row r="482" spans="1:18" ht="18.75" x14ac:dyDescent="0.3">
      <c r="B482" s="112"/>
      <c r="C482" s="112"/>
      <c r="D482" s="116" t="s">
        <v>241</v>
      </c>
      <c r="E482" s="118">
        <v>7</v>
      </c>
      <c r="F482" s="156"/>
      <c r="G482" s="161"/>
      <c r="H482" s="161"/>
      <c r="I482" s="161"/>
      <c r="J482" s="215" t="e">
        <f t="shared" si="76"/>
        <v>#DIV/0!</v>
      </c>
      <c r="K482" s="215" t="e">
        <f t="shared" si="76"/>
        <v>#DIV/0!</v>
      </c>
      <c r="L482" s="215" t="e">
        <f t="shared" si="76"/>
        <v>#DIV/0!</v>
      </c>
      <c r="M482" s="235" t="e">
        <f t="shared" si="76"/>
        <v>#DIV/0!</v>
      </c>
      <c r="N482" s="81"/>
      <c r="O482" s="81"/>
      <c r="P482" s="81"/>
      <c r="Q482" s="75"/>
    </row>
    <row r="483" spans="1:18" ht="18.75" x14ac:dyDescent="0.3">
      <c r="B483" s="112"/>
      <c r="C483" s="112"/>
      <c r="D483" s="116" t="s">
        <v>242</v>
      </c>
      <c r="E483" s="118">
        <v>8</v>
      </c>
      <c r="F483" s="156"/>
      <c r="G483" s="161"/>
      <c r="H483" s="161"/>
      <c r="I483" s="161"/>
      <c r="J483" s="215" t="e">
        <f t="shared" si="76"/>
        <v>#DIV/0!</v>
      </c>
      <c r="K483" s="215" t="e">
        <f t="shared" si="76"/>
        <v>#DIV/0!</v>
      </c>
      <c r="L483" s="215" t="e">
        <f t="shared" si="76"/>
        <v>#DIV/0!</v>
      </c>
      <c r="M483" s="235" t="e">
        <f t="shared" si="76"/>
        <v>#DIV/0!</v>
      </c>
      <c r="N483" s="81"/>
      <c r="O483" s="81"/>
      <c r="P483" s="81"/>
      <c r="Q483" s="75"/>
    </row>
    <row r="484" spans="1:18" ht="18.75" x14ac:dyDescent="0.3">
      <c r="B484" s="112"/>
      <c r="C484" s="112"/>
      <c r="D484" s="116" t="s">
        <v>243</v>
      </c>
      <c r="E484" s="118">
        <v>9</v>
      </c>
      <c r="F484" s="156"/>
      <c r="G484" s="161"/>
      <c r="H484" s="161"/>
      <c r="I484" s="161"/>
      <c r="J484" s="215" t="e">
        <f t="shared" si="76"/>
        <v>#DIV/0!</v>
      </c>
      <c r="K484" s="215" t="e">
        <f t="shared" si="76"/>
        <v>#DIV/0!</v>
      </c>
      <c r="L484" s="215" t="e">
        <f t="shared" si="76"/>
        <v>#DIV/0!</v>
      </c>
      <c r="M484" s="235" t="e">
        <f t="shared" si="76"/>
        <v>#DIV/0!</v>
      </c>
      <c r="N484" s="81"/>
      <c r="O484" s="81"/>
      <c r="P484" s="81"/>
      <c r="Q484" s="75"/>
    </row>
    <row r="485" spans="1:18" ht="18.75" x14ac:dyDescent="0.3">
      <c r="B485" s="112"/>
      <c r="C485" s="112"/>
      <c r="D485" s="116" t="s">
        <v>244</v>
      </c>
      <c r="E485" s="118">
        <v>10</v>
      </c>
      <c r="F485" s="156"/>
      <c r="G485" s="161"/>
      <c r="H485" s="161"/>
      <c r="I485" s="161"/>
      <c r="J485" s="215" t="e">
        <f t="shared" si="76"/>
        <v>#DIV/0!</v>
      </c>
      <c r="K485" s="215" t="e">
        <f t="shared" si="76"/>
        <v>#DIV/0!</v>
      </c>
      <c r="L485" s="215" t="e">
        <f t="shared" si="76"/>
        <v>#DIV/0!</v>
      </c>
      <c r="M485" s="235" t="e">
        <f t="shared" si="76"/>
        <v>#DIV/0!</v>
      </c>
      <c r="N485" s="81"/>
      <c r="O485" s="81"/>
      <c r="P485" s="81"/>
      <c r="Q485" s="75"/>
    </row>
    <row r="486" spans="1:18" ht="18.75" x14ac:dyDescent="0.3">
      <c r="B486" s="112"/>
      <c r="C486" s="112"/>
      <c r="D486" s="116" t="s">
        <v>245</v>
      </c>
      <c r="E486" s="118">
        <v>11</v>
      </c>
      <c r="F486" s="156"/>
      <c r="G486" s="161"/>
      <c r="H486" s="161"/>
      <c r="I486" s="161"/>
      <c r="J486" s="215" t="e">
        <f t="shared" si="76"/>
        <v>#DIV/0!</v>
      </c>
      <c r="K486" s="215" t="e">
        <f t="shared" si="76"/>
        <v>#DIV/0!</v>
      </c>
      <c r="L486" s="215" t="e">
        <f t="shared" si="76"/>
        <v>#DIV/0!</v>
      </c>
      <c r="M486" s="235" t="e">
        <f t="shared" si="76"/>
        <v>#DIV/0!</v>
      </c>
      <c r="N486" s="81"/>
      <c r="O486" s="81"/>
      <c r="P486" s="81"/>
      <c r="Q486" s="75"/>
    </row>
    <row r="487" spans="1:18" ht="19.5" thickBot="1" x14ac:dyDescent="0.35">
      <c r="B487" s="112"/>
      <c r="C487" s="112"/>
      <c r="D487" s="116" t="s">
        <v>246</v>
      </c>
      <c r="E487" s="118">
        <v>12</v>
      </c>
      <c r="F487" s="157"/>
      <c r="G487" s="162"/>
      <c r="H487" s="162"/>
      <c r="I487" s="161"/>
      <c r="J487" s="215" t="e">
        <f t="shared" si="76"/>
        <v>#DIV/0!</v>
      </c>
      <c r="K487" s="215" t="e">
        <f t="shared" si="76"/>
        <v>#DIV/0!</v>
      </c>
      <c r="L487" s="215" t="e">
        <f t="shared" si="76"/>
        <v>#DIV/0!</v>
      </c>
      <c r="M487" s="235" t="e">
        <f t="shared" si="76"/>
        <v>#DIV/0!</v>
      </c>
      <c r="N487" s="81"/>
      <c r="O487" s="81"/>
      <c r="P487" s="81"/>
      <c r="Q487" s="75"/>
    </row>
    <row r="488" spans="1:18" ht="16.5" thickTop="1" thickBot="1" x14ac:dyDescent="0.3">
      <c r="B488" s="147"/>
      <c r="C488" s="78"/>
      <c r="D488" s="81"/>
      <c r="E488" s="115" t="s">
        <v>233</v>
      </c>
      <c r="F488" s="223" t="e">
        <f>SUM(F465:F474)</f>
        <v>#DIV/0!</v>
      </c>
      <c r="G488" s="224" t="e">
        <f>SUM(G465:G474)</f>
        <v>#DIV/0!</v>
      </c>
      <c r="H488" s="225" t="e">
        <f>SUM(H465:H474)</f>
        <v>#DIV/0!</v>
      </c>
      <c r="I488" s="226"/>
      <c r="J488" s="217" t="e">
        <f>SUM(J476:J487)</f>
        <v>#DIV/0!</v>
      </c>
      <c r="K488" s="217" t="e">
        <f t="shared" ref="K488:M488" si="77">SUM(K476:K487)</f>
        <v>#DIV/0!</v>
      </c>
      <c r="L488" s="217" t="e">
        <f t="shared" si="77"/>
        <v>#DIV/0!</v>
      </c>
      <c r="M488" s="234" t="e">
        <f t="shared" si="77"/>
        <v>#DIV/0!</v>
      </c>
      <c r="N488" s="81"/>
      <c r="O488" s="81"/>
      <c r="P488" s="81"/>
      <c r="Q488" s="75"/>
    </row>
    <row r="489" spans="1:18" x14ac:dyDescent="0.25">
      <c r="F489" s="232" t="s">
        <v>312</v>
      </c>
    </row>
    <row r="490" spans="1:18" ht="15.75" thickBot="1" x14ac:dyDescent="0.3">
      <c r="A490" s="76"/>
      <c r="B490" s="76"/>
      <c r="C490" s="76"/>
      <c r="D490" s="76"/>
      <c r="E490" s="76"/>
      <c r="F490" s="76"/>
      <c r="G490" s="76"/>
      <c r="H490" s="76"/>
      <c r="I490" s="76"/>
      <c r="J490" s="76"/>
      <c r="K490" s="76"/>
      <c r="L490" s="76"/>
      <c r="M490" s="76"/>
      <c r="N490" s="76"/>
      <c r="O490" s="76"/>
      <c r="P490" s="76"/>
      <c r="Q490" s="76"/>
      <c r="R490" s="102"/>
    </row>
    <row r="491" spans="1:18" ht="34.5" thickBot="1" x14ac:dyDescent="0.55000000000000004">
      <c r="B491" s="201" t="s">
        <v>329</v>
      </c>
      <c r="C491" s="202"/>
      <c r="D491" s="202"/>
      <c r="E491" s="202"/>
      <c r="F491" s="202"/>
      <c r="G491" s="202"/>
      <c r="H491" s="202"/>
      <c r="I491" s="202"/>
      <c r="J491" s="202"/>
      <c r="K491" s="202"/>
      <c r="L491" s="202"/>
      <c r="M491" s="202"/>
      <c r="N491" s="202"/>
      <c r="O491" s="202"/>
      <c r="P491" s="202"/>
      <c r="Q491" s="203"/>
    </row>
    <row r="492" spans="1:18" ht="33.75" customHeight="1" x14ac:dyDescent="0.25">
      <c r="B492" s="96"/>
      <c r="C492" s="97"/>
      <c r="D492" s="368" t="s">
        <v>181</v>
      </c>
      <c r="E492" s="598" t="s">
        <v>284</v>
      </c>
      <c r="F492" s="595" t="s">
        <v>259</v>
      </c>
      <c r="G492" s="596"/>
      <c r="H492" s="597"/>
      <c r="I492" s="598" t="s">
        <v>283</v>
      </c>
      <c r="J492" s="600" t="s">
        <v>187</v>
      </c>
      <c r="K492" s="601"/>
      <c r="L492" s="601"/>
      <c r="M492" s="602"/>
      <c r="N492" s="603" t="s">
        <v>227</v>
      </c>
      <c r="O492" s="604"/>
      <c r="P492" s="605"/>
    </row>
    <row r="493" spans="1:18" ht="15" customHeight="1" x14ac:dyDescent="0.25">
      <c r="B493" s="98"/>
      <c r="C493" s="99" t="s">
        <v>297</v>
      </c>
      <c r="D493" s="85">
        <f>D$462</f>
        <v>0</v>
      </c>
      <c r="E493" s="598"/>
      <c r="F493" s="109">
        <f>F$462</f>
        <v>0</v>
      </c>
      <c r="G493" s="110">
        <f>G$462</f>
        <v>0</v>
      </c>
      <c r="H493" s="111">
        <f>H$462</f>
        <v>0</v>
      </c>
      <c r="I493" s="598"/>
      <c r="J493" s="109">
        <f t="shared" ref="J493:P493" si="78">J$462</f>
        <v>0</v>
      </c>
      <c r="K493" s="110">
        <f t="shared" si="78"/>
        <v>0</v>
      </c>
      <c r="L493" s="110">
        <f t="shared" si="78"/>
        <v>0</v>
      </c>
      <c r="M493" s="111">
        <f t="shared" si="78"/>
        <v>0</v>
      </c>
      <c r="N493" s="109">
        <f t="shared" si="78"/>
        <v>0</v>
      </c>
      <c r="O493" s="110">
        <f t="shared" si="78"/>
        <v>0</v>
      </c>
      <c r="P493" s="111">
        <f t="shared" si="78"/>
        <v>0</v>
      </c>
    </row>
    <row r="494" spans="1:18" ht="15" customHeight="1" x14ac:dyDescent="0.25">
      <c r="B494" s="665" t="s">
        <v>179</v>
      </c>
      <c r="C494" s="79" t="s">
        <v>199</v>
      </c>
      <c r="D494" s="181" t="s">
        <v>182</v>
      </c>
      <c r="E494" s="598"/>
      <c r="F494" s="198" t="s">
        <v>182</v>
      </c>
      <c r="G494" s="199" t="s">
        <v>69</v>
      </c>
      <c r="H494" s="200" t="s">
        <v>183</v>
      </c>
      <c r="I494" s="598"/>
      <c r="J494" s="184" t="s">
        <v>51</v>
      </c>
      <c r="K494" s="178" t="s">
        <v>52</v>
      </c>
      <c r="L494" s="179" t="s">
        <v>185</v>
      </c>
      <c r="M494" s="183" t="s">
        <v>186</v>
      </c>
      <c r="N494" s="184" t="s">
        <v>228</v>
      </c>
      <c r="O494" s="593" t="s">
        <v>229</v>
      </c>
      <c r="P494" s="594"/>
    </row>
    <row r="495" spans="1:18" ht="15.75" customHeight="1" thickBot="1" x14ac:dyDescent="0.3">
      <c r="B495" s="666"/>
      <c r="C495" s="80" t="s">
        <v>12</v>
      </c>
      <c r="D495" s="182">
        <v>7388</v>
      </c>
      <c r="E495" s="599"/>
      <c r="F495" s="186">
        <v>7420</v>
      </c>
      <c r="G495" s="180">
        <v>3220</v>
      </c>
      <c r="H495" s="185">
        <v>3215</v>
      </c>
      <c r="I495" s="599"/>
      <c r="J495" s="186">
        <v>3210</v>
      </c>
      <c r="K495" s="180">
        <v>3212</v>
      </c>
      <c r="L495" s="180" t="s">
        <v>184</v>
      </c>
      <c r="M495" s="185" t="s">
        <v>184</v>
      </c>
      <c r="N495" s="186">
        <v>7422</v>
      </c>
      <c r="O495" s="180">
        <v>7425</v>
      </c>
      <c r="P495" s="185" t="s">
        <v>289</v>
      </c>
      <c r="Q495" s="77" t="s">
        <v>233</v>
      </c>
      <c r="R495" s="3" t="s">
        <v>189</v>
      </c>
    </row>
    <row r="496" spans="1:18" s="374" customFormat="1" x14ac:dyDescent="0.25">
      <c r="B496" s="667"/>
      <c r="C496" s="611"/>
      <c r="D496" s="150">
        <v>0</v>
      </c>
      <c r="E496" s="125"/>
      <c r="F496" s="169">
        <v>0</v>
      </c>
      <c r="G496" s="153">
        <v>0</v>
      </c>
      <c r="H496" s="170">
        <v>0</v>
      </c>
      <c r="I496" s="123"/>
      <c r="J496" s="169">
        <v>0</v>
      </c>
      <c r="K496" s="153">
        <v>0</v>
      </c>
      <c r="L496" s="153">
        <v>0</v>
      </c>
      <c r="M496" s="153">
        <v>0</v>
      </c>
      <c r="N496" s="153">
        <v>0</v>
      </c>
      <c r="O496" s="153">
        <v>0</v>
      </c>
      <c r="P496" s="153">
        <v>0</v>
      </c>
      <c r="Q496" s="138">
        <f>SUM(D496:P496)</f>
        <v>0</v>
      </c>
      <c r="R496" s="377"/>
    </row>
    <row r="497" spans="2:18" s="374" customFormat="1" x14ac:dyDescent="0.25">
      <c r="B497" s="667"/>
      <c r="C497" s="611"/>
      <c r="D497" s="150">
        <v>0</v>
      </c>
      <c r="E497" s="125"/>
      <c r="F497" s="169">
        <v>0</v>
      </c>
      <c r="G497" s="153">
        <v>0</v>
      </c>
      <c r="H497" s="170">
        <v>0</v>
      </c>
      <c r="I497" s="123"/>
      <c r="J497" s="169">
        <v>0</v>
      </c>
      <c r="K497" s="153">
        <v>0</v>
      </c>
      <c r="L497" s="153">
        <v>0</v>
      </c>
      <c r="M497" s="153">
        <v>0</v>
      </c>
      <c r="N497" s="153">
        <v>0</v>
      </c>
      <c r="O497" s="153">
        <v>0</v>
      </c>
      <c r="P497" s="153">
        <v>0</v>
      </c>
      <c r="Q497" s="138">
        <f>SUM(D497:P497)</f>
        <v>0</v>
      </c>
      <c r="R497" s="377"/>
    </row>
    <row r="498" spans="2:18" s="374" customFormat="1" x14ac:dyDescent="0.25">
      <c r="B498" s="667"/>
      <c r="C498" s="611"/>
      <c r="D498" s="150">
        <v>0</v>
      </c>
      <c r="E498" s="125"/>
      <c r="F498" s="169">
        <v>0</v>
      </c>
      <c r="G498" s="153">
        <v>0</v>
      </c>
      <c r="H498" s="170">
        <v>0</v>
      </c>
      <c r="I498" s="123"/>
      <c r="J498" s="169">
        <v>0</v>
      </c>
      <c r="K498" s="153">
        <v>0</v>
      </c>
      <c r="L498" s="153">
        <v>0</v>
      </c>
      <c r="M498" s="153">
        <v>0</v>
      </c>
      <c r="N498" s="153">
        <v>0</v>
      </c>
      <c r="O498" s="153">
        <v>0</v>
      </c>
      <c r="P498" s="153">
        <v>0</v>
      </c>
      <c r="Q498" s="139">
        <f t="shared" ref="Q498:Q503" si="79">SUM(D498:P498)</f>
        <v>0</v>
      </c>
      <c r="R498" s="377"/>
    </row>
    <row r="499" spans="2:18" s="374" customFormat="1" x14ac:dyDescent="0.25">
      <c r="B499" s="667"/>
      <c r="C499" s="611"/>
      <c r="D499" s="150">
        <v>0</v>
      </c>
      <c r="E499" s="125"/>
      <c r="F499" s="169">
        <v>0</v>
      </c>
      <c r="G499" s="153">
        <v>0</v>
      </c>
      <c r="H499" s="170">
        <v>0</v>
      </c>
      <c r="I499" s="123"/>
      <c r="J499" s="169">
        <v>0</v>
      </c>
      <c r="K499" s="153">
        <v>0</v>
      </c>
      <c r="L499" s="153">
        <v>0</v>
      </c>
      <c r="M499" s="153">
        <v>0</v>
      </c>
      <c r="N499" s="153">
        <v>0</v>
      </c>
      <c r="O499" s="153">
        <v>0</v>
      </c>
      <c r="P499" s="153">
        <v>0</v>
      </c>
      <c r="Q499" s="139">
        <f t="shared" si="79"/>
        <v>0</v>
      </c>
      <c r="R499" s="377"/>
    </row>
    <row r="500" spans="2:18" s="374" customFormat="1" x14ac:dyDescent="0.25">
      <c r="B500" s="667"/>
      <c r="C500" s="611"/>
      <c r="D500" s="150">
        <v>0</v>
      </c>
      <c r="E500" s="125"/>
      <c r="F500" s="169">
        <v>0</v>
      </c>
      <c r="G500" s="153">
        <v>0</v>
      </c>
      <c r="H500" s="170">
        <v>0</v>
      </c>
      <c r="I500" s="123"/>
      <c r="J500" s="169">
        <v>0</v>
      </c>
      <c r="K500" s="153">
        <v>0</v>
      </c>
      <c r="L500" s="153">
        <v>0</v>
      </c>
      <c r="M500" s="153">
        <v>0</v>
      </c>
      <c r="N500" s="153">
        <v>0</v>
      </c>
      <c r="O500" s="153">
        <v>0</v>
      </c>
      <c r="P500" s="153">
        <v>0</v>
      </c>
      <c r="Q500" s="139">
        <f t="shared" si="79"/>
        <v>0</v>
      </c>
      <c r="R500" s="377"/>
    </row>
    <row r="501" spans="2:18" s="374" customFormat="1" x14ac:dyDescent="0.25">
      <c r="B501" s="667"/>
      <c r="C501" s="611"/>
      <c r="D501" s="150">
        <v>0</v>
      </c>
      <c r="E501" s="125"/>
      <c r="F501" s="169">
        <v>0</v>
      </c>
      <c r="G501" s="153">
        <v>0</v>
      </c>
      <c r="H501" s="170">
        <v>0</v>
      </c>
      <c r="I501" s="123"/>
      <c r="J501" s="169">
        <v>0</v>
      </c>
      <c r="K501" s="153">
        <v>0</v>
      </c>
      <c r="L501" s="153">
        <v>0</v>
      </c>
      <c r="M501" s="153">
        <v>0</v>
      </c>
      <c r="N501" s="153">
        <v>0</v>
      </c>
      <c r="O501" s="153">
        <v>0</v>
      </c>
      <c r="P501" s="153">
        <v>0</v>
      </c>
      <c r="Q501" s="139">
        <f t="shared" si="79"/>
        <v>0</v>
      </c>
      <c r="R501" s="377"/>
    </row>
    <row r="502" spans="2:18" s="374" customFormat="1" x14ac:dyDescent="0.25">
      <c r="B502" s="667"/>
      <c r="C502" s="611"/>
      <c r="D502" s="150">
        <v>0</v>
      </c>
      <c r="E502" s="125"/>
      <c r="F502" s="169">
        <v>0</v>
      </c>
      <c r="G502" s="153">
        <v>0</v>
      </c>
      <c r="H502" s="170">
        <v>0</v>
      </c>
      <c r="I502" s="123"/>
      <c r="J502" s="169">
        <v>0</v>
      </c>
      <c r="K502" s="153">
        <v>0</v>
      </c>
      <c r="L502" s="153">
        <v>0</v>
      </c>
      <c r="M502" s="153">
        <v>0</v>
      </c>
      <c r="N502" s="153">
        <v>0</v>
      </c>
      <c r="O502" s="153">
        <v>0</v>
      </c>
      <c r="P502" s="153">
        <v>0</v>
      </c>
      <c r="Q502" s="139">
        <f t="shared" si="79"/>
        <v>0</v>
      </c>
      <c r="R502" s="377"/>
    </row>
    <row r="503" spans="2:18" s="374" customFormat="1" x14ac:dyDescent="0.25">
      <c r="B503" s="656" t="s">
        <v>288</v>
      </c>
      <c r="C503" s="609"/>
      <c r="D503" s="150">
        <v>0</v>
      </c>
      <c r="E503" s="125"/>
      <c r="F503" s="169">
        <v>0</v>
      </c>
      <c r="G503" s="153">
        <v>0</v>
      </c>
      <c r="H503" s="170">
        <v>0</v>
      </c>
      <c r="I503" s="123"/>
      <c r="J503" s="169">
        <v>0</v>
      </c>
      <c r="K503" s="153">
        <v>0</v>
      </c>
      <c r="L503" s="153">
        <v>0</v>
      </c>
      <c r="M503" s="153">
        <v>0</v>
      </c>
      <c r="N503" s="153">
        <v>0</v>
      </c>
      <c r="O503" s="153">
        <v>0</v>
      </c>
      <c r="P503" s="153">
        <v>0</v>
      </c>
      <c r="Q503" s="139">
        <f t="shared" si="79"/>
        <v>0</v>
      </c>
      <c r="R503" s="377"/>
    </row>
    <row r="504" spans="2:18" s="374" customFormat="1" ht="15.75" thickBot="1" x14ac:dyDescent="0.3">
      <c r="B504" s="656"/>
      <c r="C504" s="609"/>
      <c r="D504" s="152">
        <v>0</v>
      </c>
      <c r="E504" s="205"/>
      <c r="F504" s="175">
        <v>0</v>
      </c>
      <c r="G504" s="155">
        <v>0</v>
      </c>
      <c r="H504" s="176">
        <v>0</v>
      </c>
      <c r="I504" s="206"/>
      <c r="J504" s="175">
        <v>0</v>
      </c>
      <c r="K504" s="155">
        <v>0</v>
      </c>
      <c r="L504" s="155">
        <v>0</v>
      </c>
      <c r="M504" s="155">
        <v>0</v>
      </c>
      <c r="N504" s="155">
        <v>0</v>
      </c>
      <c r="O504" s="155">
        <v>0</v>
      </c>
      <c r="P504" s="176">
        <v>0</v>
      </c>
      <c r="Q504" s="140">
        <f>SUM(D504:P504)</f>
        <v>0</v>
      </c>
      <c r="R504" s="377"/>
    </row>
    <row r="505" spans="2:18" ht="16.5" thickTop="1" thickBot="1" x14ac:dyDescent="0.3">
      <c r="B505" s="87"/>
      <c r="C505" s="100" t="s">
        <v>314</v>
      </c>
      <c r="D505" s="163">
        <f>SUM(D496:D504)</f>
        <v>0</v>
      </c>
      <c r="E505" s="236"/>
      <c r="F505" s="237">
        <f>SUM(F496:F504)</f>
        <v>0</v>
      </c>
      <c r="G505" s="238">
        <f>SUM(G496:G504)</f>
        <v>0</v>
      </c>
      <c r="H505" s="239">
        <f>SUM(H496:H504)</f>
        <v>0</v>
      </c>
      <c r="I505" s="236"/>
      <c r="J505" s="237">
        <f t="shared" ref="J505:P505" si="80">SUM(J496:J504)</f>
        <v>0</v>
      </c>
      <c r="K505" s="238">
        <f t="shared" si="80"/>
        <v>0</v>
      </c>
      <c r="L505" s="238">
        <f t="shared" si="80"/>
        <v>0</v>
      </c>
      <c r="M505" s="239">
        <f t="shared" si="80"/>
        <v>0</v>
      </c>
      <c r="N505" s="237">
        <f t="shared" si="80"/>
        <v>0</v>
      </c>
      <c r="O505" s="238">
        <f t="shared" si="80"/>
        <v>0</v>
      </c>
      <c r="P505" s="239">
        <f t="shared" si="80"/>
        <v>0</v>
      </c>
      <c r="Q505" s="240">
        <f>SUM(D505:P505)</f>
        <v>0</v>
      </c>
    </row>
    <row r="506" spans="2:18" ht="15.75" thickBot="1" x14ac:dyDescent="0.3">
      <c r="B506" s="87"/>
      <c r="C506" s="100" t="s">
        <v>315</v>
      </c>
      <c r="D506" s="163">
        <f>D$461+D$505</f>
        <v>0</v>
      </c>
      <c r="E506" s="236"/>
      <c r="F506" s="237">
        <f>F$461+F$505</f>
        <v>0</v>
      </c>
      <c r="G506" s="238">
        <f>G$461+G$505</f>
        <v>0</v>
      </c>
      <c r="H506" s="239">
        <f>H$461+H$505</f>
        <v>0</v>
      </c>
      <c r="I506" s="236"/>
      <c r="J506" s="237">
        <f t="shared" ref="J506:P506" si="81">J$461+J$505</f>
        <v>0</v>
      </c>
      <c r="K506" s="238">
        <f t="shared" si="81"/>
        <v>0</v>
      </c>
      <c r="L506" s="238">
        <f t="shared" si="81"/>
        <v>0</v>
      </c>
      <c r="M506" s="239">
        <f t="shared" si="81"/>
        <v>0</v>
      </c>
      <c r="N506" s="237">
        <f t="shared" si="81"/>
        <v>0</v>
      </c>
      <c r="O506" s="238">
        <f t="shared" si="81"/>
        <v>0</v>
      </c>
      <c r="P506" s="239">
        <f t="shared" si="81"/>
        <v>0</v>
      </c>
      <c r="Q506" s="240">
        <f>SUM(D506:P506)</f>
        <v>0</v>
      </c>
    </row>
    <row r="507" spans="2:18" ht="15.75" thickBot="1" x14ac:dyDescent="0.3">
      <c r="C507" s="78" t="s">
        <v>234</v>
      </c>
      <c r="D507" s="242">
        <f>D$493-D$505</f>
        <v>0</v>
      </c>
      <c r="E507" s="81"/>
      <c r="F507" s="243">
        <f>F$493-F$505</f>
        <v>0</v>
      </c>
      <c r="G507" s="244">
        <f>G$493-G$505</f>
        <v>0</v>
      </c>
      <c r="H507" s="245">
        <f>H$493-H$505</f>
        <v>0</v>
      </c>
      <c r="I507" s="81"/>
      <c r="J507" s="243">
        <f t="shared" ref="J507:P507" si="82">J$493-J$505</f>
        <v>0</v>
      </c>
      <c r="K507" s="244">
        <f t="shared" si="82"/>
        <v>0</v>
      </c>
      <c r="L507" s="244">
        <f t="shared" si="82"/>
        <v>0</v>
      </c>
      <c r="M507" s="245">
        <f t="shared" si="82"/>
        <v>0</v>
      </c>
      <c r="N507" s="244">
        <f t="shared" si="82"/>
        <v>0</v>
      </c>
      <c r="O507" s="244">
        <f t="shared" si="82"/>
        <v>0</v>
      </c>
      <c r="P507" s="244">
        <f t="shared" si="82"/>
        <v>0</v>
      </c>
      <c r="Q507" s="93">
        <f>SUM(D507:P507)</f>
        <v>0</v>
      </c>
    </row>
    <row r="508" spans="2:18" ht="15.75" thickBot="1" x14ac:dyDescent="0.3">
      <c r="C508" s="147"/>
      <c r="D508" s="81"/>
      <c r="E508" s="81"/>
      <c r="F508" s="81"/>
      <c r="G508" s="81"/>
      <c r="H508" s="81"/>
      <c r="I508" s="92"/>
      <c r="J508" s="81"/>
      <c r="K508" s="81"/>
      <c r="L508" s="81"/>
      <c r="M508" s="81"/>
      <c r="N508" s="81"/>
      <c r="O508" s="81"/>
      <c r="P508" s="81"/>
      <c r="Q508" s="75"/>
    </row>
    <row r="509" spans="2:18" ht="19.5" thickBot="1" x14ac:dyDescent="0.35">
      <c r="B509" s="113"/>
      <c r="C509" s="120"/>
      <c r="D509" s="119"/>
      <c r="E509" s="233" t="s">
        <v>279</v>
      </c>
      <c r="F509" s="631" t="s">
        <v>332</v>
      </c>
      <c r="G509" s="632"/>
      <c r="H509" s="632"/>
      <c r="I509" s="632"/>
      <c r="J509" s="632"/>
      <c r="K509" s="632"/>
      <c r="L509" s="632"/>
      <c r="M509" s="633"/>
      <c r="N509" s="81"/>
      <c r="O509" s="81"/>
      <c r="P509" s="81"/>
      <c r="Q509" s="75"/>
    </row>
    <row r="510" spans="2:18" ht="18.75" x14ac:dyDescent="0.3">
      <c r="B510" s="112"/>
      <c r="C510" s="120"/>
      <c r="D510" s="116" t="s">
        <v>247</v>
      </c>
      <c r="E510" s="118">
        <v>1</v>
      </c>
      <c r="F510" s="213" t="e">
        <f>ROUND(SUMIF($E$7:$E$504,$D510,F$7:F$504)/F$506,3)</f>
        <v>#DIV/0!</v>
      </c>
      <c r="G510" s="228" t="e">
        <f t="shared" ref="G510" si="83">ROUND(SUMIF($E$7:$E$504,$D510,G$7:G$504)/G$506,3)</f>
        <v>#DIV/0!</v>
      </c>
      <c r="H510" s="228" t="e">
        <f>ROUND(SUMIF($E$7:$E$504,$D510,H$7:H$504)/H$506,3)</f>
        <v>#DIV/0!</v>
      </c>
      <c r="I510" s="379"/>
      <c r="J510" s="379"/>
      <c r="K510" s="379"/>
      <c r="L510" s="379"/>
      <c r="M510" s="380"/>
      <c r="N510" s="81"/>
      <c r="O510" s="81"/>
      <c r="P510" s="81"/>
      <c r="Q510" s="75"/>
    </row>
    <row r="511" spans="2:18" ht="18.75" x14ac:dyDescent="0.3">
      <c r="B511" s="112"/>
      <c r="C511" s="119"/>
      <c r="D511" s="116" t="s">
        <v>248</v>
      </c>
      <c r="E511" s="118">
        <v>2</v>
      </c>
      <c r="F511" s="214" t="e">
        <f t="shared" ref="F511:H519" si="84">ROUND(SUMIF($E$7:$E$504,$D511,F$7:F$504)/F$506,3)</f>
        <v>#DIV/0!</v>
      </c>
      <c r="G511" s="215" t="e">
        <f t="shared" si="84"/>
        <v>#DIV/0!</v>
      </c>
      <c r="H511" s="215" t="e">
        <f t="shared" si="84"/>
        <v>#DIV/0!</v>
      </c>
      <c r="I511" s="161"/>
      <c r="J511" s="161"/>
      <c r="K511" s="161"/>
      <c r="L511" s="161"/>
      <c r="M511" s="158"/>
      <c r="N511" s="81"/>
      <c r="O511" s="81"/>
      <c r="P511" s="81"/>
      <c r="Q511" s="75"/>
    </row>
    <row r="512" spans="2:18" ht="18.75" x14ac:dyDescent="0.3">
      <c r="B512" s="112"/>
      <c r="C512" s="119"/>
      <c r="D512" s="116" t="s">
        <v>249</v>
      </c>
      <c r="E512" s="118">
        <v>3</v>
      </c>
      <c r="F512" s="214" t="e">
        <f t="shared" si="84"/>
        <v>#DIV/0!</v>
      </c>
      <c r="G512" s="215" t="e">
        <f t="shared" si="84"/>
        <v>#DIV/0!</v>
      </c>
      <c r="H512" s="215" t="e">
        <f t="shared" si="84"/>
        <v>#DIV/0!</v>
      </c>
      <c r="I512" s="161"/>
      <c r="J512" s="161"/>
      <c r="K512" s="161"/>
      <c r="L512" s="161"/>
      <c r="M512" s="158"/>
      <c r="N512" s="81"/>
      <c r="O512" s="81"/>
      <c r="P512" s="81"/>
      <c r="Q512" s="75"/>
    </row>
    <row r="513" spans="2:17" ht="18.75" x14ac:dyDescent="0.3">
      <c r="B513" s="112"/>
      <c r="C513" s="119"/>
      <c r="D513" s="116" t="s">
        <v>250</v>
      </c>
      <c r="E513" s="118">
        <v>4</v>
      </c>
      <c r="F513" s="214" t="e">
        <f t="shared" si="84"/>
        <v>#DIV/0!</v>
      </c>
      <c r="G513" s="215" t="e">
        <f t="shared" si="84"/>
        <v>#DIV/0!</v>
      </c>
      <c r="H513" s="215" t="e">
        <f t="shared" si="84"/>
        <v>#DIV/0!</v>
      </c>
      <c r="I513" s="161"/>
      <c r="J513" s="161"/>
      <c r="K513" s="161"/>
      <c r="L513" s="161"/>
      <c r="M513" s="158"/>
      <c r="N513" s="81"/>
      <c r="O513" s="81"/>
      <c r="P513" s="81"/>
      <c r="Q513" s="75"/>
    </row>
    <row r="514" spans="2:17" ht="18.75" x14ac:dyDescent="0.3">
      <c r="B514" s="112"/>
      <c r="C514" s="119"/>
      <c r="D514" s="116" t="s">
        <v>251</v>
      </c>
      <c r="E514" s="118">
        <v>5</v>
      </c>
      <c r="F514" s="214" t="e">
        <f t="shared" si="84"/>
        <v>#DIV/0!</v>
      </c>
      <c r="G514" s="215" t="e">
        <f t="shared" si="84"/>
        <v>#DIV/0!</v>
      </c>
      <c r="H514" s="215" t="e">
        <f t="shared" si="84"/>
        <v>#DIV/0!</v>
      </c>
      <c r="I514" s="161"/>
      <c r="J514" s="161"/>
      <c r="K514" s="161"/>
      <c r="L514" s="161"/>
      <c r="M514" s="158"/>
      <c r="N514" s="81"/>
      <c r="O514" s="81"/>
      <c r="P514" s="81"/>
      <c r="Q514" s="75"/>
    </row>
    <row r="515" spans="2:17" ht="18.75" x14ac:dyDescent="0.3">
      <c r="B515" s="112"/>
      <c r="C515" s="119"/>
      <c r="D515" s="116" t="s">
        <v>252</v>
      </c>
      <c r="E515" s="118">
        <v>6</v>
      </c>
      <c r="F515" s="214" t="e">
        <f t="shared" si="84"/>
        <v>#DIV/0!</v>
      </c>
      <c r="G515" s="215" t="e">
        <f t="shared" si="84"/>
        <v>#DIV/0!</v>
      </c>
      <c r="H515" s="215" t="e">
        <f t="shared" si="84"/>
        <v>#DIV/0!</v>
      </c>
      <c r="I515" s="161"/>
      <c r="J515" s="161"/>
      <c r="K515" s="161"/>
      <c r="L515" s="161"/>
      <c r="M515" s="158"/>
      <c r="N515" s="81"/>
      <c r="O515" s="81"/>
      <c r="P515" s="81"/>
      <c r="Q515" s="75"/>
    </row>
    <row r="516" spans="2:17" ht="18.75" x14ac:dyDescent="0.3">
      <c r="B516" s="112"/>
      <c r="C516" s="119"/>
      <c r="D516" s="116" t="s">
        <v>253</v>
      </c>
      <c r="E516" s="118">
        <v>7</v>
      </c>
      <c r="F516" s="214" t="e">
        <f t="shared" si="84"/>
        <v>#DIV/0!</v>
      </c>
      <c r="G516" s="215" t="e">
        <f t="shared" si="84"/>
        <v>#DIV/0!</v>
      </c>
      <c r="H516" s="215" t="e">
        <f t="shared" si="84"/>
        <v>#DIV/0!</v>
      </c>
      <c r="I516" s="161"/>
      <c r="J516" s="161"/>
      <c r="K516" s="161"/>
      <c r="L516" s="161"/>
      <c r="M516" s="158"/>
      <c r="N516" s="81"/>
      <c r="O516" s="81"/>
      <c r="P516" s="81"/>
      <c r="Q516" s="75"/>
    </row>
    <row r="517" spans="2:17" ht="18.75" x14ac:dyDescent="0.3">
      <c r="B517" s="112"/>
      <c r="C517" s="119"/>
      <c r="D517" s="116" t="s">
        <v>254</v>
      </c>
      <c r="E517" s="118">
        <v>8</v>
      </c>
      <c r="F517" s="214" t="e">
        <f t="shared" si="84"/>
        <v>#DIV/0!</v>
      </c>
      <c r="G517" s="215" t="e">
        <f t="shared" si="84"/>
        <v>#DIV/0!</v>
      </c>
      <c r="H517" s="215" t="e">
        <f>ROUND(SUMIF($E$7:$E$504,$D517,H$7:H$504)/H$506,3)</f>
        <v>#DIV/0!</v>
      </c>
      <c r="I517" s="161"/>
      <c r="J517" s="161"/>
      <c r="K517" s="161"/>
      <c r="L517" s="161"/>
      <c r="M517" s="158"/>
      <c r="N517" s="81"/>
      <c r="O517" s="81"/>
      <c r="P517" s="81"/>
      <c r="Q517" s="75"/>
    </row>
    <row r="518" spans="2:17" ht="18.75" x14ac:dyDescent="0.3">
      <c r="B518" s="112"/>
      <c r="C518" s="119"/>
      <c r="D518" s="116" t="s">
        <v>255</v>
      </c>
      <c r="E518" s="118">
        <v>9</v>
      </c>
      <c r="F518" s="214" t="e">
        <f t="shared" si="84"/>
        <v>#DIV/0!</v>
      </c>
      <c r="G518" s="215" t="e">
        <f t="shared" si="84"/>
        <v>#DIV/0!</v>
      </c>
      <c r="H518" s="215" t="e">
        <f t="shared" si="84"/>
        <v>#DIV/0!</v>
      </c>
      <c r="I518" s="161"/>
      <c r="J518" s="161"/>
      <c r="K518" s="161"/>
      <c r="L518" s="161"/>
      <c r="M518" s="158"/>
      <c r="N518" s="81"/>
      <c r="O518" s="81"/>
      <c r="P518" s="81"/>
      <c r="Q518" s="75"/>
    </row>
    <row r="519" spans="2:17" ht="18.75" x14ac:dyDescent="0.3">
      <c r="B519" s="112"/>
      <c r="C519" s="119"/>
      <c r="D519" s="116" t="s">
        <v>256</v>
      </c>
      <c r="E519" s="118">
        <v>10</v>
      </c>
      <c r="F519" s="214" t="e">
        <f t="shared" si="84"/>
        <v>#DIV/0!</v>
      </c>
      <c r="G519" s="215" t="e">
        <f t="shared" si="84"/>
        <v>#DIV/0!</v>
      </c>
      <c r="H519" s="215" t="e">
        <f t="shared" si="84"/>
        <v>#DIV/0!</v>
      </c>
      <c r="I519" s="161"/>
      <c r="J519" s="161"/>
      <c r="K519" s="161"/>
      <c r="L519" s="161"/>
      <c r="M519" s="158"/>
      <c r="N519" s="81"/>
      <c r="O519" s="81"/>
      <c r="P519" s="81"/>
      <c r="Q519" s="75"/>
    </row>
    <row r="520" spans="2:17" ht="15.75" x14ac:dyDescent="0.25">
      <c r="B520" s="113"/>
      <c r="C520" s="114"/>
      <c r="D520" s="114"/>
      <c r="E520" s="117" t="s">
        <v>260</v>
      </c>
      <c r="F520" s="156"/>
      <c r="G520" s="161"/>
      <c r="H520" s="161"/>
      <c r="I520" s="161"/>
      <c r="J520" s="161"/>
      <c r="K520" s="161"/>
      <c r="L520" s="161"/>
      <c r="M520" s="158"/>
      <c r="N520" s="81"/>
      <c r="O520" s="81"/>
      <c r="P520" s="81"/>
      <c r="Q520" s="75"/>
    </row>
    <row r="521" spans="2:17" ht="18.75" x14ac:dyDescent="0.3">
      <c r="B521" s="112"/>
      <c r="C521" s="112"/>
      <c r="D521" s="116" t="s">
        <v>235</v>
      </c>
      <c r="E521" s="118">
        <v>1</v>
      </c>
      <c r="F521" s="156"/>
      <c r="G521" s="161"/>
      <c r="H521" s="161"/>
      <c r="I521" s="161"/>
      <c r="J521" s="215" t="e">
        <f>ROUND(SUMIF($I$7:$I$504,$D521,J$7:J$504)/J$506,3)</f>
        <v>#DIV/0!</v>
      </c>
      <c r="K521" s="215" t="e">
        <f t="shared" ref="K521:M521" si="85">ROUND(SUMIF($I$7:$I$504,$D521,K$7:K$504)/K$506,3)</f>
        <v>#DIV/0!</v>
      </c>
      <c r="L521" s="215" t="e">
        <f t="shared" si="85"/>
        <v>#DIV/0!</v>
      </c>
      <c r="M521" s="235" t="e">
        <f t="shared" si="85"/>
        <v>#DIV/0!</v>
      </c>
      <c r="N521" s="81"/>
      <c r="O521" s="81"/>
      <c r="P521" s="81"/>
      <c r="Q521" s="75"/>
    </row>
    <row r="522" spans="2:17" ht="18.75" x14ac:dyDescent="0.3">
      <c r="B522" s="112"/>
      <c r="C522" s="112"/>
      <c r="D522" s="116" t="s">
        <v>236</v>
      </c>
      <c r="E522" s="118">
        <v>2</v>
      </c>
      <c r="F522" s="156"/>
      <c r="G522" s="161"/>
      <c r="H522" s="161"/>
      <c r="I522" s="161"/>
      <c r="J522" s="215" t="e">
        <f t="shared" ref="J522:M532" si="86">ROUND(SUMIF($I$7:$I$504,$D522,J$7:J$504)/J$506,3)</f>
        <v>#DIV/0!</v>
      </c>
      <c r="K522" s="215" t="e">
        <f t="shared" si="86"/>
        <v>#DIV/0!</v>
      </c>
      <c r="L522" s="215" t="e">
        <f t="shared" si="86"/>
        <v>#DIV/0!</v>
      </c>
      <c r="M522" s="235" t="e">
        <f t="shared" si="86"/>
        <v>#DIV/0!</v>
      </c>
      <c r="N522" s="81"/>
      <c r="O522" s="81"/>
      <c r="P522" s="81"/>
      <c r="Q522" s="75"/>
    </row>
    <row r="523" spans="2:17" ht="18.75" x14ac:dyDescent="0.3">
      <c r="B523" s="112"/>
      <c r="C523" s="112"/>
      <c r="D523" s="116" t="s">
        <v>237</v>
      </c>
      <c r="E523" s="118">
        <v>3</v>
      </c>
      <c r="F523" s="156"/>
      <c r="G523" s="161"/>
      <c r="H523" s="161"/>
      <c r="I523" s="161"/>
      <c r="J523" s="215" t="e">
        <f t="shared" si="86"/>
        <v>#DIV/0!</v>
      </c>
      <c r="K523" s="215" t="e">
        <f t="shared" si="86"/>
        <v>#DIV/0!</v>
      </c>
      <c r="L523" s="215" t="e">
        <f t="shared" si="86"/>
        <v>#DIV/0!</v>
      </c>
      <c r="M523" s="235" t="e">
        <f t="shared" si="86"/>
        <v>#DIV/0!</v>
      </c>
      <c r="N523" s="81"/>
      <c r="O523" s="81"/>
      <c r="P523" s="81"/>
      <c r="Q523" s="75"/>
    </row>
    <row r="524" spans="2:17" ht="18.75" x14ac:dyDescent="0.3">
      <c r="B524" s="112"/>
      <c r="C524" s="112"/>
      <c r="D524" s="116" t="s">
        <v>238</v>
      </c>
      <c r="E524" s="118">
        <v>4</v>
      </c>
      <c r="F524" s="156"/>
      <c r="G524" s="161"/>
      <c r="H524" s="161"/>
      <c r="I524" s="161"/>
      <c r="J524" s="215" t="e">
        <f t="shared" si="86"/>
        <v>#DIV/0!</v>
      </c>
      <c r="K524" s="215" t="e">
        <f t="shared" si="86"/>
        <v>#DIV/0!</v>
      </c>
      <c r="L524" s="215" t="e">
        <f t="shared" si="86"/>
        <v>#DIV/0!</v>
      </c>
      <c r="M524" s="235" t="e">
        <f t="shared" si="86"/>
        <v>#DIV/0!</v>
      </c>
      <c r="N524" s="81"/>
      <c r="O524" s="81"/>
      <c r="P524" s="81"/>
      <c r="Q524" s="75"/>
    </row>
    <row r="525" spans="2:17" ht="18.75" x14ac:dyDescent="0.3">
      <c r="B525" s="112"/>
      <c r="C525" s="112"/>
      <c r="D525" s="116" t="s">
        <v>239</v>
      </c>
      <c r="E525" s="118">
        <v>5</v>
      </c>
      <c r="F525" s="156"/>
      <c r="G525" s="161"/>
      <c r="H525" s="161"/>
      <c r="I525" s="161"/>
      <c r="J525" s="215" t="e">
        <f t="shared" si="86"/>
        <v>#DIV/0!</v>
      </c>
      <c r="K525" s="215" t="e">
        <f t="shared" si="86"/>
        <v>#DIV/0!</v>
      </c>
      <c r="L525" s="215" t="e">
        <f t="shared" si="86"/>
        <v>#DIV/0!</v>
      </c>
      <c r="M525" s="235" t="e">
        <f t="shared" si="86"/>
        <v>#DIV/0!</v>
      </c>
      <c r="N525" s="81"/>
      <c r="O525" s="81"/>
      <c r="P525" s="81"/>
      <c r="Q525" s="75"/>
    </row>
    <row r="526" spans="2:17" ht="18.75" x14ac:dyDescent="0.3">
      <c r="B526" s="112"/>
      <c r="C526" s="112"/>
      <c r="D526" s="116" t="s">
        <v>240</v>
      </c>
      <c r="E526" s="118">
        <v>6</v>
      </c>
      <c r="F526" s="156"/>
      <c r="G526" s="161"/>
      <c r="H526" s="161"/>
      <c r="I526" s="161"/>
      <c r="J526" s="215" t="e">
        <f t="shared" si="86"/>
        <v>#DIV/0!</v>
      </c>
      <c r="K526" s="215" t="e">
        <f t="shared" si="86"/>
        <v>#DIV/0!</v>
      </c>
      <c r="L526" s="215" t="e">
        <f t="shared" si="86"/>
        <v>#DIV/0!</v>
      </c>
      <c r="M526" s="235" t="e">
        <f t="shared" si="86"/>
        <v>#DIV/0!</v>
      </c>
      <c r="N526" s="81"/>
      <c r="O526" s="81"/>
      <c r="P526" s="81"/>
      <c r="Q526" s="75"/>
    </row>
    <row r="527" spans="2:17" ht="18.75" x14ac:dyDescent="0.3">
      <c r="B527" s="112"/>
      <c r="C527" s="112"/>
      <c r="D527" s="116" t="s">
        <v>241</v>
      </c>
      <c r="E527" s="118">
        <v>7</v>
      </c>
      <c r="F527" s="156"/>
      <c r="G527" s="161"/>
      <c r="H527" s="161"/>
      <c r="I527" s="161"/>
      <c r="J527" s="215" t="e">
        <f t="shared" si="86"/>
        <v>#DIV/0!</v>
      </c>
      <c r="K527" s="215" t="e">
        <f t="shared" si="86"/>
        <v>#DIV/0!</v>
      </c>
      <c r="L527" s="215" t="e">
        <f t="shared" si="86"/>
        <v>#DIV/0!</v>
      </c>
      <c r="M527" s="235" t="e">
        <f t="shared" si="86"/>
        <v>#DIV/0!</v>
      </c>
      <c r="N527" s="81"/>
      <c r="O527" s="81"/>
      <c r="P527" s="81"/>
      <c r="Q527" s="75"/>
    </row>
    <row r="528" spans="2:17" ht="18.75" x14ac:dyDescent="0.3">
      <c r="B528" s="112"/>
      <c r="C528" s="112"/>
      <c r="D528" s="116" t="s">
        <v>242</v>
      </c>
      <c r="E528" s="118">
        <v>8</v>
      </c>
      <c r="F528" s="156"/>
      <c r="G528" s="161"/>
      <c r="H528" s="161"/>
      <c r="I528" s="161"/>
      <c r="J528" s="215" t="e">
        <f t="shared" si="86"/>
        <v>#DIV/0!</v>
      </c>
      <c r="K528" s="215" t="e">
        <f t="shared" si="86"/>
        <v>#DIV/0!</v>
      </c>
      <c r="L528" s="215" t="e">
        <f t="shared" si="86"/>
        <v>#DIV/0!</v>
      </c>
      <c r="M528" s="235" t="e">
        <f t="shared" si="86"/>
        <v>#DIV/0!</v>
      </c>
      <c r="N528" s="81"/>
      <c r="O528" s="81"/>
      <c r="P528" s="81"/>
      <c r="Q528" s="75"/>
    </row>
    <row r="529" spans="1:18" ht="18.75" x14ac:dyDescent="0.3">
      <c r="B529" s="112"/>
      <c r="C529" s="112"/>
      <c r="D529" s="116" t="s">
        <v>243</v>
      </c>
      <c r="E529" s="118">
        <v>9</v>
      </c>
      <c r="F529" s="156"/>
      <c r="G529" s="161"/>
      <c r="H529" s="161"/>
      <c r="I529" s="161"/>
      <c r="J529" s="215" t="e">
        <f t="shared" si="86"/>
        <v>#DIV/0!</v>
      </c>
      <c r="K529" s="215" t="e">
        <f t="shared" si="86"/>
        <v>#DIV/0!</v>
      </c>
      <c r="L529" s="215" t="e">
        <f t="shared" si="86"/>
        <v>#DIV/0!</v>
      </c>
      <c r="M529" s="235" t="e">
        <f t="shared" si="86"/>
        <v>#DIV/0!</v>
      </c>
      <c r="N529" s="81"/>
      <c r="O529" s="81"/>
      <c r="P529" s="81"/>
      <c r="Q529" s="75"/>
    </row>
    <row r="530" spans="1:18" ht="18.75" x14ac:dyDescent="0.3">
      <c r="B530" s="112"/>
      <c r="C530" s="112"/>
      <c r="D530" s="116" t="s">
        <v>244</v>
      </c>
      <c r="E530" s="118">
        <v>10</v>
      </c>
      <c r="F530" s="156"/>
      <c r="G530" s="161"/>
      <c r="H530" s="161"/>
      <c r="I530" s="161"/>
      <c r="J530" s="215" t="e">
        <f t="shared" si="86"/>
        <v>#DIV/0!</v>
      </c>
      <c r="K530" s="215" t="e">
        <f t="shared" si="86"/>
        <v>#DIV/0!</v>
      </c>
      <c r="L530" s="215" t="e">
        <f t="shared" si="86"/>
        <v>#DIV/0!</v>
      </c>
      <c r="M530" s="235" t="e">
        <f t="shared" si="86"/>
        <v>#DIV/0!</v>
      </c>
      <c r="N530" s="81"/>
      <c r="O530" s="81"/>
      <c r="P530" s="81"/>
      <c r="Q530" s="75"/>
    </row>
    <row r="531" spans="1:18" ht="18.75" x14ac:dyDescent="0.3">
      <c r="B531" s="112"/>
      <c r="C531" s="112"/>
      <c r="D531" s="116" t="s">
        <v>245</v>
      </c>
      <c r="E531" s="118">
        <v>11</v>
      </c>
      <c r="F531" s="156"/>
      <c r="G531" s="161"/>
      <c r="H531" s="161"/>
      <c r="I531" s="161"/>
      <c r="J531" s="215" t="e">
        <f t="shared" si="86"/>
        <v>#DIV/0!</v>
      </c>
      <c r="K531" s="215" t="e">
        <f t="shared" si="86"/>
        <v>#DIV/0!</v>
      </c>
      <c r="L531" s="215" t="e">
        <f t="shared" si="86"/>
        <v>#DIV/0!</v>
      </c>
      <c r="M531" s="235" t="e">
        <f t="shared" si="86"/>
        <v>#DIV/0!</v>
      </c>
      <c r="N531" s="81"/>
      <c r="O531" s="81"/>
      <c r="P531" s="81"/>
      <c r="Q531" s="75"/>
    </row>
    <row r="532" spans="1:18" ht="19.5" thickBot="1" x14ac:dyDescent="0.35">
      <c r="B532" s="112"/>
      <c r="C532" s="112"/>
      <c r="D532" s="116" t="s">
        <v>246</v>
      </c>
      <c r="E532" s="118">
        <v>12</v>
      </c>
      <c r="F532" s="157"/>
      <c r="G532" s="162"/>
      <c r="H532" s="162"/>
      <c r="I532" s="161"/>
      <c r="J532" s="215" t="e">
        <f t="shared" si="86"/>
        <v>#DIV/0!</v>
      </c>
      <c r="K532" s="215" t="e">
        <f t="shared" si="86"/>
        <v>#DIV/0!</v>
      </c>
      <c r="L532" s="215" t="e">
        <f t="shared" si="86"/>
        <v>#DIV/0!</v>
      </c>
      <c r="M532" s="235" t="e">
        <f t="shared" si="86"/>
        <v>#DIV/0!</v>
      </c>
      <c r="N532" s="81"/>
      <c r="O532" s="81"/>
      <c r="P532" s="81"/>
      <c r="Q532" s="75"/>
    </row>
    <row r="533" spans="1:18" ht="16.5" thickTop="1" thickBot="1" x14ac:dyDescent="0.3">
      <c r="B533" s="147"/>
      <c r="C533" s="78"/>
      <c r="D533" s="81"/>
      <c r="E533" s="115" t="s">
        <v>233</v>
      </c>
      <c r="F533" s="223" t="e">
        <f>SUM(F510:F519)</f>
        <v>#DIV/0!</v>
      </c>
      <c r="G533" s="224" t="e">
        <f>SUM(G510:G519)</f>
        <v>#DIV/0!</v>
      </c>
      <c r="H533" s="225" t="e">
        <f>SUM(H510:H519)</f>
        <v>#DIV/0!</v>
      </c>
      <c r="I533" s="226"/>
      <c r="J533" s="217" t="e">
        <f>SUM(J521:J532)</f>
        <v>#DIV/0!</v>
      </c>
      <c r="K533" s="217" t="e">
        <f t="shared" ref="K533:M533" si="87">SUM(K521:K532)</f>
        <v>#DIV/0!</v>
      </c>
      <c r="L533" s="217" t="e">
        <f t="shared" si="87"/>
        <v>#DIV/0!</v>
      </c>
      <c r="M533" s="234" t="e">
        <f t="shared" si="87"/>
        <v>#DIV/0!</v>
      </c>
      <c r="N533" s="81"/>
      <c r="O533" s="81"/>
      <c r="P533" s="81"/>
      <c r="Q533" s="75"/>
    </row>
    <row r="534" spans="1:18" x14ac:dyDescent="0.25">
      <c r="F534" s="232" t="s">
        <v>312</v>
      </c>
    </row>
    <row r="535" spans="1:18" ht="15.75" thickBot="1" x14ac:dyDescent="0.3">
      <c r="A535" s="76"/>
      <c r="B535" s="76"/>
      <c r="C535" s="76"/>
      <c r="D535" s="76"/>
      <c r="E535" s="76"/>
      <c r="F535" s="76"/>
      <c r="G535" s="76"/>
      <c r="H535" s="76"/>
      <c r="I535" s="76"/>
      <c r="J535" s="76"/>
      <c r="K535" s="76"/>
      <c r="L535" s="76"/>
      <c r="M535" s="76"/>
      <c r="N535" s="76"/>
      <c r="O535" s="76"/>
      <c r="P535" s="76"/>
      <c r="Q535" s="76"/>
      <c r="R535" s="102"/>
    </row>
    <row r="536" spans="1:18" ht="34.5" thickBot="1" x14ac:dyDescent="0.55000000000000004">
      <c r="B536" s="201" t="s">
        <v>330</v>
      </c>
      <c r="C536" s="202"/>
      <c r="D536" s="202"/>
      <c r="E536" s="202"/>
      <c r="F536" s="202"/>
      <c r="G536" s="202"/>
      <c r="H536" s="202"/>
      <c r="I536" s="202"/>
      <c r="J536" s="202"/>
      <c r="K536" s="202"/>
      <c r="L536" s="202"/>
      <c r="M536" s="202"/>
      <c r="N536" s="202"/>
      <c r="O536" s="202"/>
      <c r="P536" s="202"/>
      <c r="Q536" s="203"/>
    </row>
    <row r="537" spans="1:18" ht="29.25" customHeight="1" x14ac:dyDescent="0.25">
      <c r="B537" s="96"/>
      <c r="C537" s="97"/>
      <c r="D537" s="368" t="s">
        <v>181</v>
      </c>
      <c r="E537" s="598" t="s">
        <v>284</v>
      </c>
      <c r="F537" s="595" t="s">
        <v>259</v>
      </c>
      <c r="G537" s="596"/>
      <c r="H537" s="597"/>
      <c r="I537" s="598" t="s">
        <v>283</v>
      </c>
      <c r="J537" s="600" t="s">
        <v>187</v>
      </c>
      <c r="K537" s="601"/>
      <c r="L537" s="601"/>
      <c r="M537" s="602"/>
      <c r="N537" s="603" t="s">
        <v>227</v>
      </c>
      <c r="O537" s="604"/>
      <c r="P537" s="605"/>
    </row>
    <row r="538" spans="1:18" ht="15" customHeight="1" x14ac:dyDescent="0.25">
      <c r="B538" s="98"/>
      <c r="C538" s="99" t="s">
        <v>297</v>
      </c>
      <c r="D538" s="85">
        <f>D$507</f>
        <v>0</v>
      </c>
      <c r="E538" s="598"/>
      <c r="F538" s="109">
        <f>F$507</f>
        <v>0</v>
      </c>
      <c r="G538" s="110">
        <f>G$507</f>
        <v>0</v>
      </c>
      <c r="H538" s="111">
        <f>H$507</f>
        <v>0</v>
      </c>
      <c r="I538" s="598"/>
      <c r="J538" s="109">
        <f t="shared" ref="J538:P538" si="88">J$507</f>
        <v>0</v>
      </c>
      <c r="K538" s="110">
        <f t="shared" si="88"/>
        <v>0</v>
      </c>
      <c r="L538" s="110">
        <f t="shared" si="88"/>
        <v>0</v>
      </c>
      <c r="M538" s="111">
        <f t="shared" si="88"/>
        <v>0</v>
      </c>
      <c r="N538" s="109">
        <f t="shared" si="88"/>
        <v>0</v>
      </c>
      <c r="O538" s="110">
        <f t="shared" si="88"/>
        <v>0</v>
      </c>
      <c r="P538" s="111">
        <f t="shared" si="88"/>
        <v>0</v>
      </c>
    </row>
    <row r="539" spans="1:18" ht="15" customHeight="1" x14ac:dyDescent="0.25">
      <c r="B539" s="665" t="s">
        <v>179</v>
      </c>
      <c r="C539" s="79" t="s">
        <v>199</v>
      </c>
      <c r="D539" s="181" t="s">
        <v>182</v>
      </c>
      <c r="E539" s="598"/>
      <c r="F539" s="198" t="s">
        <v>182</v>
      </c>
      <c r="G539" s="199" t="s">
        <v>69</v>
      </c>
      <c r="H539" s="200" t="s">
        <v>183</v>
      </c>
      <c r="I539" s="598"/>
      <c r="J539" s="184" t="s">
        <v>51</v>
      </c>
      <c r="K539" s="178" t="s">
        <v>52</v>
      </c>
      <c r="L539" s="179" t="s">
        <v>185</v>
      </c>
      <c r="M539" s="183" t="s">
        <v>186</v>
      </c>
      <c r="N539" s="184" t="s">
        <v>228</v>
      </c>
      <c r="O539" s="593" t="s">
        <v>229</v>
      </c>
      <c r="P539" s="594"/>
    </row>
    <row r="540" spans="1:18" ht="15.75" customHeight="1" thickBot="1" x14ac:dyDescent="0.3">
      <c r="B540" s="666"/>
      <c r="C540" s="80" t="s">
        <v>12</v>
      </c>
      <c r="D540" s="182">
        <v>7388</v>
      </c>
      <c r="E540" s="599"/>
      <c r="F540" s="186">
        <v>7420</v>
      </c>
      <c r="G540" s="180">
        <v>3220</v>
      </c>
      <c r="H540" s="185">
        <v>3215</v>
      </c>
      <c r="I540" s="599"/>
      <c r="J540" s="186">
        <v>3210</v>
      </c>
      <c r="K540" s="180">
        <v>3212</v>
      </c>
      <c r="L540" s="180" t="s">
        <v>184</v>
      </c>
      <c r="M540" s="185" t="s">
        <v>184</v>
      </c>
      <c r="N540" s="186">
        <v>7422</v>
      </c>
      <c r="O540" s="180">
        <v>7425</v>
      </c>
      <c r="P540" s="185" t="s">
        <v>289</v>
      </c>
      <c r="Q540" s="77" t="s">
        <v>233</v>
      </c>
      <c r="R540" s="3" t="s">
        <v>189</v>
      </c>
    </row>
    <row r="541" spans="1:18" s="374" customFormat="1" x14ac:dyDescent="0.25">
      <c r="B541" s="667"/>
      <c r="C541" s="611"/>
      <c r="D541" s="150">
        <v>0</v>
      </c>
      <c r="E541" s="125"/>
      <c r="F541" s="169">
        <v>0</v>
      </c>
      <c r="G541" s="153">
        <v>0</v>
      </c>
      <c r="H541" s="170">
        <v>0</v>
      </c>
      <c r="I541" s="123"/>
      <c r="J541" s="169">
        <v>0</v>
      </c>
      <c r="K541" s="153">
        <v>0</v>
      </c>
      <c r="L541" s="153">
        <v>0</v>
      </c>
      <c r="M541" s="153">
        <v>0</v>
      </c>
      <c r="N541" s="153">
        <v>0</v>
      </c>
      <c r="O541" s="153">
        <v>0</v>
      </c>
      <c r="P541" s="153">
        <v>0</v>
      </c>
      <c r="Q541" s="138">
        <f>SUM(D541:P541)</f>
        <v>0</v>
      </c>
      <c r="R541" s="377"/>
    </row>
    <row r="542" spans="1:18" s="374" customFormat="1" x14ac:dyDescent="0.25">
      <c r="B542" s="667"/>
      <c r="C542" s="611"/>
      <c r="D542" s="150">
        <v>0</v>
      </c>
      <c r="E542" s="125"/>
      <c r="F542" s="169">
        <v>0</v>
      </c>
      <c r="G542" s="153">
        <v>0</v>
      </c>
      <c r="H542" s="170">
        <v>0</v>
      </c>
      <c r="I542" s="123"/>
      <c r="J542" s="169">
        <v>0</v>
      </c>
      <c r="K542" s="153">
        <v>0</v>
      </c>
      <c r="L542" s="153">
        <v>0</v>
      </c>
      <c r="M542" s="153">
        <v>0</v>
      </c>
      <c r="N542" s="153">
        <v>0</v>
      </c>
      <c r="O542" s="153">
        <v>0</v>
      </c>
      <c r="P542" s="153">
        <v>0</v>
      </c>
      <c r="Q542" s="138">
        <f>SUM(D542:P542)</f>
        <v>0</v>
      </c>
      <c r="R542" s="377"/>
    </row>
    <row r="543" spans="1:18" s="374" customFormat="1" x14ac:dyDescent="0.25">
      <c r="B543" s="667"/>
      <c r="C543" s="611"/>
      <c r="D543" s="150">
        <v>0</v>
      </c>
      <c r="E543" s="125"/>
      <c r="F543" s="169">
        <v>0</v>
      </c>
      <c r="G543" s="153">
        <v>0</v>
      </c>
      <c r="H543" s="170">
        <v>0</v>
      </c>
      <c r="I543" s="123"/>
      <c r="J543" s="169">
        <v>0</v>
      </c>
      <c r="K543" s="153">
        <v>0</v>
      </c>
      <c r="L543" s="153">
        <v>0</v>
      </c>
      <c r="M543" s="153">
        <v>0</v>
      </c>
      <c r="N543" s="153">
        <v>0</v>
      </c>
      <c r="O543" s="153">
        <v>0</v>
      </c>
      <c r="P543" s="153">
        <v>0</v>
      </c>
      <c r="Q543" s="139">
        <f t="shared" ref="Q543:Q548" si="89">SUM(D543:P543)</f>
        <v>0</v>
      </c>
      <c r="R543" s="377"/>
    </row>
    <row r="544" spans="1:18" s="374" customFormat="1" x14ac:dyDescent="0.25">
      <c r="B544" s="667"/>
      <c r="C544" s="611"/>
      <c r="D544" s="150">
        <v>0</v>
      </c>
      <c r="E544" s="125"/>
      <c r="F544" s="169">
        <v>0</v>
      </c>
      <c r="G544" s="153">
        <v>0</v>
      </c>
      <c r="H544" s="170">
        <v>0</v>
      </c>
      <c r="I544" s="123"/>
      <c r="J544" s="169">
        <v>0</v>
      </c>
      <c r="K544" s="153">
        <v>0</v>
      </c>
      <c r="L544" s="153">
        <v>0</v>
      </c>
      <c r="M544" s="153">
        <v>0</v>
      </c>
      <c r="N544" s="153">
        <v>0</v>
      </c>
      <c r="O544" s="153">
        <v>0</v>
      </c>
      <c r="P544" s="153">
        <v>0</v>
      </c>
      <c r="Q544" s="139">
        <f t="shared" si="89"/>
        <v>0</v>
      </c>
      <c r="R544" s="377"/>
    </row>
    <row r="545" spans="2:18" s="374" customFormat="1" x14ac:dyDescent="0.25">
      <c r="B545" s="667"/>
      <c r="C545" s="611"/>
      <c r="D545" s="150">
        <v>0</v>
      </c>
      <c r="E545" s="125"/>
      <c r="F545" s="169">
        <v>0</v>
      </c>
      <c r="G545" s="153">
        <v>0</v>
      </c>
      <c r="H545" s="170">
        <v>0</v>
      </c>
      <c r="I545" s="123"/>
      <c r="J545" s="169">
        <v>0</v>
      </c>
      <c r="K545" s="153">
        <v>0</v>
      </c>
      <c r="L545" s="153">
        <v>0</v>
      </c>
      <c r="M545" s="153">
        <v>0</v>
      </c>
      <c r="N545" s="153">
        <v>0</v>
      </c>
      <c r="O545" s="153">
        <v>0</v>
      </c>
      <c r="P545" s="153">
        <v>0</v>
      </c>
      <c r="Q545" s="139">
        <f t="shared" si="89"/>
        <v>0</v>
      </c>
      <c r="R545" s="377"/>
    </row>
    <row r="546" spans="2:18" s="374" customFormat="1" x14ac:dyDescent="0.25">
      <c r="B546" s="667"/>
      <c r="C546" s="611"/>
      <c r="D546" s="150">
        <v>0</v>
      </c>
      <c r="E546" s="125"/>
      <c r="F546" s="169">
        <v>0</v>
      </c>
      <c r="G546" s="153">
        <v>0</v>
      </c>
      <c r="H546" s="170">
        <v>0</v>
      </c>
      <c r="I546" s="123"/>
      <c r="J546" s="169">
        <v>0</v>
      </c>
      <c r="K546" s="153">
        <v>0</v>
      </c>
      <c r="L546" s="153">
        <v>0</v>
      </c>
      <c r="M546" s="153">
        <v>0</v>
      </c>
      <c r="N546" s="153">
        <v>0</v>
      </c>
      <c r="O546" s="153">
        <v>0</v>
      </c>
      <c r="P546" s="153">
        <v>0</v>
      </c>
      <c r="Q546" s="139">
        <f t="shared" si="89"/>
        <v>0</v>
      </c>
      <c r="R546" s="377"/>
    </row>
    <row r="547" spans="2:18" s="374" customFormat="1" x14ac:dyDescent="0.25">
      <c r="B547" s="667"/>
      <c r="C547" s="611"/>
      <c r="D547" s="150">
        <v>0</v>
      </c>
      <c r="E547" s="125"/>
      <c r="F547" s="169">
        <v>0</v>
      </c>
      <c r="G547" s="153">
        <v>0</v>
      </c>
      <c r="H547" s="170">
        <v>0</v>
      </c>
      <c r="I547" s="123"/>
      <c r="J547" s="169">
        <v>0</v>
      </c>
      <c r="K547" s="153">
        <v>0</v>
      </c>
      <c r="L547" s="153">
        <v>0</v>
      </c>
      <c r="M547" s="153">
        <v>0</v>
      </c>
      <c r="N547" s="153">
        <v>0</v>
      </c>
      <c r="O547" s="153">
        <v>0</v>
      </c>
      <c r="P547" s="153">
        <v>0</v>
      </c>
      <c r="Q547" s="139">
        <f t="shared" si="89"/>
        <v>0</v>
      </c>
      <c r="R547" s="377"/>
    </row>
    <row r="548" spans="2:18" s="374" customFormat="1" x14ac:dyDescent="0.25">
      <c r="B548" s="656" t="s">
        <v>288</v>
      </c>
      <c r="C548" s="609"/>
      <c r="D548" s="150">
        <v>0</v>
      </c>
      <c r="E548" s="125"/>
      <c r="F548" s="169">
        <v>0</v>
      </c>
      <c r="G548" s="153">
        <v>0</v>
      </c>
      <c r="H548" s="170">
        <v>0</v>
      </c>
      <c r="I548" s="123"/>
      <c r="J548" s="169">
        <v>0</v>
      </c>
      <c r="K548" s="153">
        <v>0</v>
      </c>
      <c r="L548" s="153">
        <v>0</v>
      </c>
      <c r="M548" s="153">
        <v>0</v>
      </c>
      <c r="N548" s="153">
        <v>0</v>
      </c>
      <c r="O548" s="153">
        <v>0</v>
      </c>
      <c r="P548" s="153">
        <v>0</v>
      </c>
      <c r="Q548" s="139">
        <f t="shared" si="89"/>
        <v>0</v>
      </c>
      <c r="R548" s="377"/>
    </row>
    <row r="549" spans="2:18" s="374" customFormat="1" ht="15.75" thickBot="1" x14ac:dyDescent="0.3">
      <c r="B549" s="656"/>
      <c r="C549" s="609"/>
      <c r="D549" s="152">
        <v>0</v>
      </c>
      <c r="E549" s="205"/>
      <c r="F549" s="175">
        <v>0</v>
      </c>
      <c r="G549" s="155">
        <v>0</v>
      </c>
      <c r="H549" s="176">
        <v>0</v>
      </c>
      <c r="I549" s="206"/>
      <c r="J549" s="175">
        <v>0</v>
      </c>
      <c r="K549" s="155">
        <v>0</v>
      </c>
      <c r="L549" s="155">
        <v>0</v>
      </c>
      <c r="M549" s="155">
        <v>0</v>
      </c>
      <c r="N549" s="155">
        <v>0</v>
      </c>
      <c r="O549" s="155">
        <v>0</v>
      </c>
      <c r="P549" s="176">
        <v>0</v>
      </c>
      <c r="Q549" s="140">
        <f>SUM(D549:P549)</f>
        <v>0</v>
      </c>
      <c r="R549" s="377"/>
    </row>
    <row r="550" spans="2:18" ht="16.5" thickTop="1" thickBot="1" x14ac:dyDescent="0.3">
      <c r="B550" s="87"/>
      <c r="C550" s="100" t="s">
        <v>314</v>
      </c>
      <c r="D550" s="163">
        <f>SUM(D541:D549)</f>
        <v>0</v>
      </c>
      <c r="E550" s="236"/>
      <c r="F550" s="237">
        <f>SUM(F541:F549)</f>
        <v>0</v>
      </c>
      <c r="G550" s="238">
        <f>SUM(G541:G549)</f>
        <v>0</v>
      </c>
      <c r="H550" s="239">
        <f>SUM(H541:H549)</f>
        <v>0</v>
      </c>
      <c r="I550" s="236"/>
      <c r="J550" s="237">
        <f t="shared" ref="J550:O550" si="90">SUM(J541:J549)</f>
        <v>0</v>
      </c>
      <c r="K550" s="238">
        <f t="shared" si="90"/>
        <v>0</v>
      </c>
      <c r="L550" s="238">
        <f t="shared" si="90"/>
        <v>0</v>
      </c>
      <c r="M550" s="239">
        <f t="shared" si="90"/>
        <v>0</v>
      </c>
      <c r="N550" s="237">
        <f t="shared" si="90"/>
        <v>0</v>
      </c>
      <c r="O550" s="238">
        <f t="shared" si="90"/>
        <v>0</v>
      </c>
      <c r="P550" s="239">
        <f>SUM(P541:P549)</f>
        <v>0</v>
      </c>
      <c r="Q550" s="240">
        <f>SUM(D550:P550)</f>
        <v>0</v>
      </c>
    </row>
    <row r="551" spans="2:18" ht="15.75" thickBot="1" x14ac:dyDescent="0.3">
      <c r="B551" s="87"/>
      <c r="C551" s="100" t="s">
        <v>315</v>
      </c>
      <c r="D551" s="163">
        <f>D$506+D$550</f>
        <v>0</v>
      </c>
      <c r="E551" s="236"/>
      <c r="F551" s="237">
        <f>F$506+F$550</f>
        <v>0</v>
      </c>
      <c r="G551" s="238">
        <f>G$506+G$550</f>
        <v>0</v>
      </c>
      <c r="H551" s="239">
        <f>H$506+H$550</f>
        <v>0</v>
      </c>
      <c r="I551" s="236"/>
      <c r="J551" s="237">
        <f t="shared" ref="J551:P551" si="91">J$506+J$550</f>
        <v>0</v>
      </c>
      <c r="K551" s="238">
        <f t="shared" si="91"/>
        <v>0</v>
      </c>
      <c r="L551" s="238">
        <f t="shared" si="91"/>
        <v>0</v>
      </c>
      <c r="M551" s="239">
        <f t="shared" si="91"/>
        <v>0</v>
      </c>
      <c r="N551" s="237">
        <f t="shared" si="91"/>
        <v>0</v>
      </c>
      <c r="O551" s="238">
        <f t="shared" si="91"/>
        <v>0</v>
      </c>
      <c r="P551" s="239">
        <f t="shared" si="91"/>
        <v>0</v>
      </c>
      <c r="Q551" s="240">
        <f>SUM(D551:P551)</f>
        <v>0</v>
      </c>
    </row>
    <row r="552" spans="2:18" ht="15.75" thickBot="1" x14ac:dyDescent="0.3">
      <c r="C552" s="78" t="s">
        <v>234</v>
      </c>
      <c r="D552" s="242">
        <f>D$538-D$550</f>
        <v>0</v>
      </c>
      <c r="E552" s="81"/>
      <c r="F552" s="243">
        <f>F$538-F$550</f>
        <v>0</v>
      </c>
      <c r="G552" s="244">
        <f>G$538-G$550</f>
        <v>0</v>
      </c>
      <c r="H552" s="245">
        <f>H$538-H$550</f>
        <v>0</v>
      </c>
      <c r="I552" s="81"/>
      <c r="J552" s="243">
        <f t="shared" ref="J552:P552" si="92">J$538-J$550</f>
        <v>0</v>
      </c>
      <c r="K552" s="244">
        <f t="shared" si="92"/>
        <v>0</v>
      </c>
      <c r="L552" s="244">
        <f t="shared" si="92"/>
        <v>0</v>
      </c>
      <c r="M552" s="245">
        <f t="shared" si="92"/>
        <v>0</v>
      </c>
      <c r="N552" s="244">
        <f t="shared" si="92"/>
        <v>0</v>
      </c>
      <c r="O552" s="244">
        <f t="shared" si="92"/>
        <v>0</v>
      </c>
      <c r="P552" s="244">
        <f t="shared" si="92"/>
        <v>0</v>
      </c>
      <c r="Q552" s="93">
        <f>SUM(D552:P552)</f>
        <v>0</v>
      </c>
    </row>
    <row r="553" spans="2:18" ht="15.75" thickBot="1" x14ac:dyDescent="0.3">
      <c r="C553" s="147"/>
      <c r="D553" s="81"/>
      <c r="E553" s="81"/>
      <c r="F553" s="81"/>
      <c r="G553" s="81"/>
      <c r="H553" s="81"/>
      <c r="I553" s="92"/>
      <c r="J553" s="81"/>
      <c r="K553" s="81"/>
      <c r="L553" s="81"/>
      <c r="M553" s="81"/>
      <c r="N553" s="81"/>
      <c r="O553" s="81"/>
      <c r="P553" s="81"/>
      <c r="Q553" s="75"/>
    </row>
    <row r="554" spans="2:18" ht="19.5" thickBot="1" x14ac:dyDescent="0.35">
      <c r="B554" s="113"/>
      <c r="C554" s="120"/>
      <c r="D554" s="119"/>
      <c r="E554" s="233" t="s">
        <v>279</v>
      </c>
      <c r="F554" s="631" t="s">
        <v>331</v>
      </c>
      <c r="G554" s="632"/>
      <c r="H554" s="632"/>
      <c r="I554" s="632"/>
      <c r="J554" s="632"/>
      <c r="K554" s="632"/>
      <c r="L554" s="632"/>
      <c r="M554" s="633"/>
      <c r="N554" s="81"/>
      <c r="O554" s="81"/>
      <c r="P554" s="81"/>
      <c r="Q554" s="75"/>
    </row>
    <row r="555" spans="2:18" ht="18.75" x14ac:dyDescent="0.3">
      <c r="B555" s="112"/>
      <c r="C555" s="120"/>
      <c r="D555" s="116" t="s">
        <v>247</v>
      </c>
      <c r="E555" s="118">
        <v>1</v>
      </c>
      <c r="F555" s="213" t="e">
        <f>ROUND(SUMIF($E$7:$E$549,$D555,F$7:F$549)/F$551,3)</f>
        <v>#DIV/0!</v>
      </c>
      <c r="G555" s="228" t="e">
        <f t="shared" ref="G555:H564" si="93">ROUND(SUMIF($E$7:$E$549,$D555,G$7:G$549)/G$551,3)</f>
        <v>#DIV/0!</v>
      </c>
      <c r="H555" s="228" t="e">
        <f t="shared" si="93"/>
        <v>#DIV/0!</v>
      </c>
      <c r="I555" s="379"/>
      <c r="J555" s="379"/>
      <c r="K555" s="379"/>
      <c r="L555" s="379"/>
      <c r="M555" s="380"/>
      <c r="N555" s="81"/>
      <c r="O555" s="81"/>
      <c r="P555" s="81"/>
      <c r="Q555" s="75"/>
    </row>
    <row r="556" spans="2:18" ht="18.75" x14ac:dyDescent="0.3">
      <c r="B556" s="112"/>
      <c r="C556" s="119"/>
      <c r="D556" s="116" t="s">
        <v>248</v>
      </c>
      <c r="E556" s="118">
        <v>2</v>
      </c>
      <c r="F556" s="214" t="e">
        <f t="shared" ref="F556:F564" si="94">ROUND(SUMIF($E$7:$E$549,$D556,F$7:F$549)/F$551,3)</f>
        <v>#DIV/0!</v>
      </c>
      <c r="G556" s="215" t="e">
        <f t="shared" si="93"/>
        <v>#DIV/0!</v>
      </c>
      <c r="H556" s="215" t="e">
        <f t="shared" si="93"/>
        <v>#DIV/0!</v>
      </c>
      <c r="I556" s="161"/>
      <c r="J556" s="161"/>
      <c r="K556" s="161"/>
      <c r="L556" s="161"/>
      <c r="M556" s="158"/>
      <c r="N556" s="81"/>
      <c r="O556" s="81"/>
      <c r="P556" s="81"/>
      <c r="Q556" s="75"/>
    </row>
    <row r="557" spans="2:18" ht="18.75" x14ac:dyDescent="0.3">
      <c r="B557" s="112"/>
      <c r="C557" s="119"/>
      <c r="D557" s="116" t="s">
        <v>249</v>
      </c>
      <c r="E557" s="118">
        <v>3</v>
      </c>
      <c r="F557" s="214" t="e">
        <f t="shared" si="94"/>
        <v>#DIV/0!</v>
      </c>
      <c r="G557" s="215" t="e">
        <f t="shared" si="93"/>
        <v>#DIV/0!</v>
      </c>
      <c r="H557" s="215" t="e">
        <f t="shared" si="93"/>
        <v>#DIV/0!</v>
      </c>
      <c r="I557" s="161"/>
      <c r="J557" s="161"/>
      <c r="K557" s="161"/>
      <c r="L557" s="161"/>
      <c r="M557" s="158"/>
      <c r="N557" s="81"/>
      <c r="O557" s="81"/>
      <c r="P557" s="81"/>
      <c r="Q557" s="75"/>
    </row>
    <row r="558" spans="2:18" ht="18.75" x14ac:dyDescent="0.3">
      <c r="B558" s="112"/>
      <c r="C558" s="119"/>
      <c r="D558" s="116" t="s">
        <v>250</v>
      </c>
      <c r="E558" s="118">
        <v>4</v>
      </c>
      <c r="F558" s="214" t="e">
        <f t="shared" si="94"/>
        <v>#DIV/0!</v>
      </c>
      <c r="G558" s="215" t="e">
        <f t="shared" si="93"/>
        <v>#DIV/0!</v>
      </c>
      <c r="H558" s="215" t="e">
        <f t="shared" si="93"/>
        <v>#DIV/0!</v>
      </c>
      <c r="I558" s="161"/>
      <c r="J558" s="161"/>
      <c r="K558" s="161"/>
      <c r="L558" s="161"/>
      <c r="M558" s="158"/>
      <c r="N558" s="81"/>
      <c r="O558" s="81"/>
      <c r="P558" s="81"/>
      <c r="Q558" s="75"/>
    </row>
    <row r="559" spans="2:18" ht="18.75" x14ac:dyDescent="0.3">
      <c r="B559" s="112"/>
      <c r="C559" s="119"/>
      <c r="D559" s="116" t="s">
        <v>251</v>
      </c>
      <c r="E559" s="118">
        <v>5</v>
      </c>
      <c r="F559" s="214" t="e">
        <f t="shared" si="94"/>
        <v>#DIV/0!</v>
      </c>
      <c r="G559" s="215" t="e">
        <f t="shared" si="93"/>
        <v>#DIV/0!</v>
      </c>
      <c r="H559" s="215" t="e">
        <f t="shared" si="93"/>
        <v>#DIV/0!</v>
      </c>
      <c r="I559" s="161"/>
      <c r="J559" s="161"/>
      <c r="K559" s="161"/>
      <c r="L559" s="161"/>
      <c r="M559" s="158"/>
      <c r="N559" s="81"/>
      <c r="O559" s="81"/>
      <c r="P559" s="81"/>
      <c r="Q559" s="75"/>
    </row>
    <row r="560" spans="2:18" ht="18.75" x14ac:dyDescent="0.3">
      <c r="B560" s="112"/>
      <c r="C560" s="119"/>
      <c r="D560" s="116" t="s">
        <v>252</v>
      </c>
      <c r="E560" s="118">
        <v>6</v>
      </c>
      <c r="F560" s="214" t="e">
        <f t="shared" si="94"/>
        <v>#DIV/0!</v>
      </c>
      <c r="G560" s="215" t="e">
        <f t="shared" si="93"/>
        <v>#DIV/0!</v>
      </c>
      <c r="H560" s="215" t="e">
        <f t="shared" si="93"/>
        <v>#DIV/0!</v>
      </c>
      <c r="I560" s="161"/>
      <c r="J560" s="161"/>
      <c r="K560" s="161"/>
      <c r="L560" s="161"/>
      <c r="M560" s="158"/>
      <c r="N560" s="81"/>
      <c r="O560" s="81"/>
      <c r="P560" s="81"/>
      <c r="Q560" s="75"/>
    </row>
    <row r="561" spans="2:17" ht="18.75" x14ac:dyDescent="0.3">
      <c r="B561" s="112"/>
      <c r="C561" s="119"/>
      <c r="D561" s="116" t="s">
        <v>253</v>
      </c>
      <c r="E561" s="118">
        <v>7</v>
      </c>
      <c r="F561" s="214" t="e">
        <f t="shared" si="94"/>
        <v>#DIV/0!</v>
      </c>
      <c r="G561" s="215" t="e">
        <f t="shared" si="93"/>
        <v>#DIV/0!</v>
      </c>
      <c r="H561" s="215" t="e">
        <f t="shared" si="93"/>
        <v>#DIV/0!</v>
      </c>
      <c r="I561" s="161"/>
      <c r="J561" s="161"/>
      <c r="K561" s="161"/>
      <c r="L561" s="161"/>
      <c r="M561" s="158"/>
      <c r="N561" s="81"/>
      <c r="O561" s="81"/>
      <c r="P561" s="81"/>
      <c r="Q561" s="75"/>
    </row>
    <row r="562" spans="2:17" ht="18.75" x14ac:dyDescent="0.3">
      <c r="B562" s="112"/>
      <c r="C562" s="119"/>
      <c r="D562" s="116" t="s">
        <v>254</v>
      </c>
      <c r="E562" s="118">
        <v>8</v>
      </c>
      <c r="F562" s="214" t="e">
        <f t="shared" si="94"/>
        <v>#DIV/0!</v>
      </c>
      <c r="G562" s="215" t="e">
        <f t="shared" si="93"/>
        <v>#DIV/0!</v>
      </c>
      <c r="H562" s="215" t="e">
        <f t="shared" si="93"/>
        <v>#DIV/0!</v>
      </c>
      <c r="I562" s="161"/>
      <c r="J562" s="161"/>
      <c r="K562" s="161"/>
      <c r="L562" s="161"/>
      <c r="M562" s="158"/>
      <c r="N562" s="81"/>
      <c r="O562" s="81"/>
      <c r="P562" s="81"/>
      <c r="Q562" s="75"/>
    </row>
    <row r="563" spans="2:17" ht="18.75" x14ac:dyDescent="0.3">
      <c r="B563" s="112"/>
      <c r="C563" s="119"/>
      <c r="D563" s="116" t="s">
        <v>255</v>
      </c>
      <c r="E563" s="118">
        <v>9</v>
      </c>
      <c r="F563" s="214" t="e">
        <f t="shared" si="94"/>
        <v>#DIV/0!</v>
      </c>
      <c r="G563" s="215" t="e">
        <f t="shared" si="93"/>
        <v>#DIV/0!</v>
      </c>
      <c r="H563" s="215" t="e">
        <f t="shared" si="93"/>
        <v>#DIV/0!</v>
      </c>
      <c r="I563" s="161"/>
      <c r="J563" s="161"/>
      <c r="K563" s="161"/>
      <c r="L563" s="161"/>
      <c r="M563" s="158"/>
      <c r="N563" s="81"/>
      <c r="O563" s="81"/>
      <c r="P563" s="81"/>
      <c r="Q563" s="75"/>
    </row>
    <row r="564" spans="2:17" ht="18.75" x14ac:dyDescent="0.3">
      <c r="B564" s="112"/>
      <c r="C564" s="119"/>
      <c r="D564" s="116" t="s">
        <v>256</v>
      </c>
      <c r="E564" s="118">
        <v>10</v>
      </c>
      <c r="F564" s="214" t="e">
        <f t="shared" si="94"/>
        <v>#DIV/0!</v>
      </c>
      <c r="G564" s="215" t="e">
        <f t="shared" si="93"/>
        <v>#DIV/0!</v>
      </c>
      <c r="H564" s="215" t="e">
        <f t="shared" si="93"/>
        <v>#DIV/0!</v>
      </c>
      <c r="I564" s="161"/>
      <c r="J564" s="161"/>
      <c r="K564" s="161"/>
      <c r="L564" s="161"/>
      <c r="M564" s="158"/>
      <c r="N564" s="81"/>
      <c r="O564" s="81"/>
      <c r="P564" s="81"/>
      <c r="Q564" s="75"/>
    </row>
    <row r="565" spans="2:17" ht="15.75" x14ac:dyDescent="0.25">
      <c r="B565" s="113"/>
      <c r="C565" s="114"/>
      <c r="D565" s="114"/>
      <c r="E565" s="117" t="s">
        <v>260</v>
      </c>
      <c r="F565" s="156"/>
      <c r="G565" s="161"/>
      <c r="H565" s="161"/>
      <c r="I565" s="161"/>
      <c r="J565" s="161"/>
      <c r="K565" s="161"/>
      <c r="L565" s="161"/>
      <c r="M565" s="158"/>
      <c r="N565" s="81"/>
      <c r="O565" s="81"/>
      <c r="P565" s="81"/>
      <c r="Q565" s="75"/>
    </row>
    <row r="566" spans="2:17" ht="18.75" x14ac:dyDescent="0.3">
      <c r="B566" s="112"/>
      <c r="C566" s="112"/>
      <c r="D566" s="116" t="s">
        <v>235</v>
      </c>
      <c r="E566" s="118">
        <v>1</v>
      </c>
      <c r="F566" s="156"/>
      <c r="G566" s="161"/>
      <c r="H566" s="161"/>
      <c r="I566" s="161"/>
      <c r="J566" s="215" t="e">
        <f>ROUND(SUMIF($I$7:$I$549,$D566,J$7:J$549)/J$551,3)</f>
        <v>#DIV/0!</v>
      </c>
      <c r="K566" s="215" t="e">
        <f t="shared" ref="J566:M577" si="95">ROUND(SUMIF($I$7:$I$549,$D566,K$7:K$549)/K$551,3)</f>
        <v>#DIV/0!</v>
      </c>
      <c r="L566" s="215" t="e">
        <f t="shared" si="95"/>
        <v>#DIV/0!</v>
      </c>
      <c r="M566" s="235" t="e">
        <f t="shared" si="95"/>
        <v>#DIV/0!</v>
      </c>
      <c r="N566" s="81"/>
      <c r="O566" s="81"/>
      <c r="P566" s="81"/>
      <c r="Q566" s="75"/>
    </row>
    <row r="567" spans="2:17" ht="18.75" x14ac:dyDescent="0.3">
      <c r="B567" s="112"/>
      <c r="C567" s="112"/>
      <c r="D567" s="116" t="s">
        <v>236</v>
      </c>
      <c r="E567" s="118">
        <v>2</v>
      </c>
      <c r="F567" s="156"/>
      <c r="G567" s="161"/>
      <c r="H567" s="161"/>
      <c r="I567" s="161"/>
      <c r="J567" s="215" t="e">
        <f>ROUND(SUMIF($I$7:$I$549,$D567,J$7:J$549)/J$551,3)</f>
        <v>#DIV/0!</v>
      </c>
      <c r="K567" s="215" t="e">
        <f t="shared" si="95"/>
        <v>#DIV/0!</v>
      </c>
      <c r="L567" s="215" t="e">
        <f t="shared" si="95"/>
        <v>#DIV/0!</v>
      </c>
      <c r="M567" s="235" t="e">
        <f t="shared" si="95"/>
        <v>#DIV/0!</v>
      </c>
      <c r="N567" s="81"/>
      <c r="O567" s="81"/>
      <c r="P567" s="81"/>
      <c r="Q567" s="75"/>
    </row>
    <row r="568" spans="2:17" ht="18.75" x14ac:dyDescent="0.3">
      <c r="B568" s="112"/>
      <c r="C568" s="112"/>
      <c r="D568" s="116" t="s">
        <v>237</v>
      </c>
      <c r="E568" s="118">
        <v>3</v>
      </c>
      <c r="F568" s="156"/>
      <c r="G568" s="161"/>
      <c r="H568" s="161"/>
      <c r="I568" s="161"/>
      <c r="J568" s="215" t="e">
        <f t="shared" si="95"/>
        <v>#DIV/0!</v>
      </c>
      <c r="K568" s="215" t="e">
        <f t="shared" si="95"/>
        <v>#DIV/0!</v>
      </c>
      <c r="L568" s="215" t="e">
        <f t="shared" si="95"/>
        <v>#DIV/0!</v>
      </c>
      <c r="M568" s="235" t="e">
        <f t="shared" si="95"/>
        <v>#DIV/0!</v>
      </c>
      <c r="N568" s="81"/>
      <c r="O568" s="81"/>
      <c r="P568" s="81"/>
      <c r="Q568" s="75"/>
    </row>
    <row r="569" spans="2:17" ht="18.75" x14ac:dyDescent="0.3">
      <c r="B569" s="112"/>
      <c r="C569" s="112"/>
      <c r="D569" s="116" t="s">
        <v>238</v>
      </c>
      <c r="E569" s="118">
        <v>4</v>
      </c>
      <c r="F569" s="156"/>
      <c r="G569" s="161"/>
      <c r="H569" s="161"/>
      <c r="I569" s="161"/>
      <c r="J569" s="215" t="e">
        <f t="shared" si="95"/>
        <v>#DIV/0!</v>
      </c>
      <c r="K569" s="215" t="e">
        <f t="shared" si="95"/>
        <v>#DIV/0!</v>
      </c>
      <c r="L569" s="215" t="e">
        <f>ROUND(SUMIF($I$7:$I$549,$D569,L$7:L$549)/L$551,3)</f>
        <v>#DIV/0!</v>
      </c>
      <c r="M569" s="235" t="e">
        <f t="shared" si="95"/>
        <v>#DIV/0!</v>
      </c>
      <c r="N569" s="81"/>
      <c r="O569" s="81"/>
      <c r="P569" s="81"/>
      <c r="Q569" s="75"/>
    </row>
    <row r="570" spans="2:17" ht="18.75" x14ac:dyDescent="0.3">
      <c r="B570" s="112"/>
      <c r="C570" s="112"/>
      <c r="D570" s="116" t="s">
        <v>239</v>
      </c>
      <c r="E570" s="118">
        <v>5</v>
      </c>
      <c r="F570" s="156"/>
      <c r="G570" s="161"/>
      <c r="H570" s="161"/>
      <c r="I570" s="161"/>
      <c r="J570" s="215" t="e">
        <f t="shared" si="95"/>
        <v>#DIV/0!</v>
      </c>
      <c r="K570" s="215" t="e">
        <f t="shared" si="95"/>
        <v>#DIV/0!</v>
      </c>
      <c r="L570" s="215" t="e">
        <f t="shared" si="95"/>
        <v>#DIV/0!</v>
      </c>
      <c r="M570" s="235" t="e">
        <f t="shared" si="95"/>
        <v>#DIV/0!</v>
      </c>
      <c r="N570" s="81"/>
      <c r="O570" s="81"/>
      <c r="P570" s="81"/>
      <c r="Q570" s="75"/>
    </row>
    <row r="571" spans="2:17" ht="18.75" x14ac:dyDescent="0.3">
      <c r="B571" s="112"/>
      <c r="C571" s="112"/>
      <c r="D571" s="116" t="s">
        <v>240</v>
      </c>
      <c r="E571" s="118">
        <v>6</v>
      </c>
      <c r="F571" s="156"/>
      <c r="G571" s="161"/>
      <c r="H571" s="161"/>
      <c r="I571" s="161"/>
      <c r="J571" s="215" t="e">
        <f t="shared" si="95"/>
        <v>#DIV/0!</v>
      </c>
      <c r="K571" s="215" t="e">
        <f t="shared" si="95"/>
        <v>#DIV/0!</v>
      </c>
      <c r="L571" s="215" t="e">
        <f t="shared" si="95"/>
        <v>#DIV/0!</v>
      </c>
      <c r="M571" s="235" t="e">
        <f t="shared" si="95"/>
        <v>#DIV/0!</v>
      </c>
      <c r="N571" s="81"/>
      <c r="O571" s="81"/>
      <c r="P571" s="81"/>
      <c r="Q571" s="75"/>
    </row>
    <row r="572" spans="2:17" ht="18.75" x14ac:dyDescent="0.3">
      <c r="B572" s="112"/>
      <c r="C572" s="112"/>
      <c r="D572" s="116" t="s">
        <v>241</v>
      </c>
      <c r="E572" s="118">
        <v>7</v>
      </c>
      <c r="F572" s="156"/>
      <c r="G572" s="161"/>
      <c r="H572" s="161"/>
      <c r="I572" s="161"/>
      <c r="J572" s="215" t="e">
        <f t="shared" si="95"/>
        <v>#DIV/0!</v>
      </c>
      <c r="K572" s="215" t="e">
        <f t="shared" si="95"/>
        <v>#DIV/0!</v>
      </c>
      <c r="L572" s="215" t="e">
        <f t="shared" si="95"/>
        <v>#DIV/0!</v>
      </c>
      <c r="M572" s="235" t="e">
        <f>ROUND(SUMIF($I$7:$I$549,$D572,M$7:M$549)/M$551,3)</f>
        <v>#DIV/0!</v>
      </c>
      <c r="N572" s="81"/>
      <c r="O572" s="81"/>
      <c r="P572" s="81"/>
      <c r="Q572" s="75"/>
    </row>
    <row r="573" spans="2:17" ht="18.75" x14ac:dyDescent="0.3">
      <c r="B573" s="112"/>
      <c r="C573" s="112"/>
      <c r="D573" s="116" t="s">
        <v>242</v>
      </c>
      <c r="E573" s="118">
        <v>8</v>
      </c>
      <c r="F573" s="156"/>
      <c r="G573" s="161"/>
      <c r="H573" s="161"/>
      <c r="I573" s="161"/>
      <c r="J573" s="215" t="e">
        <f t="shared" si="95"/>
        <v>#DIV/0!</v>
      </c>
      <c r="K573" s="215" t="e">
        <f t="shared" si="95"/>
        <v>#DIV/0!</v>
      </c>
      <c r="L573" s="215" t="e">
        <f t="shared" si="95"/>
        <v>#DIV/0!</v>
      </c>
      <c r="M573" s="235" t="e">
        <f t="shared" si="95"/>
        <v>#DIV/0!</v>
      </c>
      <c r="N573" s="81"/>
      <c r="O573" s="81"/>
      <c r="P573" s="81"/>
      <c r="Q573" s="75"/>
    </row>
    <row r="574" spans="2:17" ht="18.75" x14ac:dyDescent="0.3">
      <c r="B574" s="112"/>
      <c r="C574" s="112"/>
      <c r="D574" s="116" t="s">
        <v>243</v>
      </c>
      <c r="E574" s="118">
        <v>9</v>
      </c>
      <c r="F574" s="156"/>
      <c r="G574" s="161"/>
      <c r="H574" s="161"/>
      <c r="I574" s="161"/>
      <c r="J574" s="215" t="e">
        <f t="shared" si="95"/>
        <v>#DIV/0!</v>
      </c>
      <c r="K574" s="215" t="e">
        <f t="shared" si="95"/>
        <v>#DIV/0!</v>
      </c>
      <c r="L574" s="215" t="e">
        <f t="shared" si="95"/>
        <v>#DIV/0!</v>
      </c>
      <c r="M574" s="235" t="e">
        <f t="shared" si="95"/>
        <v>#DIV/0!</v>
      </c>
      <c r="N574" s="81"/>
      <c r="O574" s="81"/>
      <c r="P574" s="81"/>
      <c r="Q574" s="75"/>
    </row>
    <row r="575" spans="2:17" ht="18.75" x14ac:dyDescent="0.3">
      <c r="B575" s="112"/>
      <c r="C575" s="112"/>
      <c r="D575" s="116" t="s">
        <v>244</v>
      </c>
      <c r="E575" s="118">
        <v>10</v>
      </c>
      <c r="F575" s="156"/>
      <c r="G575" s="161"/>
      <c r="H575" s="161"/>
      <c r="I575" s="161"/>
      <c r="J575" s="215" t="e">
        <f t="shared" si="95"/>
        <v>#DIV/0!</v>
      </c>
      <c r="K575" s="215" t="e">
        <f t="shared" si="95"/>
        <v>#DIV/0!</v>
      </c>
      <c r="L575" s="215" t="e">
        <f t="shared" si="95"/>
        <v>#DIV/0!</v>
      </c>
      <c r="M575" s="235" t="e">
        <f t="shared" si="95"/>
        <v>#DIV/0!</v>
      </c>
      <c r="N575" s="81"/>
      <c r="O575" s="81"/>
      <c r="P575" s="81"/>
      <c r="Q575" s="75"/>
    </row>
    <row r="576" spans="2:17" ht="18.75" x14ac:dyDescent="0.3">
      <c r="B576" s="112"/>
      <c r="C576" s="112"/>
      <c r="D576" s="116" t="s">
        <v>245</v>
      </c>
      <c r="E576" s="118">
        <v>11</v>
      </c>
      <c r="F576" s="156"/>
      <c r="G576" s="161"/>
      <c r="H576" s="161"/>
      <c r="I576" s="161"/>
      <c r="J576" s="215" t="e">
        <f t="shared" si="95"/>
        <v>#DIV/0!</v>
      </c>
      <c r="K576" s="215" t="e">
        <f t="shared" si="95"/>
        <v>#DIV/0!</v>
      </c>
      <c r="L576" s="215" t="e">
        <f t="shared" si="95"/>
        <v>#DIV/0!</v>
      </c>
      <c r="M576" s="235" t="e">
        <f t="shared" si="95"/>
        <v>#DIV/0!</v>
      </c>
      <c r="N576" s="81"/>
      <c r="O576" s="81"/>
      <c r="P576" s="81"/>
      <c r="Q576" s="75"/>
    </row>
    <row r="577" spans="1:18" ht="19.5" thickBot="1" x14ac:dyDescent="0.35">
      <c r="B577" s="112"/>
      <c r="C577" s="112"/>
      <c r="D577" s="116" t="s">
        <v>246</v>
      </c>
      <c r="E577" s="118">
        <v>12</v>
      </c>
      <c r="F577" s="157"/>
      <c r="G577" s="162"/>
      <c r="H577" s="162"/>
      <c r="I577" s="161"/>
      <c r="J577" s="215" t="e">
        <f t="shared" si="95"/>
        <v>#DIV/0!</v>
      </c>
      <c r="K577" s="215" t="e">
        <f t="shared" si="95"/>
        <v>#DIV/0!</v>
      </c>
      <c r="L577" s="215" t="e">
        <f t="shared" si="95"/>
        <v>#DIV/0!</v>
      </c>
      <c r="M577" s="235" t="e">
        <f t="shared" si="95"/>
        <v>#DIV/0!</v>
      </c>
      <c r="N577" s="81"/>
      <c r="O577" s="81"/>
      <c r="P577" s="81"/>
      <c r="Q577" s="75"/>
    </row>
    <row r="578" spans="1:18" ht="16.5" thickTop="1" thickBot="1" x14ac:dyDescent="0.3">
      <c r="B578" s="147"/>
      <c r="C578" s="78"/>
      <c r="D578" s="81"/>
      <c r="E578" s="115" t="s">
        <v>233</v>
      </c>
      <c r="F578" s="223" t="e">
        <f>SUM(F555:F564)</f>
        <v>#DIV/0!</v>
      </c>
      <c r="G578" s="224" t="e">
        <f>SUM(G555:G564)</f>
        <v>#DIV/0!</v>
      </c>
      <c r="H578" s="225" t="e">
        <f>SUM(H555:H564)</f>
        <v>#DIV/0!</v>
      </c>
      <c r="I578" s="226"/>
      <c r="J578" s="217" t="e">
        <f>SUM(J566:J577)</f>
        <v>#DIV/0!</v>
      </c>
      <c r="K578" s="217" t="e">
        <f t="shared" ref="K578:M578" si="96">SUM(K566:K577)</f>
        <v>#DIV/0!</v>
      </c>
      <c r="L578" s="217" t="e">
        <f t="shared" si="96"/>
        <v>#DIV/0!</v>
      </c>
      <c r="M578" s="234" t="e">
        <f t="shared" si="96"/>
        <v>#DIV/0!</v>
      </c>
      <c r="N578" s="81"/>
      <c r="O578" s="81"/>
      <c r="P578" s="81"/>
      <c r="Q578" s="75"/>
    </row>
    <row r="579" spans="1:18" x14ac:dyDescent="0.25">
      <c r="F579" s="232" t="s">
        <v>312</v>
      </c>
    </row>
    <row r="581" spans="1:18" ht="9.75" customHeight="1" thickBot="1" x14ac:dyDescent="0.3">
      <c r="A581" s="76"/>
      <c r="B581" s="76"/>
      <c r="C581" s="76"/>
      <c r="D581" s="76"/>
      <c r="E581" s="76"/>
      <c r="F581" s="76"/>
      <c r="G581" s="76"/>
      <c r="H581" s="76"/>
      <c r="I581" s="76"/>
      <c r="J581" s="76"/>
      <c r="K581" s="76"/>
      <c r="L581" s="76"/>
      <c r="M581" s="76"/>
      <c r="N581" s="76"/>
      <c r="O581" s="76"/>
      <c r="P581" s="76"/>
      <c r="Q581" s="76"/>
      <c r="R581" s="102"/>
    </row>
    <row r="582" spans="1:18" ht="34.5" thickBot="1" x14ac:dyDescent="0.55000000000000004">
      <c r="B582" s="248" t="s">
        <v>333</v>
      </c>
      <c r="C582" s="249"/>
      <c r="D582" s="249"/>
      <c r="E582" s="249"/>
      <c r="F582" s="249"/>
      <c r="G582" s="249"/>
      <c r="H582" s="249"/>
      <c r="I582" s="249"/>
      <c r="J582" s="249"/>
      <c r="K582" s="249"/>
      <c r="L582" s="249"/>
      <c r="M582" s="249"/>
      <c r="N582" s="249"/>
      <c r="O582" s="249"/>
      <c r="P582" s="249"/>
      <c r="Q582" s="250"/>
    </row>
    <row r="583" spans="1:18" ht="29.25" customHeight="1" x14ac:dyDescent="0.25">
      <c r="B583" s="96"/>
      <c r="C583" s="97"/>
      <c r="D583" s="368" t="s">
        <v>181</v>
      </c>
      <c r="E583" s="598" t="s">
        <v>284</v>
      </c>
      <c r="F583" s="595" t="s">
        <v>259</v>
      </c>
      <c r="G583" s="596"/>
      <c r="H583" s="597"/>
      <c r="I583" s="598" t="s">
        <v>283</v>
      </c>
      <c r="J583" s="600" t="s">
        <v>187</v>
      </c>
      <c r="K583" s="601"/>
      <c r="L583" s="601"/>
      <c r="M583" s="602"/>
      <c r="N583" s="603" t="s">
        <v>227</v>
      </c>
      <c r="O583" s="604"/>
      <c r="P583" s="605"/>
    </row>
    <row r="584" spans="1:18" ht="15" customHeight="1" x14ac:dyDescent="0.25">
      <c r="B584" s="98"/>
      <c r="C584" s="99" t="s">
        <v>297</v>
      </c>
      <c r="D584" s="85">
        <f>D$552</f>
        <v>0</v>
      </c>
      <c r="E584" s="598"/>
      <c r="F584" s="109">
        <f>F$552</f>
        <v>0</v>
      </c>
      <c r="G584" s="110">
        <f>G$552</f>
        <v>0</v>
      </c>
      <c r="H584" s="111">
        <f>H$552</f>
        <v>0</v>
      </c>
      <c r="I584" s="598"/>
      <c r="J584" s="109">
        <f t="shared" ref="J584:P584" si="97">J$552</f>
        <v>0</v>
      </c>
      <c r="K584" s="110">
        <f t="shared" si="97"/>
        <v>0</v>
      </c>
      <c r="L584" s="110">
        <f t="shared" si="97"/>
        <v>0</v>
      </c>
      <c r="M584" s="111">
        <f t="shared" si="97"/>
        <v>0</v>
      </c>
      <c r="N584" s="109">
        <f t="shared" si="97"/>
        <v>0</v>
      </c>
      <c r="O584" s="110">
        <f t="shared" si="97"/>
        <v>0</v>
      </c>
      <c r="P584" s="111">
        <f t="shared" si="97"/>
        <v>0</v>
      </c>
    </row>
    <row r="585" spans="1:18" ht="15" customHeight="1" x14ac:dyDescent="0.25">
      <c r="B585" s="665" t="s">
        <v>179</v>
      </c>
      <c r="C585" s="79" t="s">
        <v>199</v>
      </c>
      <c r="D585" s="181" t="s">
        <v>182</v>
      </c>
      <c r="E585" s="598"/>
      <c r="F585" s="198" t="s">
        <v>182</v>
      </c>
      <c r="G585" s="199" t="s">
        <v>69</v>
      </c>
      <c r="H585" s="200" t="s">
        <v>183</v>
      </c>
      <c r="I585" s="598"/>
      <c r="J585" s="184" t="s">
        <v>51</v>
      </c>
      <c r="K585" s="178" t="s">
        <v>52</v>
      </c>
      <c r="L585" s="179" t="s">
        <v>185</v>
      </c>
      <c r="M585" s="183" t="s">
        <v>186</v>
      </c>
      <c r="N585" s="184" t="s">
        <v>228</v>
      </c>
      <c r="O585" s="593" t="s">
        <v>229</v>
      </c>
      <c r="P585" s="594"/>
    </row>
    <row r="586" spans="1:18" ht="15.75" customHeight="1" thickBot="1" x14ac:dyDescent="0.3">
      <c r="B586" s="666"/>
      <c r="C586" s="80" t="s">
        <v>12</v>
      </c>
      <c r="D586" s="182">
        <v>7388</v>
      </c>
      <c r="E586" s="599"/>
      <c r="F586" s="186">
        <v>7420</v>
      </c>
      <c r="G586" s="180">
        <v>3220</v>
      </c>
      <c r="H586" s="185">
        <v>3215</v>
      </c>
      <c r="I586" s="599"/>
      <c r="J586" s="186">
        <v>3210</v>
      </c>
      <c r="K586" s="180">
        <v>3212</v>
      </c>
      <c r="L586" s="180" t="s">
        <v>184</v>
      </c>
      <c r="M586" s="185" t="s">
        <v>184</v>
      </c>
      <c r="N586" s="186">
        <v>7422</v>
      </c>
      <c r="O586" s="180">
        <v>7425</v>
      </c>
      <c r="P586" s="185" t="s">
        <v>289</v>
      </c>
      <c r="Q586" s="77" t="s">
        <v>233</v>
      </c>
      <c r="R586" s="3" t="s">
        <v>189</v>
      </c>
    </row>
    <row r="587" spans="1:18" s="374" customFormat="1" x14ac:dyDescent="0.25">
      <c r="B587" s="667"/>
      <c r="C587" s="611"/>
      <c r="D587" s="150">
        <v>0</v>
      </c>
      <c r="E587" s="125"/>
      <c r="F587" s="169">
        <v>0</v>
      </c>
      <c r="G587" s="153">
        <v>0</v>
      </c>
      <c r="H587" s="170">
        <v>0</v>
      </c>
      <c r="I587" s="123"/>
      <c r="J587" s="169">
        <v>0</v>
      </c>
      <c r="K587" s="153">
        <v>0</v>
      </c>
      <c r="L587" s="153">
        <v>0</v>
      </c>
      <c r="M587" s="153">
        <v>0</v>
      </c>
      <c r="N587" s="153">
        <v>0</v>
      </c>
      <c r="O587" s="153">
        <v>0</v>
      </c>
      <c r="P587" s="153">
        <v>0</v>
      </c>
      <c r="Q587" s="138">
        <f>SUM(D587:P587)</f>
        <v>0</v>
      </c>
      <c r="R587" s="377"/>
    </row>
    <row r="588" spans="1:18" s="374" customFormat="1" x14ac:dyDescent="0.25">
      <c r="B588" s="667"/>
      <c r="C588" s="611"/>
      <c r="D588" s="150">
        <v>0</v>
      </c>
      <c r="E588" s="125"/>
      <c r="F588" s="169">
        <v>0</v>
      </c>
      <c r="G588" s="153">
        <v>0</v>
      </c>
      <c r="H588" s="170">
        <v>0</v>
      </c>
      <c r="I588" s="123"/>
      <c r="J588" s="169">
        <v>0</v>
      </c>
      <c r="K588" s="153">
        <v>0</v>
      </c>
      <c r="L588" s="153">
        <v>0</v>
      </c>
      <c r="M588" s="153">
        <v>0</v>
      </c>
      <c r="N588" s="153">
        <v>0</v>
      </c>
      <c r="O588" s="153">
        <v>0</v>
      </c>
      <c r="P588" s="153">
        <v>0</v>
      </c>
      <c r="Q588" s="138">
        <f>SUM(D588:P588)</f>
        <v>0</v>
      </c>
      <c r="R588" s="377"/>
    </row>
    <row r="589" spans="1:18" s="374" customFormat="1" x14ac:dyDescent="0.25">
      <c r="B589" s="667"/>
      <c r="C589" s="611"/>
      <c r="D589" s="150">
        <v>0</v>
      </c>
      <c r="E589" s="125"/>
      <c r="F589" s="169">
        <v>0</v>
      </c>
      <c r="G589" s="153">
        <v>0</v>
      </c>
      <c r="H589" s="170">
        <v>0</v>
      </c>
      <c r="I589" s="123"/>
      <c r="J589" s="169">
        <v>0</v>
      </c>
      <c r="K589" s="153">
        <v>0</v>
      </c>
      <c r="L589" s="153">
        <v>0</v>
      </c>
      <c r="M589" s="153">
        <v>0</v>
      </c>
      <c r="N589" s="153">
        <v>0</v>
      </c>
      <c r="O589" s="153">
        <v>0</v>
      </c>
      <c r="P589" s="153">
        <v>0</v>
      </c>
      <c r="Q589" s="139">
        <f t="shared" ref="Q589:Q594" si="98">SUM(D589:P589)</f>
        <v>0</v>
      </c>
      <c r="R589" s="377"/>
    </row>
    <row r="590" spans="1:18" s="374" customFormat="1" x14ac:dyDescent="0.25">
      <c r="B590" s="667"/>
      <c r="C590" s="611"/>
      <c r="D590" s="150">
        <v>0</v>
      </c>
      <c r="E590" s="125"/>
      <c r="F590" s="169">
        <v>0</v>
      </c>
      <c r="G590" s="153">
        <v>0</v>
      </c>
      <c r="H590" s="170">
        <v>0</v>
      </c>
      <c r="I590" s="123"/>
      <c r="J590" s="169">
        <v>0</v>
      </c>
      <c r="K590" s="153">
        <v>0</v>
      </c>
      <c r="L590" s="153">
        <v>0</v>
      </c>
      <c r="M590" s="153">
        <v>0</v>
      </c>
      <c r="N590" s="153">
        <v>0</v>
      </c>
      <c r="O590" s="153">
        <v>0</v>
      </c>
      <c r="P590" s="153">
        <v>0</v>
      </c>
      <c r="Q590" s="139">
        <f t="shared" si="98"/>
        <v>0</v>
      </c>
      <c r="R590" s="377"/>
    </row>
    <row r="591" spans="1:18" s="374" customFormat="1" x14ac:dyDescent="0.25">
      <c r="B591" s="667"/>
      <c r="C591" s="611"/>
      <c r="D591" s="150">
        <v>0</v>
      </c>
      <c r="E591" s="125"/>
      <c r="F591" s="169">
        <v>0</v>
      </c>
      <c r="G591" s="153">
        <v>0</v>
      </c>
      <c r="H591" s="170">
        <v>0</v>
      </c>
      <c r="I591" s="123"/>
      <c r="J591" s="169">
        <v>0</v>
      </c>
      <c r="K591" s="153">
        <v>0</v>
      </c>
      <c r="L591" s="153">
        <v>0</v>
      </c>
      <c r="M591" s="153">
        <v>0</v>
      </c>
      <c r="N591" s="153">
        <v>0</v>
      </c>
      <c r="O591" s="153">
        <v>0</v>
      </c>
      <c r="P591" s="153"/>
      <c r="Q591" s="139">
        <f t="shared" si="98"/>
        <v>0</v>
      </c>
      <c r="R591" s="377"/>
    </row>
    <row r="592" spans="1:18" s="374" customFormat="1" x14ac:dyDescent="0.25">
      <c r="B592" s="667"/>
      <c r="C592" s="611"/>
      <c r="D592" s="150">
        <v>0</v>
      </c>
      <c r="E592" s="125"/>
      <c r="F592" s="169">
        <v>0</v>
      </c>
      <c r="G592" s="153">
        <v>0</v>
      </c>
      <c r="H592" s="170">
        <v>0</v>
      </c>
      <c r="I592" s="123"/>
      <c r="J592" s="169">
        <v>0</v>
      </c>
      <c r="K592" s="153">
        <v>0</v>
      </c>
      <c r="L592" s="153">
        <v>0</v>
      </c>
      <c r="M592" s="153">
        <v>0</v>
      </c>
      <c r="N592" s="153">
        <v>0</v>
      </c>
      <c r="O592" s="153">
        <v>0</v>
      </c>
      <c r="P592" s="153">
        <v>0</v>
      </c>
      <c r="Q592" s="139">
        <f t="shared" si="98"/>
        <v>0</v>
      </c>
      <c r="R592" s="377"/>
    </row>
    <row r="593" spans="2:18" s="374" customFormat="1" x14ac:dyDescent="0.25">
      <c r="B593" s="667"/>
      <c r="C593" s="611"/>
      <c r="D593" s="150">
        <v>0</v>
      </c>
      <c r="E593" s="125"/>
      <c r="F593" s="169">
        <v>0</v>
      </c>
      <c r="G593" s="153">
        <v>0</v>
      </c>
      <c r="H593" s="170">
        <v>0</v>
      </c>
      <c r="I593" s="123"/>
      <c r="J593" s="169">
        <v>0</v>
      </c>
      <c r="K593" s="153">
        <v>0</v>
      </c>
      <c r="L593" s="153">
        <v>0</v>
      </c>
      <c r="M593" s="153">
        <v>0</v>
      </c>
      <c r="N593" s="153">
        <v>0</v>
      </c>
      <c r="O593" s="153">
        <v>0</v>
      </c>
      <c r="P593" s="153">
        <v>0</v>
      </c>
      <c r="Q593" s="139">
        <f t="shared" si="98"/>
        <v>0</v>
      </c>
      <c r="R593" s="377"/>
    </row>
    <row r="594" spans="2:18" s="374" customFormat="1" x14ac:dyDescent="0.25">
      <c r="B594" s="656" t="s">
        <v>288</v>
      </c>
      <c r="C594" s="609"/>
      <c r="D594" s="150">
        <v>0</v>
      </c>
      <c r="E594" s="125"/>
      <c r="F594" s="169">
        <v>0</v>
      </c>
      <c r="G594" s="153">
        <v>0</v>
      </c>
      <c r="H594" s="170">
        <v>0</v>
      </c>
      <c r="I594" s="123"/>
      <c r="J594" s="169">
        <v>0</v>
      </c>
      <c r="K594" s="153">
        <v>0</v>
      </c>
      <c r="L594" s="153">
        <v>0</v>
      </c>
      <c r="M594" s="153">
        <v>0</v>
      </c>
      <c r="N594" s="153">
        <v>0</v>
      </c>
      <c r="O594" s="153">
        <v>0</v>
      </c>
      <c r="P594" s="153">
        <v>0</v>
      </c>
      <c r="Q594" s="139">
        <f t="shared" si="98"/>
        <v>0</v>
      </c>
      <c r="R594" s="377"/>
    </row>
    <row r="595" spans="2:18" s="374" customFormat="1" ht="15.75" thickBot="1" x14ac:dyDescent="0.3">
      <c r="B595" s="656"/>
      <c r="C595" s="609"/>
      <c r="D595" s="152">
        <v>0</v>
      </c>
      <c r="E595" s="205"/>
      <c r="F595" s="175">
        <v>0</v>
      </c>
      <c r="G595" s="155">
        <v>0</v>
      </c>
      <c r="H595" s="176">
        <v>0</v>
      </c>
      <c r="I595" s="206"/>
      <c r="J595" s="175">
        <v>0</v>
      </c>
      <c r="K595" s="155">
        <v>0</v>
      </c>
      <c r="L595" s="155">
        <v>0</v>
      </c>
      <c r="M595" s="155">
        <v>0</v>
      </c>
      <c r="N595" s="155">
        <v>0</v>
      </c>
      <c r="O595" s="155">
        <v>0</v>
      </c>
      <c r="P595" s="176">
        <v>0</v>
      </c>
      <c r="Q595" s="140">
        <f>SUM(D595:P595)</f>
        <v>0</v>
      </c>
      <c r="R595" s="377"/>
    </row>
    <row r="596" spans="2:18" ht="16.5" thickTop="1" thickBot="1" x14ac:dyDescent="0.3">
      <c r="B596" s="87"/>
      <c r="C596" s="100" t="s">
        <v>314</v>
      </c>
      <c r="D596" s="163">
        <f>SUM(D587:D595)</f>
        <v>0</v>
      </c>
      <c r="E596" s="236"/>
      <c r="F596" s="237">
        <f>SUM(F587:F595)</f>
        <v>0</v>
      </c>
      <c r="G596" s="238">
        <f>SUM(G587:G595)</f>
        <v>0</v>
      </c>
      <c r="H596" s="239">
        <f>SUM(H587:H595)</f>
        <v>0</v>
      </c>
      <c r="I596" s="236"/>
      <c r="J596" s="237">
        <f t="shared" ref="J596:P596" si="99">SUM(J587:J595)</f>
        <v>0</v>
      </c>
      <c r="K596" s="238">
        <f t="shared" si="99"/>
        <v>0</v>
      </c>
      <c r="L596" s="238">
        <f>SUM(L587:L595)</f>
        <v>0</v>
      </c>
      <c r="M596" s="239">
        <f t="shared" si="99"/>
        <v>0</v>
      </c>
      <c r="N596" s="237">
        <f t="shared" si="99"/>
        <v>0</v>
      </c>
      <c r="O596" s="238">
        <f t="shared" si="99"/>
        <v>0</v>
      </c>
      <c r="P596" s="239">
        <f t="shared" si="99"/>
        <v>0</v>
      </c>
      <c r="Q596" s="240">
        <f>SUM(D596:P596)</f>
        <v>0</v>
      </c>
    </row>
    <row r="597" spans="2:18" ht="15.75" thickBot="1" x14ac:dyDescent="0.3">
      <c r="B597" s="87"/>
      <c r="C597" s="100" t="s">
        <v>315</v>
      </c>
      <c r="D597" s="163">
        <f>D$551+D$596</f>
        <v>0</v>
      </c>
      <c r="E597" s="236"/>
      <c r="F597" s="237">
        <f>F$551+F$596</f>
        <v>0</v>
      </c>
      <c r="G597" s="238">
        <f>G$551+G$596</f>
        <v>0</v>
      </c>
      <c r="H597" s="239">
        <f>H$551+H$596</f>
        <v>0</v>
      </c>
      <c r="I597" s="236"/>
      <c r="J597" s="237">
        <f t="shared" ref="J597:P597" si="100">J$551+J$596</f>
        <v>0</v>
      </c>
      <c r="K597" s="238">
        <f t="shared" si="100"/>
        <v>0</v>
      </c>
      <c r="L597" s="238">
        <f t="shared" si="100"/>
        <v>0</v>
      </c>
      <c r="M597" s="239">
        <f t="shared" si="100"/>
        <v>0</v>
      </c>
      <c r="N597" s="237">
        <f t="shared" si="100"/>
        <v>0</v>
      </c>
      <c r="O597" s="238">
        <f t="shared" si="100"/>
        <v>0</v>
      </c>
      <c r="P597" s="239">
        <f t="shared" si="100"/>
        <v>0</v>
      </c>
      <c r="Q597" s="240">
        <f>SUM(D597:P597)</f>
        <v>0</v>
      </c>
    </row>
    <row r="598" spans="2:18" ht="15.75" thickBot="1" x14ac:dyDescent="0.3">
      <c r="C598" s="78" t="s">
        <v>234</v>
      </c>
      <c r="D598" s="242">
        <f>D$584-D$596</f>
        <v>0</v>
      </c>
      <c r="E598" s="81"/>
      <c r="F598" s="243">
        <f>F$584-F$596</f>
        <v>0</v>
      </c>
      <c r="G598" s="244">
        <f>G$584-G$596</f>
        <v>0</v>
      </c>
      <c r="H598" s="245">
        <f>H$584-H$596</f>
        <v>0</v>
      </c>
      <c r="I598" s="81"/>
      <c r="J598" s="243">
        <f t="shared" ref="J598:P598" si="101">J$584-J$596</f>
        <v>0</v>
      </c>
      <c r="K598" s="244">
        <f t="shared" si="101"/>
        <v>0</v>
      </c>
      <c r="L598" s="244">
        <f t="shared" si="101"/>
        <v>0</v>
      </c>
      <c r="M598" s="245">
        <f t="shared" si="101"/>
        <v>0</v>
      </c>
      <c r="N598" s="244">
        <f t="shared" si="101"/>
        <v>0</v>
      </c>
      <c r="O598" s="244">
        <f t="shared" si="101"/>
        <v>0</v>
      </c>
      <c r="P598" s="244">
        <f t="shared" si="101"/>
        <v>0</v>
      </c>
      <c r="Q598" s="93">
        <f>SUM(D598:P598)</f>
        <v>0</v>
      </c>
    </row>
    <row r="599" spans="2:18" ht="15.75" thickBot="1" x14ac:dyDescent="0.3">
      <c r="C599" s="147"/>
      <c r="D599" s="81"/>
      <c r="E599" s="81"/>
      <c r="F599" s="81"/>
      <c r="G599" s="81"/>
      <c r="H599" s="81"/>
      <c r="I599" s="92"/>
      <c r="J599" s="81"/>
      <c r="K599" s="81"/>
      <c r="L599" s="81"/>
      <c r="M599" s="81"/>
      <c r="N599" s="81"/>
      <c r="O599" s="81"/>
      <c r="P599" s="81"/>
      <c r="Q599" s="75"/>
    </row>
    <row r="600" spans="2:18" ht="19.5" thickBot="1" x14ac:dyDescent="0.35">
      <c r="B600" s="113"/>
      <c r="C600" s="120"/>
      <c r="D600" s="119"/>
      <c r="E600" s="233" t="s">
        <v>279</v>
      </c>
      <c r="F600" s="631" t="s">
        <v>334</v>
      </c>
      <c r="G600" s="632"/>
      <c r="H600" s="632"/>
      <c r="I600" s="632"/>
      <c r="J600" s="632"/>
      <c r="K600" s="632"/>
      <c r="L600" s="632"/>
      <c r="M600" s="633"/>
      <c r="N600" s="81"/>
      <c r="O600" s="81"/>
      <c r="P600" s="81"/>
      <c r="Q600" s="75"/>
    </row>
    <row r="601" spans="2:18" ht="18.75" x14ac:dyDescent="0.3">
      <c r="B601" s="112"/>
      <c r="C601" s="120"/>
      <c r="D601" s="116" t="s">
        <v>247</v>
      </c>
      <c r="E601" s="118">
        <v>1</v>
      </c>
      <c r="F601" s="213" t="e">
        <f t="shared" ref="F601:F610" si="102">ROUND(SUMIF($E$7:$E$595,$D601,F$7:F$595)/F$597,3)</f>
        <v>#DIV/0!</v>
      </c>
      <c r="G601" s="228" t="e">
        <f t="shared" ref="G601:H601" si="103">ROUND(SUMIF($E$7:$E$595,$D601,G$7:G$595)/G$597,3)</f>
        <v>#DIV/0!</v>
      </c>
      <c r="H601" s="228" t="e">
        <f t="shared" si="103"/>
        <v>#DIV/0!</v>
      </c>
      <c r="I601" s="379"/>
      <c r="J601" s="379"/>
      <c r="K601" s="379"/>
      <c r="L601" s="379"/>
      <c r="M601" s="380"/>
      <c r="N601" s="81"/>
      <c r="O601" s="81"/>
      <c r="P601" s="81"/>
      <c r="Q601" s="75"/>
    </row>
    <row r="602" spans="2:18" ht="18.75" x14ac:dyDescent="0.3">
      <c r="B602" s="112"/>
      <c r="C602" s="119"/>
      <c r="D602" s="116" t="s">
        <v>248</v>
      </c>
      <c r="E602" s="118">
        <v>2</v>
      </c>
      <c r="F602" s="214" t="e">
        <f t="shared" si="102"/>
        <v>#DIV/0!</v>
      </c>
      <c r="G602" s="215" t="e">
        <f t="shared" ref="G602:H610" si="104">ROUND(SUMIF($E$7:$E$595,$D602,G$7:G$595)/G$597,3)</f>
        <v>#DIV/0!</v>
      </c>
      <c r="H602" s="215" t="e">
        <f t="shared" si="104"/>
        <v>#DIV/0!</v>
      </c>
      <c r="I602" s="161"/>
      <c r="J602" s="161"/>
      <c r="K602" s="161"/>
      <c r="L602" s="161"/>
      <c r="M602" s="158"/>
      <c r="N602" s="81"/>
      <c r="O602" s="81"/>
      <c r="P602" s="81"/>
      <c r="Q602" s="75"/>
    </row>
    <row r="603" spans="2:18" ht="18.75" x14ac:dyDescent="0.3">
      <c r="B603" s="112"/>
      <c r="C603" s="119"/>
      <c r="D603" s="116" t="s">
        <v>249</v>
      </c>
      <c r="E603" s="118">
        <v>3</v>
      </c>
      <c r="F603" s="214" t="e">
        <f t="shared" si="102"/>
        <v>#DIV/0!</v>
      </c>
      <c r="G603" s="215" t="e">
        <f t="shared" si="104"/>
        <v>#DIV/0!</v>
      </c>
      <c r="H603" s="215" t="e">
        <f t="shared" si="104"/>
        <v>#DIV/0!</v>
      </c>
      <c r="I603" s="161"/>
      <c r="J603" s="161"/>
      <c r="K603" s="161"/>
      <c r="L603" s="161"/>
      <c r="M603" s="158"/>
      <c r="N603" s="81"/>
      <c r="O603" s="81"/>
      <c r="P603" s="81"/>
      <c r="Q603" s="75"/>
    </row>
    <row r="604" spans="2:18" ht="18.75" x14ac:dyDescent="0.3">
      <c r="B604" s="112"/>
      <c r="C604" s="119"/>
      <c r="D604" s="116" t="s">
        <v>250</v>
      </c>
      <c r="E604" s="118">
        <v>4</v>
      </c>
      <c r="F604" s="214" t="e">
        <f t="shared" si="102"/>
        <v>#DIV/0!</v>
      </c>
      <c r="G604" s="215" t="e">
        <f t="shared" si="104"/>
        <v>#DIV/0!</v>
      </c>
      <c r="H604" s="215" t="e">
        <f t="shared" si="104"/>
        <v>#DIV/0!</v>
      </c>
      <c r="I604" s="161"/>
      <c r="J604" s="161"/>
      <c r="K604" s="161"/>
      <c r="L604" s="161"/>
      <c r="M604" s="158"/>
      <c r="N604" s="81"/>
      <c r="O604" s="81"/>
      <c r="P604" s="81"/>
      <c r="Q604" s="75"/>
    </row>
    <row r="605" spans="2:18" ht="18.75" x14ac:dyDescent="0.3">
      <c r="B605" s="112"/>
      <c r="C605" s="119"/>
      <c r="D605" s="116" t="s">
        <v>251</v>
      </c>
      <c r="E605" s="118">
        <v>5</v>
      </c>
      <c r="F605" s="214" t="e">
        <f t="shared" si="102"/>
        <v>#DIV/0!</v>
      </c>
      <c r="G605" s="215" t="e">
        <f t="shared" si="104"/>
        <v>#DIV/0!</v>
      </c>
      <c r="H605" s="215" t="e">
        <f t="shared" si="104"/>
        <v>#DIV/0!</v>
      </c>
      <c r="I605" s="161"/>
      <c r="J605" s="161"/>
      <c r="K605" s="161"/>
      <c r="L605" s="161"/>
      <c r="M605" s="158"/>
      <c r="N605" s="81"/>
      <c r="O605" s="81"/>
      <c r="P605" s="81"/>
      <c r="Q605" s="75"/>
    </row>
    <row r="606" spans="2:18" ht="18.75" x14ac:dyDescent="0.3">
      <c r="B606" s="112"/>
      <c r="C606" s="119"/>
      <c r="D606" s="116" t="s">
        <v>252</v>
      </c>
      <c r="E606" s="118">
        <v>6</v>
      </c>
      <c r="F606" s="214" t="e">
        <f t="shared" si="102"/>
        <v>#DIV/0!</v>
      </c>
      <c r="G606" s="215" t="e">
        <f t="shared" si="104"/>
        <v>#DIV/0!</v>
      </c>
      <c r="H606" s="215" t="e">
        <f t="shared" si="104"/>
        <v>#DIV/0!</v>
      </c>
      <c r="I606" s="161"/>
      <c r="J606" s="161"/>
      <c r="K606" s="161"/>
      <c r="L606" s="161"/>
      <c r="M606" s="158"/>
      <c r="N606" s="81"/>
      <c r="O606" s="81"/>
      <c r="P606" s="81"/>
      <c r="Q606" s="75"/>
    </row>
    <row r="607" spans="2:18" ht="18.75" x14ac:dyDescent="0.3">
      <c r="B607" s="112"/>
      <c r="C607" s="119"/>
      <c r="D607" s="116" t="s">
        <v>253</v>
      </c>
      <c r="E607" s="118">
        <v>7</v>
      </c>
      <c r="F607" s="214" t="e">
        <f t="shared" si="102"/>
        <v>#DIV/0!</v>
      </c>
      <c r="G607" s="215" t="e">
        <f t="shared" si="104"/>
        <v>#DIV/0!</v>
      </c>
      <c r="H607" s="215" t="e">
        <f t="shared" si="104"/>
        <v>#DIV/0!</v>
      </c>
      <c r="I607" s="161"/>
      <c r="J607" s="161"/>
      <c r="K607" s="161"/>
      <c r="L607" s="161"/>
      <c r="M607" s="158"/>
      <c r="N607" s="81"/>
      <c r="O607" s="81"/>
      <c r="P607" s="81"/>
      <c r="Q607" s="75"/>
    </row>
    <row r="608" spans="2:18" ht="18.75" x14ac:dyDescent="0.3">
      <c r="B608" s="112"/>
      <c r="C608" s="119"/>
      <c r="D608" s="116" t="s">
        <v>254</v>
      </c>
      <c r="E608" s="118">
        <v>8</v>
      </c>
      <c r="F608" s="214" t="e">
        <f t="shared" si="102"/>
        <v>#DIV/0!</v>
      </c>
      <c r="G608" s="215" t="e">
        <f t="shared" si="104"/>
        <v>#DIV/0!</v>
      </c>
      <c r="H608" s="215" t="e">
        <f t="shared" si="104"/>
        <v>#DIV/0!</v>
      </c>
      <c r="I608" s="161"/>
      <c r="J608" s="161"/>
      <c r="K608" s="161"/>
      <c r="L608" s="161"/>
      <c r="M608" s="158"/>
      <c r="N608" s="81"/>
      <c r="O608" s="81"/>
      <c r="P608" s="81"/>
      <c r="Q608" s="75"/>
    </row>
    <row r="609" spans="2:17" ht="18.75" x14ac:dyDescent="0.3">
      <c r="B609" s="112"/>
      <c r="C609" s="119"/>
      <c r="D609" s="116" t="s">
        <v>255</v>
      </c>
      <c r="E609" s="118">
        <v>9</v>
      </c>
      <c r="F609" s="214" t="e">
        <f t="shared" si="102"/>
        <v>#DIV/0!</v>
      </c>
      <c r="G609" s="215" t="e">
        <f t="shared" si="104"/>
        <v>#DIV/0!</v>
      </c>
      <c r="H609" s="215" t="e">
        <f t="shared" si="104"/>
        <v>#DIV/0!</v>
      </c>
      <c r="I609" s="161"/>
      <c r="J609" s="161"/>
      <c r="K609" s="161"/>
      <c r="L609" s="161"/>
      <c r="M609" s="158"/>
      <c r="N609" s="81"/>
      <c r="O609" s="81"/>
      <c r="P609" s="81"/>
      <c r="Q609" s="75"/>
    </row>
    <row r="610" spans="2:17" ht="18.75" x14ac:dyDescent="0.3">
      <c r="B610" s="112"/>
      <c r="C610" s="119"/>
      <c r="D610" s="116" t="s">
        <v>256</v>
      </c>
      <c r="E610" s="118">
        <v>10</v>
      </c>
      <c r="F610" s="214" t="e">
        <f t="shared" si="102"/>
        <v>#DIV/0!</v>
      </c>
      <c r="G610" s="215" t="e">
        <f t="shared" si="104"/>
        <v>#DIV/0!</v>
      </c>
      <c r="H610" s="215" t="e">
        <f t="shared" si="104"/>
        <v>#DIV/0!</v>
      </c>
      <c r="I610" s="161"/>
      <c r="J610" s="161"/>
      <c r="K610" s="161"/>
      <c r="L610" s="161"/>
      <c r="M610" s="158"/>
      <c r="N610" s="81"/>
      <c r="O610" s="81"/>
      <c r="P610" s="81"/>
      <c r="Q610" s="75"/>
    </row>
    <row r="611" spans="2:17" ht="15.75" x14ac:dyDescent="0.25">
      <c r="B611" s="113"/>
      <c r="C611" s="114"/>
      <c r="D611" s="114"/>
      <c r="E611" s="117" t="s">
        <v>260</v>
      </c>
      <c r="F611" s="156"/>
      <c r="G611" s="161"/>
      <c r="H611" s="161"/>
      <c r="I611" s="161"/>
      <c r="J611" s="161"/>
      <c r="K611" s="161"/>
      <c r="L611" s="161"/>
      <c r="M611" s="158"/>
      <c r="N611" s="81"/>
      <c r="O611" s="81"/>
      <c r="P611" s="81"/>
      <c r="Q611" s="75"/>
    </row>
    <row r="612" spans="2:17" ht="18.75" x14ac:dyDescent="0.3">
      <c r="B612" s="112"/>
      <c r="C612" s="112"/>
      <c r="D612" s="116" t="s">
        <v>235</v>
      </c>
      <c r="E612" s="118">
        <v>1</v>
      </c>
      <c r="F612" s="156"/>
      <c r="G612" s="161"/>
      <c r="H612" s="161"/>
      <c r="I612" s="161"/>
      <c r="J612" s="215" t="e">
        <f t="shared" ref="J612:J623" si="105">ROUND(SUMIF($I$7:$I$595,$D612,J$7:J$595)/J$597,3)</f>
        <v>#DIV/0!</v>
      </c>
      <c r="K612" s="215" t="e">
        <f t="shared" ref="K612:M612" si="106">ROUND(SUMIF($I$7:$I$595,$D612,K$7:K$595)/K$597,3)</f>
        <v>#DIV/0!</v>
      </c>
      <c r="L612" s="215" t="e">
        <f t="shared" si="106"/>
        <v>#DIV/0!</v>
      </c>
      <c r="M612" s="235" t="e">
        <f t="shared" si="106"/>
        <v>#DIV/0!</v>
      </c>
      <c r="N612" s="81"/>
      <c r="O612" s="81"/>
      <c r="P612" s="81"/>
      <c r="Q612" s="75"/>
    </row>
    <row r="613" spans="2:17" ht="18.75" x14ac:dyDescent="0.3">
      <c r="B613" s="112"/>
      <c r="C613" s="112"/>
      <c r="D613" s="116" t="s">
        <v>236</v>
      </c>
      <c r="E613" s="118">
        <v>2</v>
      </c>
      <c r="F613" s="156"/>
      <c r="G613" s="161"/>
      <c r="H613" s="161"/>
      <c r="I613" s="161"/>
      <c r="J613" s="215" t="e">
        <f t="shared" si="105"/>
        <v>#DIV/0!</v>
      </c>
      <c r="K613" s="215" t="e">
        <f t="shared" ref="K613:M623" si="107">ROUND(SUMIF($I$7:$I$595,$D613,K$7:K$595)/K$597,3)</f>
        <v>#DIV/0!</v>
      </c>
      <c r="L613" s="215" t="e">
        <f t="shared" si="107"/>
        <v>#DIV/0!</v>
      </c>
      <c r="M613" s="235" t="e">
        <f t="shared" si="107"/>
        <v>#DIV/0!</v>
      </c>
      <c r="N613" s="81"/>
      <c r="O613" s="81"/>
      <c r="P613" s="81"/>
      <c r="Q613" s="75"/>
    </row>
    <row r="614" spans="2:17" ht="18.75" x14ac:dyDescent="0.3">
      <c r="B614" s="112"/>
      <c r="C614" s="112"/>
      <c r="D614" s="116" t="s">
        <v>237</v>
      </c>
      <c r="E614" s="118">
        <v>3</v>
      </c>
      <c r="F614" s="156"/>
      <c r="G614" s="161"/>
      <c r="H614" s="161"/>
      <c r="I614" s="161"/>
      <c r="J614" s="215" t="e">
        <f t="shared" si="105"/>
        <v>#DIV/0!</v>
      </c>
      <c r="K614" s="215" t="e">
        <f t="shared" si="107"/>
        <v>#DIV/0!</v>
      </c>
      <c r="L614" s="215" t="e">
        <f t="shared" si="107"/>
        <v>#DIV/0!</v>
      </c>
      <c r="M614" s="235" t="e">
        <f t="shared" si="107"/>
        <v>#DIV/0!</v>
      </c>
      <c r="N614" s="81"/>
      <c r="O614" s="81"/>
      <c r="P614" s="81"/>
      <c r="Q614" s="75"/>
    </row>
    <row r="615" spans="2:17" ht="18.75" x14ac:dyDescent="0.3">
      <c r="B615" s="112"/>
      <c r="C615" s="112"/>
      <c r="D615" s="116" t="s">
        <v>238</v>
      </c>
      <c r="E615" s="118">
        <v>4</v>
      </c>
      <c r="F615" s="156"/>
      <c r="G615" s="161"/>
      <c r="H615" s="161"/>
      <c r="I615" s="161"/>
      <c r="J615" s="215" t="e">
        <f t="shared" si="105"/>
        <v>#DIV/0!</v>
      </c>
      <c r="K615" s="215" t="e">
        <f t="shared" si="107"/>
        <v>#DIV/0!</v>
      </c>
      <c r="L615" s="215" t="e">
        <f t="shared" si="107"/>
        <v>#DIV/0!</v>
      </c>
      <c r="M615" s="235" t="e">
        <f t="shared" si="107"/>
        <v>#DIV/0!</v>
      </c>
      <c r="N615" s="81"/>
      <c r="O615" s="81"/>
      <c r="P615" s="81"/>
      <c r="Q615" s="75"/>
    </row>
    <row r="616" spans="2:17" ht="18.75" x14ac:dyDescent="0.3">
      <c r="B616" s="112"/>
      <c r="C616" s="112"/>
      <c r="D616" s="116" t="s">
        <v>239</v>
      </c>
      <c r="E616" s="118">
        <v>5</v>
      </c>
      <c r="F616" s="156"/>
      <c r="G616" s="161"/>
      <c r="H616" s="161"/>
      <c r="I616" s="161"/>
      <c r="J616" s="215" t="e">
        <f t="shared" si="105"/>
        <v>#DIV/0!</v>
      </c>
      <c r="K616" s="215" t="e">
        <f t="shared" si="107"/>
        <v>#DIV/0!</v>
      </c>
      <c r="L616" s="215" t="e">
        <f t="shared" si="107"/>
        <v>#DIV/0!</v>
      </c>
      <c r="M616" s="235" t="e">
        <f t="shared" si="107"/>
        <v>#DIV/0!</v>
      </c>
      <c r="N616" s="81"/>
      <c r="O616" s="81"/>
      <c r="P616" s="81"/>
      <c r="Q616" s="75"/>
    </row>
    <row r="617" spans="2:17" ht="18.75" x14ac:dyDescent="0.3">
      <c r="B617" s="112"/>
      <c r="C617" s="112"/>
      <c r="D617" s="116" t="s">
        <v>240</v>
      </c>
      <c r="E617" s="118">
        <v>6</v>
      </c>
      <c r="F617" s="156"/>
      <c r="G617" s="161"/>
      <c r="H617" s="161"/>
      <c r="I617" s="161"/>
      <c r="J617" s="215" t="e">
        <f t="shared" si="105"/>
        <v>#DIV/0!</v>
      </c>
      <c r="K617" s="215" t="e">
        <f t="shared" si="107"/>
        <v>#DIV/0!</v>
      </c>
      <c r="L617" s="215" t="e">
        <f t="shared" si="107"/>
        <v>#DIV/0!</v>
      </c>
      <c r="M617" s="235" t="e">
        <f t="shared" si="107"/>
        <v>#DIV/0!</v>
      </c>
      <c r="N617" s="81"/>
      <c r="O617" s="81"/>
      <c r="P617" s="81"/>
      <c r="Q617" s="75"/>
    </row>
    <row r="618" spans="2:17" ht="18.75" x14ac:dyDescent="0.3">
      <c r="B618" s="112"/>
      <c r="C618" s="112"/>
      <c r="D618" s="116" t="s">
        <v>241</v>
      </c>
      <c r="E618" s="118">
        <v>7</v>
      </c>
      <c r="F618" s="156"/>
      <c r="G618" s="161"/>
      <c r="H618" s="161"/>
      <c r="I618" s="161"/>
      <c r="J618" s="215" t="e">
        <f t="shared" si="105"/>
        <v>#DIV/0!</v>
      </c>
      <c r="K618" s="215" t="e">
        <f t="shared" si="107"/>
        <v>#DIV/0!</v>
      </c>
      <c r="L618" s="215" t="e">
        <f t="shared" si="107"/>
        <v>#DIV/0!</v>
      </c>
      <c r="M618" s="235" t="e">
        <f t="shared" si="107"/>
        <v>#DIV/0!</v>
      </c>
      <c r="N618" s="81"/>
      <c r="O618" s="81"/>
      <c r="P618" s="81"/>
      <c r="Q618" s="75"/>
    </row>
    <row r="619" spans="2:17" ht="18.75" x14ac:dyDescent="0.3">
      <c r="B619" s="112"/>
      <c r="C619" s="112"/>
      <c r="D619" s="116" t="s">
        <v>242</v>
      </c>
      <c r="E619" s="118">
        <v>8</v>
      </c>
      <c r="F619" s="156"/>
      <c r="G619" s="161"/>
      <c r="H619" s="161"/>
      <c r="I619" s="161"/>
      <c r="J619" s="215" t="e">
        <f t="shared" si="105"/>
        <v>#DIV/0!</v>
      </c>
      <c r="K619" s="215" t="e">
        <f t="shared" si="107"/>
        <v>#DIV/0!</v>
      </c>
      <c r="L619" s="215" t="e">
        <f t="shared" si="107"/>
        <v>#DIV/0!</v>
      </c>
      <c r="M619" s="235" t="e">
        <f t="shared" si="107"/>
        <v>#DIV/0!</v>
      </c>
      <c r="N619" s="81"/>
      <c r="O619" s="81"/>
      <c r="P619" s="81"/>
      <c r="Q619" s="75"/>
    </row>
    <row r="620" spans="2:17" ht="18.75" x14ac:dyDescent="0.3">
      <c r="B620" s="112"/>
      <c r="C620" s="112"/>
      <c r="D620" s="116" t="s">
        <v>243</v>
      </c>
      <c r="E620" s="118">
        <v>9</v>
      </c>
      <c r="F620" s="156"/>
      <c r="G620" s="161"/>
      <c r="H620" s="161"/>
      <c r="I620" s="161"/>
      <c r="J620" s="215" t="e">
        <f t="shared" si="105"/>
        <v>#DIV/0!</v>
      </c>
      <c r="K620" s="215" t="e">
        <f t="shared" si="107"/>
        <v>#DIV/0!</v>
      </c>
      <c r="L620" s="215" t="e">
        <f t="shared" si="107"/>
        <v>#DIV/0!</v>
      </c>
      <c r="M620" s="235" t="e">
        <f t="shared" si="107"/>
        <v>#DIV/0!</v>
      </c>
      <c r="N620" s="81"/>
      <c r="O620" s="81"/>
      <c r="P620" s="81"/>
      <c r="Q620" s="75"/>
    </row>
    <row r="621" spans="2:17" ht="18.75" x14ac:dyDescent="0.3">
      <c r="B621" s="112"/>
      <c r="C621" s="112"/>
      <c r="D621" s="116" t="s">
        <v>244</v>
      </c>
      <c r="E621" s="118">
        <v>10</v>
      </c>
      <c r="F621" s="156"/>
      <c r="G621" s="161"/>
      <c r="H621" s="161"/>
      <c r="I621" s="161"/>
      <c r="J621" s="215" t="e">
        <f t="shared" si="105"/>
        <v>#DIV/0!</v>
      </c>
      <c r="K621" s="215" t="e">
        <f t="shared" si="107"/>
        <v>#DIV/0!</v>
      </c>
      <c r="L621" s="215" t="e">
        <f t="shared" si="107"/>
        <v>#DIV/0!</v>
      </c>
      <c r="M621" s="235" t="e">
        <f t="shared" si="107"/>
        <v>#DIV/0!</v>
      </c>
      <c r="N621" s="81"/>
      <c r="O621" s="81"/>
      <c r="P621" s="81"/>
      <c r="Q621" s="75"/>
    </row>
    <row r="622" spans="2:17" ht="18.75" x14ac:dyDescent="0.3">
      <c r="B622" s="112"/>
      <c r="C622" s="112"/>
      <c r="D622" s="116" t="s">
        <v>245</v>
      </c>
      <c r="E622" s="118">
        <v>11</v>
      </c>
      <c r="F622" s="156"/>
      <c r="G622" s="161"/>
      <c r="H622" s="161"/>
      <c r="I622" s="161"/>
      <c r="J622" s="215" t="e">
        <f t="shared" si="105"/>
        <v>#DIV/0!</v>
      </c>
      <c r="K622" s="215" t="e">
        <f t="shared" si="107"/>
        <v>#DIV/0!</v>
      </c>
      <c r="L622" s="215" t="e">
        <f t="shared" si="107"/>
        <v>#DIV/0!</v>
      </c>
      <c r="M622" s="235" t="e">
        <f t="shared" si="107"/>
        <v>#DIV/0!</v>
      </c>
      <c r="N622" s="81"/>
      <c r="O622" s="81"/>
      <c r="P622" s="81"/>
      <c r="Q622" s="75"/>
    </row>
    <row r="623" spans="2:17" ht="19.5" thickBot="1" x14ac:dyDescent="0.35">
      <c r="B623" s="112"/>
      <c r="C623" s="112"/>
      <c r="D623" s="116" t="s">
        <v>246</v>
      </c>
      <c r="E623" s="118">
        <v>12</v>
      </c>
      <c r="F623" s="157"/>
      <c r="G623" s="162"/>
      <c r="H623" s="162"/>
      <c r="I623" s="161"/>
      <c r="J623" s="215" t="e">
        <f t="shared" si="105"/>
        <v>#DIV/0!</v>
      </c>
      <c r="K623" s="215" t="e">
        <f t="shared" si="107"/>
        <v>#DIV/0!</v>
      </c>
      <c r="L623" s="215" t="e">
        <f t="shared" si="107"/>
        <v>#DIV/0!</v>
      </c>
      <c r="M623" s="235" t="e">
        <f t="shared" si="107"/>
        <v>#DIV/0!</v>
      </c>
      <c r="N623" s="81"/>
      <c r="O623" s="81"/>
      <c r="P623" s="81"/>
      <c r="Q623" s="75"/>
    </row>
    <row r="624" spans="2:17" ht="16.5" thickTop="1" thickBot="1" x14ac:dyDescent="0.3">
      <c r="B624" s="147"/>
      <c r="C624" s="78"/>
      <c r="D624" s="81"/>
      <c r="E624" s="115" t="s">
        <v>233</v>
      </c>
      <c r="F624" s="223" t="e">
        <f>SUM(F601:F610)</f>
        <v>#DIV/0!</v>
      </c>
      <c r="G624" s="224" t="e">
        <f>SUM(G601:G610)</f>
        <v>#DIV/0!</v>
      </c>
      <c r="H624" s="225" t="e">
        <f>SUM(H601:H610)</f>
        <v>#DIV/0!</v>
      </c>
      <c r="I624" s="226"/>
      <c r="J624" s="217" t="e">
        <f>SUM(J612:J623)</f>
        <v>#DIV/0!</v>
      </c>
      <c r="K624" s="217" t="e">
        <f t="shared" ref="K624:M624" si="108">SUM(K612:K623)</f>
        <v>#DIV/0!</v>
      </c>
      <c r="L624" s="217" t="e">
        <f t="shared" si="108"/>
        <v>#DIV/0!</v>
      </c>
      <c r="M624" s="234" t="e">
        <f t="shared" si="108"/>
        <v>#DIV/0!</v>
      </c>
      <c r="N624" s="81"/>
      <c r="O624" s="81"/>
      <c r="P624" s="81"/>
      <c r="Q624" s="75"/>
    </row>
    <row r="625" spans="1:18" x14ac:dyDescent="0.25">
      <c r="F625" s="232" t="s">
        <v>312</v>
      </c>
    </row>
    <row r="626" spans="1:18" ht="15.75" thickBot="1" x14ac:dyDescent="0.3">
      <c r="A626" s="76"/>
      <c r="B626" s="76"/>
      <c r="C626" s="76"/>
      <c r="D626" s="76"/>
      <c r="E626" s="76"/>
      <c r="F626" s="76"/>
      <c r="G626" s="76"/>
      <c r="H626" s="76"/>
      <c r="I626" s="76"/>
      <c r="J626" s="76"/>
      <c r="K626" s="76"/>
      <c r="L626" s="76"/>
      <c r="M626" s="76"/>
      <c r="N626" s="76"/>
      <c r="O626" s="76"/>
      <c r="P626" s="76"/>
      <c r="Q626" s="76"/>
      <c r="R626" s="102"/>
    </row>
    <row r="627" spans="1:18" ht="34.5" thickBot="1" x14ac:dyDescent="0.55000000000000004">
      <c r="B627" s="201" t="s">
        <v>335</v>
      </c>
      <c r="C627" s="202"/>
      <c r="D627" s="202"/>
      <c r="E627" s="202"/>
      <c r="F627" s="202"/>
      <c r="G627" s="202"/>
      <c r="H627" s="202"/>
      <c r="I627" s="202"/>
      <c r="J627" s="202"/>
      <c r="K627" s="202"/>
      <c r="L627" s="202"/>
      <c r="M627" s="202"/>
      <c r="N627" s="202"/>
      <c r="O627" s="202"/>
      <c r="P627" s="202"/>
      <c r="Q627" s="203"/>
    </row>
    <row r="628" spans="1:18" ht="40.5" customHeight="1" x14ac:dyDescent="0.25">
      <c r="B628" s="96"/>
      <c r="C628" s="97"/>
      <c r="D628" s="368" t="s">
        <v>181</v>
      </c>
      <c r="E628" s="598" t="s">
        <v>284</v>
      </c>
      <c r="F628" s="595" t="s">
        <v>259</v>
      </c>
      <c r="G628" s="596"/>
      <c r="H628" s="597"/>
      <c r="I628" s="598" t="s">
        <v>283</v>
      </c>
      <c r="J628" s="600" t="s">
        <v>187</v>
      </c>
      <c r="K628" s="601"/>
      <c r="L628" s="601"/>
      <c r="M628" s="602"/>
      <c r="N628" s="603" t="s">
        <v>227</v>
      </c>
      <c r="O628" s="604"/>
      <c r="P628" s="605"/>
    </row>
    <row r="629" spans="1:18" ht="15" customHeight="1" x14ac:dyDescent="0.25">
      <c r="B629" s="98"/>
      <c r="C629" s="99" t="s">
        <v>297</v>
      </c>
      <c r="D629" s="85">
        <f>D$598</f>
        <v>0</v>
      </c>
      <c r="E629" s="598"/>
      <c r="F629" s="109">
        <f>F$598</f>
        <v>0</v>
      </c>
      <c r="G629" s="110">
        <f>G$598</f>
        <v>0</v>
      </c>
      <c r="H629" s="111">
        <f>H$598</f>
        <v>0</v>
      </c>
      <c r="I629" s="598"/>
      <c r="J629" s="109">
        <f t="shared" ref="J629:P629" si="109">J$598</f>
        <v>0</v>
      </c>
      <c r="K629" s="110">
        <f t="shared" si="109"/>
        <v>0</v>
      </c>
      <c r="L629" s="110">
        <f t="shared" si="109"/>
        <v>0</v>
      </c>
      <c r="M629" s="111">
        <f t="shared" si="109"/>
        <v>0</v>
      </c>
      <c r="N629" s="109">
        <f t="shared" si="109"/>
        <v>0</v>
      </c>
      <c r="O629" s="110">
        <f t="shared" si="109"/>
        <v>0</v>
      </c>
      <c r="P629" s="111">
        <f t="shared" si="109"/>
        <v>0</v>
      </c>
    </row>
    <row r="630" spans="1:18" ht="15" customHeight="1" x14ac:dyDescent="0.25">
      <c r="B630" s="665" t="s">
        <v>179</v>
      </c>
      <c r="C630" s="79" t="s">
        <v>199</v>
      </c>
      <c r="D630" s="181" t="s">
        <v>182</v>
      </c>
      <c r="E630" s="598"/>
      <c r="F630" s="198" t="s">
        <v>182</v>
      </c>
      <c r="G630" s="199" t="s">
        <v>69</v>
      </c>
      <c r="H630" s="200" t="s">
        <v>183</v>
      </c>
      <c r="I630" s="598"/>
      <c r="J630" s="184" t="s">
        <v>51</v>
      </c>
      <c r="K630" s="178" t="s">
        <v>52</v>
      </c>
      <c r="L630" s="179" t="s">
        <v>185</v>
      </c>
      <c r="M630" s="183" t="s">
        <v>186</v>
      </c>
      <c r="N630" s="184" t="s">
        <v>228</v>
      </c>
      <c r="O630" s="593" t="s">
        <v>229</v>
      </c>
      <c r="P630" s="594"/>
    </row>
    <row r="631" spans="1:18" ht="15.75" customHeight="1" thickBot="1" x14ac:dyDescent="0.3">
      <c r="B631" s="666"/>
      <c r="C631" s="80" t="s">
        <v>12</v>
      </c>
      <c r="D631" s="182">
        <v>7388</v>
      </c>
      <c r="E631" s="599"/>
      <c r="F631" s="186">
        <v>7420</v>
      </c>
      <c r="G631" s="180">
        <v>3220</v>
      </c>
      <c r="H631" s="185">
        <v>3215</v>
      </c>
      <c r="I631" s="599"/>
      <c r="J631" s="186">
        <v>3210</v>
      </c>
      <c r="K631" s="180">
        <v>3212</v>
      </c>
      <c r="L631" s="180" t="s">
        <v>184</v>
      </c>
      <c r="M631" s="185" t="s">
        <v>184</v>
      </c>
      <c r="N631" s="186">
        <v>7422</v>
      </c>
      <c r="O631" s="180">
        <v>7425</v>
      </c>
      <c r="P631" s="185" t="s">
        <v>289</v>
      </c>
      <c r="Q631" s="77" t="s">
        <v>233</v>
      </c>
      <c r="R631" s="3" t="s">
        <v>189</v>
      </c>
    </row>
    <row r="632" spans="1:18" s="374" customFormat="1" x14ac:dyDescent="0.25">
      <c r="B632" s="667"/>
      <c r="C632" s="611"/>
      <c r="D632" s="150">
        <v>0</v>
      </c>
      <c r="E632" s="125"/>
      <c r="F632" s="169">
        <v>0</v>
      </c>
      <c r="G632" s="153">
        <v>0</v>
      </c>
      <c r="H632" s="170">
        <v>0</v>
      </c>
      <c r="I632" s="123"/>
      <c r="J632" s="169">
        <v>0</v>
      </c>
      <c r="K632" s="153">
        <v>0</v>
      </c>
      <c r="L632" s="153">
        <v>0</v>
      </c>
      <c r="M632" s="153">
        <v>0</v>
      </c>
      <c r="N632" s="153">
        <v>0</v>
      </c>
      <c r="O632" s="153">
        <v>0</v>
      </c>
      <c r="P632" s="153">
        <v>0</v>
      </c>
      <c r="Q632" s="138">
        <f>SUM(D632:P632)</f>
        <v>0</v>
      </c>
      <c r="R632" s="377"/>
    </row>
    <row r="633" spans="1:18" s="374" customFormat="1" x14ac:dyDescent="0.25">
      <c r="B633" s="667"/>
      <c r="C633" s="611"/>
      <c r="D633" s="150">
        <v>0</v>
      </c>
      <c r="E633" s="125"/>
      <c r="F633" s="169">
        <v>0</v>
      </c>
      <c r="G633" s="153">
        <v>0</v>
      </c>
      <c r="H633" s="170">
        <v>0</v>
      </c>
      <c r="I633" s="123"/>
      <c r="J633" s="169">
        <v>0</v>
      </c>
      <c r="K633" s="153">
        <v>0</v>
      </c>
      <c r="L633" s="153">
        <v>0</v>
      </c>
      <c r="M633" s="153">
        <v>0</v>
      </c>
      <c r="N633" s="153">
        <v>0</v>
      </c>
      <c r="O633" s="153">
        <v>0</v>
      </c>
      <c r="P633" s="153">
        <v>0</v>
      </c>
      <c r="Q633" s="138">
        <f>SUM(D633:P633)</f>
        <v>0</v>
      </c>
      <c r="R633" s="377"/>
    </row>
    <row r="634" spans="1:18" s="374" customFormat="1" x14ac:dyDescent="0.25">
      <c r="B634" s="667"/>
      <c r="C634" s="611"/>
      <c r="D634" s="150">
        <v>0</v>
      </c>
      <c r="E634" s="125"/>
      <c r="F634" s="169">
        <v>0</v>
      </c>
      <c r="G634" s="153">
        <v>0</v>
      </c>
      <c r="H634" s="170">
        <v>0</v>
      </c>
      <c r="I634" s="123"/>
      <c r="J634" s="169">
        <v>0</v>
      </c>
      <c r="K634" s="153">
        <v>0</v>
      </c>
      <c r="L634" s="153">
        <v>0</v>
      </c>
      <c r="M634" s="153">
        <v>0</v>
      </c>
      <c r="N634" s="153">
        <v>0</v>
      </c>
      <c r="O634" s="153">
        <v>0</v>
      </c>
      <c r="P634" s="153">
        <v>0</v>
      </c>
      <c r="Q634" s="139">
        <f t="shared" ref="Q634:Q639" si="110">SUM(D634:P634)</f>
        <v>0</v>
      </c>
      <c r="R634" s="377"/>
    </row>
    <row r="635" spans="1:18" s="374" customFormat="1" x14ac:dyDescent="0.25">
      <c r="B635" s="667"/>
      <c r="C635" s="611"/>
      <c r="D635" s="150">
        <v>0</v>
      </c>
      <c r="E635" s="125"/>
      <c r="F635" s="169">
        <v>0</v>
      </c>
      <c r="G635" s="153">
        <v>0</v>
      </c>
      <c r="H635" s="170">
        <v>0</v>
      </c>
      <c r="I635" s="123"/>
      <c r="J635" s="169">
        <v>0</v>
      </c>
      <c r="K635" s="153">
        <v>0</v>
      </c>
      <c r="L635" s="153">
        <v>0</v>
      </c>
      <c r="M635" s="153">
        <v>0</v>
      </c>
      <c r="N635" s="153">
        <v>0</v>
      </c>
      <c r="O635" s="153">
        <v>0</v>
      </c>
      <c r="P635" s="153">
        <v>0</v>
      </c>
      <c r="Q635" s="139">
        <f t="shared" si="110"/>
        <v>0</v>
      </c>
      <c r="R635" s="377"/>
    </row>
    <row r="636" spans="1:18" s="374" customFormat="1" x14ac:dyDescent="0.25">
      <c r="B636" s="667"/>
      <c r="C636" s="611"/>
      <c r="D636" s="150">
        <v>0</v>
      </c>
      <c r="E636" s="125"/>
      <c r="F636" s="169">
        <v>0</v>
      </c>
      <c r="G636" s="153">
        <v>0</v>
      </c>
      <c r="H636" s="170">
        <v>0</v>
      </c>
      <c r="I636" s="123"/>
      <c r="J636" s="169">
        <v>0</v>
      </c>
      <c r="K636" s="153">
        <v>0</v>
      </c>
      <c r="L636" s="153">
        <v>0</v>
      </c>
      <c r="M636" s="153">
        <v>0</v>
      </c>
      <c r="N636" s="153">
        <v>0</v>
      </c>
      <c r="O636" s="153">
        <v>0</v>
      </c>
      <c r="P636" s="153">
        <v>0</v>
      </c>
      <c r="Q636" s="139">
        <f t="shared" si="110"/>
        <v>0</v>
      </c>
      <c r="R636" s="377"/>
    </row>
    <row r="637" spans="1:18" s="374" customFormat="1" x14ac:dyDescent="0.25">
      <c r="B637" s="667"/>
      <c r="C637" s="611"/>
      <c r="D637" s="150">
        <v>0</v>
      </c>
      <c r="E637" s="125"/>
      <c r="F637" s="169">
        <v>0</v>
      </c>
      <c r="G637" s="153">
        <v>0</v>
      </c>
      <c r="H637" s="170">
        <v>0</v>
      </c>
      <c r="I637" s="123"/>
      <c r="J637" s="169">
        <v>0</v>
      </c>
      <c r="K637" s="153">
        <v>0</v>
      </c>
      <c r="L637" s="153">
        <v>0</v>
      </c>
      <c r="M637" s="153">
        <v>0</v>
      </c>
      <c r="N637" s="153">
        <v>0</v>
      </c>
      <c r="O637" s="153">
        <v>0</v>
      </c>
      <c r="P637" s="153">
        <v>0</v>
      </c>
      <c r="Q637" s="139">
        <f t="shared" si="110"/>
        <v>0</v>
      </c>
      <c r="R637" s="377"/>
    </row>
    <row r="638" spans="1:18" s="374" customFormat="1" x14ac:dyDescent="0.25">
      <c r="B638" s="667"/>
      <c r="C638" s="611"/>
      <c r="D638" s="150">
        <v>0</v>
      </c>
      <c r="E638" s="125"/>
      <c r="F638" s="169">
        <v>0</v>
      </c>
      <c r="G638" s="153">
        <v>0</v>
      </c>
      <c r="H638" s="170">
        <v>0</v>
      </c>
      <c r="I638" s="123"/>
      <c r="J638" s="169">
        <v>0</v>
      </c>
      <c r="K638" s="153">
        <v>0</v>
      </c>
      <c r="L638" s="153">
        <v>0</v>
      </c>
      <c r="M638" s="153">
        <v>0</v>
      </c>
      <c r="N638" s="153">
        <v>0</v>
      </c>
      <c r="O638" s="153">
        <v>0</v>
      </c>
      <c r="P638" s="153">
        <v>0</v>
      </c>
      <c r="Q638" s="139">
        <f t="shared" si="110"/>
        <v>0</v>
      </c>
      <c r="R638" s="377"/>
    </row>
    <row r="639" spans="1:18" s="374" customFormat="1" x14ac:dyDescent="0.25">
      <c r="B639" s="656" t="s">
        <v>288</v>
      </c>
      <c r="C639" s="609"/>
      <c r="D639" s="150">
        <v>0</v>
      </c>
      <c r="E639" s="125"/>
      <c r="F639" s="169">
        <v>0</v>
      </c>
      <c r="G639" s="153">
        <v>0</v>
      </c>
      <c r="H639" s="170">
        <v>0</v>
      </c>
      <c r="I639" s="123"/>
      <c r="J639" s="169">
        <v>0</v>
      </c>
      <c r="K639" s="153">
        <v>0</v>
      </c>
      <c r="L639" s="153">
        <v>0</v>
      </c>
      <c r="M639" s="153">
        <v>0</v>
      </c>
      <c r="N639" s="153">
        <v>0</v>
      </c>
      <c r="O639" s="153">
        <v>0</v>
      </c>
      <c r="P639" s="153">
        <v>0</v>
      </c>
      <c r="Q639" s="139">
        <f t="shared" si="110"/>
        <v>0</v>
      </c>
      <c r="R639" s="377"/>
    </row>
    <row r="640" spans="1:18" s="374" customFormat="1" ht="15.75" thickBot="1" x14ac:dyDescent="0.3">
      <c r="B640" s="656"/>
      <c r="C640" s="609"/>
      <c r="D640" s="152">
        <v>0</v>
      </c>
      <c r="E640" s="205"/>
      <c r="F640" s="175">
        <v>0</v>
      </c>
      <c r="G640" s="155">
        <v>0</v>
      </c>
      <c r="H640" s="176">
        <v>0</v>
      </c>
      <c r="I640" s="206"/>
      <c r="J640" s="175">
        <v>0</v>
      </c>
      <c r="K640" s="155">
        <v>0</v>
      </c>
      <c r="L640" s="155">
        <v>0</v>
      </c>
      <c r="M640" s="155">
        <v>0</v>
      </c>
      <c r="N640" s="155">
        <v>0</v>
      </c>
      <c r="O640" s="155">
        <v>0</v>
      </c>
      <c r="P640" s="176">
        <v>0</v>
      </c>
      <c r="Q640" s="140">
        <f>SUM(D640:P640)</f>
        <v>0</v>
      </c>
      <c r="R640" s="377"/>
    </row>
    <row r="641" spans="2:17" ht="16.5" thickTop="1" thickBot="1" x14ac:dyDescent="0.3">
      <c r="B641" s="87"/>
      <c r="C641" s="100" t="s">
        <v>314</v>
      </c>
      <c r="D641" s="163">
        <f>SUM(D632:D640)</f>
        <v>0</v>
      </c>
      <c r="E641" s="236"/>
      <c r="F641" s="237">
        <f>SUM(F632:F640)</f>
        <v>0</v>
      </c>
      <c r="G641" s="238">
        <f>SUM(G632:G640)</f>
        <v>0</v>
      </c>
      <c r="H641" s="239">
        <f>SUM(H632:H640)</f>
        <v>0</v>
      </c>
      <c r="I641" s="236"/>
      <c r="J641" s="237">
        <f t="shared" ref="J641:P641" si="111">SUM(J632:J640)</f>
        <v>0</v>
      </c>
      <c r="K641" s="238">
        <f t="shared" si="111"/>
        <v>0</v>
      </c>
      <c r="L641" s="238">
        <f t="shared" si="111"/>
        <v>0</v>
      </c>
      <c r="M641" s="239">
        <f t="shared" si="111"/>
        <v>0</v>
      </c>
      <c r="N641" s="237">
        <f t="shared" si="111"/>
        <v>0</v>
      </c>
      <c r="O641" s="238">
        <f t="shared" si="111"/>
        <v>0</v>
      </c>
      <c r="P641" s="239">
        <f t="shared" si="111"/>
        <v>0</v>
      </c>
      <c r="Q641" s="240">
        <f>SUM(D641:P641)</f>
        <v>0</v>
      </c>
    </row>
    <row r="642" spans="2:17" ht="15.75" thickBot="1" x14ac:dyDescent="0.3">
      <c r="B642" s="87"/>
      <c r="C642" s="100" t="s">
        <v>315</v>
      </c>
      <c r="D642" s="163">
        <f>$D$641+D$597</f>
        <v>0</v>
      </c>
      <c r="E642" s="236"/>
      <c r="F642" s="237">
        <f>F$641+F$597</f>
        <v>0</v>
      </c>
      <c r="G642" s="238">
        <f>G$641+G$597</f>
        <v>0</v>
      </c>
      <c r="H642" s="239">
        <f>H$641+H$597</f>
        <v>0</v>
      </c>
      <c r="I642" s="236"/>
      <c r="J642" s="237">
        <f t="shared" ref="J642:P642" si="112">J$641+J$597</f>
        <v>0</v>
      </c>
      <c r="K642" s="238">
        <f t="shared" si="112"/>
        <v>0</v>
      </c>
      <c r="L642" s="238">
        <f t="shared" si="112"/>
        <v>0</v>
      </c>
      <c r="M642" s="239">
        <f t="shared" si="112"/>
        <v>0</v>
      </c>
      <c r="N642" s="237">
        <f t="shared" si="112"/>
        <v>0</v>
      </c>
      <c r="O642" s="238">
        <f t="shared" si="112"/>
        <v>0</v>
      </c>
      <c r="P642" s="239">
        <f t="shared" si="112"/>
        <v>0</v>
      </c>
      <c r="Q642" s="240">
        <f>SUM(D642:P642)</f>
        <v>0</v>
      </c>
    </row>
    <row r="643" spans="2:17" ht="15.75" thickBot="1" x14ac:dyDescent="0.3">
      <c r="C643" s="78" t="s">
        <v>234</v>
      </c>
      <c r="D643" s="242">
        <f>D$629-D$641</f>
        <v>0</v>
      </c>
      <c r="E643" s="81"/>
      <c r="F643" s="243">
        <f>F$629-F$641</f>
        <v>0</v>
      </c>
      <c r="G643" s="244">
        <f>G$629-G$641</f>
        <v>0</v>
      </c>
      <c r="H643" s="245">
        <f>H$629-H$641</f>
        <v>0</v>
      </c>
      <c r="I643" s="81"/>
      <c r="J643" s="243">
        <f t="shared" ref="J643:P643" si="113">J$629-J$641</f>
        <v>0</v>
      </c>
      <c r="K643" s="244">
        <f t="shared" si="113"/>
        <v>0</v>
      </c>
      <c r="L643" s="244">
        <f t="shared" si="113"/>
        <v>0</v>
      </c>
      <c r="M643" s="245">
        <f t="shared" si="113"/>
        <v>0</v>
      </c>
      <c r="N643" s="244">
        <f t="shared" si="113"/>
        <v>0</v>
      </c>
      <c r="O643" s="244">
        <f t="shared" si="113"/>
        <v>0</v>
      </c>
      <c r="P643" s="244">
        <f t="shared" si="113"/>
        <v>0</v>
      </c>
      <c r="Q643" s="93">
        <f>SUM(D643:P643)</f>
        <v>0</v>
      </c>
    </row>
    <row r="644" spans="2:17" ht="15.75" thickBot="1" x14ac:dyDescent="0.3">
      <c r="C644" s="147"/>
      <c r="D644" s="81"/>
      <c r="E644" s="81"/>
      <c r="F644" s="81"/>
      <c r="G644" s="81"/>
      <c r="H644" s="81"/>
      <c r="I644" s="92"/>
      <c r="J644" s="81"/>
      <c r="K644" s="81"/>
      <c r="L644" s="81"/>
      <c r="M644" s="81"/>
      <c r="N644" s="81"/>
      <c r="O644" s="81"/>
      <c r="P644" s="81"/>
      <c r="Q644" s="75"/>
    </row>
    <row r="645" spans="2:17" ht="19.5" thickBot="1" x14ac:dyDescent="0.35">
      <c r="B645" s="113"/>
      <c r="C645" s="120"/>
      <c r="D645" s="119"/>
      <c r="E645" s="233" t="s">
        <v>279</v>
      </c>
      <c r="F645" s="631" t="s">
        <v>336</v>
      </c>
      <c r="G645" s="632"/>
      <c r="H645" s="632"/>
      <c r="I645" s="632"/>
      <c r="J645" s="632"/>
      <c r="K645" s="632"/>
      <c r="L645" s="632"/>
      <c r="M645" s="633"/>
      <c r="N645" s="81"/>
      <c r="O645" s="81"/>
      <c r="P645" s="81"/>
      <c r="Q645" s="75"/>
    </row>
    <row r="646" spans="2:17" ht="18.75" x14ac:dyDescent="0.3">
      <c r="B646" s="112"/>
      <c r="C646" s="120"/>
      <c r="D646" s="116" t="s">
        <v>247</v>
      </c>
      <c r="E646" s="118">
        <v>1</v>
      </c>
      <c r="F646" s="213" t="e">
        <f t="shared" ref="F646:H655" si="114">ROUND(SUMIF($E$7:$E$640,$D646,F$7:F$640)/F$642,3)</f>
        <v>#DIV/0!</v>
      </c>
      <c r="G646" s="228" t="e">
        <f t="shared" si="114"/>
        <v>#DIV/0!</v>
      </c>
      <c r="H646" s="228" t="e">
        <f t="shared" si="114"/>
        <v>#DIV/0!</v>
      </c>
      <c r="I646" s="379"/>
      <c r="J646" s="379"/>
      <c r="K646" s="379"/>
      <c r="L646" s="379"/>
      <c r="M646" s="380"/>
      <c r="N646" s="81"/>
      <c r="O646" s="81"/>
      <c r="P646" s="81"/>
      <c r="Q646" s="75"/>
    </row>
    <row r="647" spans="2:17" ht="18.75" x14ac:dyDescent="0.3">
      <c r="B647" s="112"/>
      <c r="C647" s="119"/>
      <c r="D647" s="116" t="s">
        <v>248</v>
      </c>
      <c r="E647" s="118">
        <v>2</v>
      </c>
      <c r="F647" s="214" t="e">
        <f t="shared" si="114"/>
        <v>#DIV/0!</v>
      </c>
      <c r="G647" s="215" t="e">
        <f t="shared" si="114"/>
        <v>#DIV/0!</v>
      </c>
      <c r="H647" s="215" t="e">
        <f t="shared" si="114"/>
        <v>#DIV/0!</v>
      </c>
      <c r="I647" s="161"/>
      <c r="J647" s="161"/>
      <c r="K647" s="161"/>
      <c r="L647" s="161"/>
      <c r="M647" s="158"/>
      <c r="N647" s="81"/>
      <c r="O647" s="81"/>
      <c r="P647" s="81"/>
      <c r="Q647" s="75"/>
    </row>
    <row r="648" spans="2:17" ht="18.75" x14ac:dyDescent="0.3">
      <c r="B648" s="112"/>
      <c r="C648" s="119"/>
      <c r="D648" s="116" t="s">
        <v>249</v>
      </c>
      <c r="E648" s="118">
        <v>3</v>
      </c>
      <c r="F648" s="214" t="e">
        <f t="shared" si="114"/>
        <v>#DIV/0!</v>
      </c>
      <c r="G648" s="215" t="e">
        <f t="shared" si="114"/>
        <v>#DIV/0!</v>
      </c>
      <c r="H648" s="215" t="e">
        <f t="shared" si="114"/>
        <v>#DIV/0!</v>
      </c>
      <c r="I648" s="161"/>
      <c r="J648" s="161"/>
      <c r="K648" s="161"/>
      <c r="L648" s="161"/>
      <c r="M648" s="158"/>
      <c r="N648" s="81"/>
      <c r="O648" s="81"/>
      <c r="P648" s="81"/>
      <c r="Q648" s="75"/>
    </row>
    <row r="649" spans="2:17" ht="18.75" x14ac:dyDescent="0.3">
      <c r="B649" s="112"/>
      <c r="C649" s="119"/>
      <c r="D649" s="116" t="s">
        <v>250</v>
      </c>
      <c r="E649" s="118">
        <v>4</v>
      </c>
      <c r="F649" s="214" t="e">
        <f t="shared" si="114"/>
        <v>#DIV/0!</v>
      </c>
      <c r="G649" s="215" t="e">
        <f t="shared" si="114"/>
        <v>#DIV/0!</v>
      </c>
      <c r="H649" s="215" t="e">
        <f t="shared" si="114"/>
        <v>#DIV/0!</v>
      </c>
      <c r="I649" s="161"/>
      <c r="J649" s="161"/>
      <c r="K649" s="161"/>
      <c r="L649" s="161"/>
      <c r="M649" s="158"/>
      <c r="N649" s="81"/>
      <c r="O649" s="81"/>
      <c r="P649" s="81"/>
      <c r="Q649" s="75"/>
    </row>
    <row r="650" spans="2:17" ht="18.75" x14ac:dyDescent="0.3">
      <c r="B650" s="112"/>
      <c r="C650" s="119"/>
      <c r="D650" s="116" t="s">
        <v>251</v>
      </c>
      <c r="E650" s="118">
        <v>5</v>
      </c>
      <c r="F650" s="214" t="e">
        <f t="shared" si="114"/>
        <v>#DIV/0!</v>
      </c>
      <c r="G650" s="215" t="e">
        <f t="shared" si="114"/>
        <v>#DIV/0!</v>
      </c>
      <c r="H650" s="215" t="e">
        <f t="shared" si="114"/>
        <v>#DIV/0!</v>
      </c>
      <c r="I650" s="161"/>
      <c r="J650" s="161"/>
      <c r="K650" s="161"/>
      <c r="L650" s="161"/>
      <c r="M650" s="158"/>
      <c r="N650" s="81"/>
      <c r="O650" s="81"/>
      <c r="P650" s="81"/>
      <c r="Q650" s="75"/>
    </row>
    <row r="651" spans="2:17" ht="18.75" x14ac:dyDescent="0.3">
      <c r="B651" s="112"/>
      <c r="C651" s="119"/>
      <c r="D651" s="116" t="s">
        <v>252</v>
      </c>
      <c r="E651" s="118">
        <v>6</v>
      </c>
      <c r="F651" s="214" t="e">
        <f t="shared" si="114"/>
        <v>#DIV/0!</v>
      </c>
      <c r="G651" s="215" t="e">
        <f t="shared" si="114"/>
        <v>#DIV/0!</v>
      </c>
      <c r="H651" s="215" t="e">
        <f t="shared" si="114"/>
        <v>#DIV/0!</v>
      </c>
      <c r="I651" s="161"/>
      <c r="J651" s="161"/>
      <c r="K651" s="161"/>
      <c r="L651" s="161"/>
      <c r="M651" s="158"/>
      <c r="N651" s="81"/>
      <c r="O651" s="81"/>
      <c r="P651" s="81"/>
      <c r="Q651" s="75"/>
    </row>
    <row r="652" spans="2:17" ht="18.75" x14ac:dyDescent="0.3">
      <c r="B652" s="112"/>
      <c r="C652" s="119"/>
      <c r="D652" s="116" t="s">
        <v>253</v>
      </c>
      <c r="E652" s="118">
        <v>7</v>
      </c>
      <c r="F652" s="214" t="e">
        <f t="shared" si="114"/>
        <v>#DIV/0!</v>
      </c>
      <c r="G652" s="215" t="e">
        <f t="shared" si="114"/>
        <v>#DIV/0!</v>
      </c>
      <c r="H652" s="215" t="e">
        <f t="shared" si="114"/>
        <v>#DIV/0!</v>
      </c>
      <c r="I652" s="161"/>
      <c r="J652" s="161"/>
      <c r="K652" s="161"/>
      <c r="L652" s="161"/>
      <c r="M652" s="158"/>
      <c r="N652" s="81"/>
      <c r="O652" s="81"/>
      <c r="P652" s="81"/>
      <c r="Q652" s="75"/>
    </row>
    <row r="653" spans="2:17" ht="18.75" x14ac:dyDescent="0.3">
      <c r="B653" s="112"/>
      <c r="C653" s="119"/>
      <c r="D653" s="116" t="s">
        <v>254</v>
      </c>
      <c r="E653" s="118">
        <v>8</v>
      </c>
      <c r="F653" s="214" t="e">
        <f t="shared" si="114"/>
        <v>#DIV/0!</v>
      </c>
      <c r="G653" s="215" t="e">
        <f t="shared" si="114"/>
        <v>#DIV/0!</v>
      </c>
      <c r="H653" s="215" t="e">
        <f t="shared" si="114"/>
        <v>#DIV/0!</v>
      </c>
      <c r="I653" s="161"/>
      <c r="J653" s="161"/>
      <c r="K653" s="161"/>
      <c r="L653" s="161"/>
      <c r="M653" s="158"/>
      <c r="N653" s="81"/>
      <c r="O653" s="81"/>
      <c r="P653" s="81"/>
      <c r="Q653" s="75"/>
    </row>
    <row r="654" spans="2:17" ht="18.75" x14ac:dyDescent="0.3">
      <c r="B654" s="112"/>
      <c r="C654" s="119"/>
      <c r="D654" s="116" t="s">
        <v>255</v>
      </c>
      <c r="E654" s="118">
        <v>9</v>
      </c>
      <c r="F654" s="214" t="e">
        <f t="shared" si="114"/>
        <v>#DIV/0!</v>
      </c>
      <c r="G654" s="215" t="e">
        <f t="shared" si="114"/>
        <v>#DIV/0!</v>
      </c>
      <c r="H654" s="215" t="e">
        <f t="shared" si="114"/>
        <v>#DIV/0!</v>
      </c>
      <c r="I654" s="161"/>
      <c r="J654" s="161"/>
      <c r="K654" s="161"/>
      <c r="L654" s="161"/>
      <c r="M654" s="158"/>
      <c r="N654" s="81"/>
      <c r="O654" s="81"/>
      <c r="P654" s="81"/>
      <c r="Q654" s="75"/>
    </row>
    <row r="655" spans="2:17" ht="18.75" x14ac:dyDescent="0.3">
      <c r="B655" s="112"/>
      <c r="C655" s="119"/>
      <c r="D655" s="116" t="s">
        <v>256</v>
      </c>
      <c r="E655" s="118">
        <v>10</v>
      </c>
      <c r="F655" s="214" t="e">
        <f t="shared" si="114"/>
        <v>#DIV/0!</v>
      </c>
      <c r="G655" s="215" t="e">
        <f t="shared" si="114"/>
        <v>#DIV/0!</v>
      </c>
      <c r="H655" s="215" t="e">
        <f t="shared" si="114"/>
        <v>#DIV/0!</v>
      </c>
      <c r="I655" s="161"/>
      <c r="J655" s="161"/>
      <c r="K655" s="161"/>
      <c r="L655" s="161"/>
      <c r="M655" s="158"/>
      <c r="N655" s="81"/>
      <c r="O655" s="81"/>
      <c r="P655" s="81"/>
      <c r="Q655" s="75"/>
    </row>
    <row r="656" spans="2:17" ht="15.75" x14ac:dyDescent="0.25">
      <c r="B656" s="113"/>
      <c r="C656" s="114"/>
      <c r="D656" s="114"/>
      <c r="E656" s="117" t="s">
        <v>260</v>
      </c>
      <c r="F656" s="156"/>
      <c r="G656" s="161"/>
      <c r="H656" s="161"/>
      <c r="I656" s="161"/>
      <c r="J656" s="161"/>
      <c r="K656" s="161"/>
      <c r="L656" s="161"/>
      <c r="M656" s="158"/>
      <c r="N656" s="81"/>
      <c r="O656" s="81"/>
      <c r="P656" s="81"/>
      <c r="Q656" s="75"/>
    </row>
    <row r="657" spans="1:18" ht="18.75" x14ac:dyDescent="0.3">
      <c r="B657" s="112"/>
      <c r="C657" s="112"/>
      <c r="D657" s="116" t="s">
        <v>235</v>
      </c>
      <c r="E657" s="118">
        <v>1</v>
      </c>
      <c r="F657" s="156"/>
      <c r="G657" s="161"/>
      <c r="H657" s="161"/>
      <c r="I657" s="161"/>
      <c r="J657" s="215" t="e">
        <f t="shared" ref="J657:J668" si="115">ROUND(SUMIF($I$7:$I$640,$D657,J$7:J$640)/J$642,3)</f>
        <v>#DIV/0!</v>
      </c>
      <c r="K657" s="215" t="e">
        <f t="shared" ref="K657:M657" si="116">ROUND(SUMIF($I$7:$I$640,$D657,K$7:K$640)/K$642,3)</f>
        <v>#DIV/0!</v>
      </c>
      <c r="L657" s="215" t="e">
        <f t="shared" si="116"/>
        <v>#DIV/0!</v>
      </c>
      <c r="M657" s="235" t="e">
        <f t="shared" si="116"/>
        <v>#DIV/0!</v>
      </c>
      <c r="N657" s="81"/>
      <c r="O657" s="81"/>
      <c r="P657" s="81"/>
      <c r="Q657" s="75"/>
    </row>
    <row r="658" spans="1:18" ht="18.75" x14ac:dyDescent="0.3">
      <c r="B658" s="112"/>
      <c r="C658" s="112"/>
      <c r="D658" s="116" t="s">
        <v>236</v>
      </c>
      <c r="E658" s="118">
        <v>2</v>
      </c>
      <c r="F658" s="156"/>
      <c r="G658" s="161"/>
      <c r="H658" s="161"/>
      <c r="I658" s="161"/>
      <c r="J658" s="215" t="e">
        <f t="shared" si="115"/>
        <v>#DIV/0!</v>
      </c>
      <c r="K658" s="215" t="e">
        <f t="shared" ref="K658:M668" si="117">ROUND(SUMIF($I$7:$I$640,$D658,K$7:K$640)/K$642,3)</f>
        <v>#DIV/0!</v>
      </c>
      <c r="L658" s="215" t="e">
        <f t="shared" si="117"/>
        <v>#DIV/0!</v>
      </c>
      <c r="M658" s="235" t="e">
        <f t="shared" si="117"/>
        <v>#DIV/0!</v>
      </c>
      <c r="N658" s="81"/>
      <c r="O658" s="81"/>
      <c r="P658" s="81"/>
      <c r="Q658" s="75"/>
    </row>
    <row r="659" spans="1:18" ht="18.75" x14ac:dyDescent="0.3">
      <c r="B659" s="112"/>
      <c r="C659" s="112"/>
      <c r="D659" s="116" t="s">
        <v>237</v>
      </c>
      <c r="E659" s="118">
        <v>3</v>
      </c>
      <c r="F659" s="156"/>
      <c r="G659" s="161"/>
      <c r="H659" s="161"/>
      <c r="I659" s="161"/>
      <c r="J659" s="215" t="e">
        <f t="shared" si="115"/>
        <v>#DIV/0!</v>
      </c>
      <c r="K659" s="215" t="e">
        <f t="shared" si="117"/>
        <v>#DIV/0!</v>
      </c>
      <c r="L659" s="215" t="e">
        <f t="shared" si="117"/>
        <v>#DIV/0!</v>
      </c>
      <c r="M659" s="235" t="e">
        <f t="shared" si="117"/>
        <v>#DIV/0!</v>
      </c>
      <c r="N659" s="81"/>
      <c r="O659" s="81"/>
      <c r="P659" s="81"/>
      <c r="Q659" s="75"/>
    </row>
    <row r="660" spans="1:18" ht="18.75" x14ac:dyDescent="0.3">
      <c r="B660" s="112"/>
      <c r="C660" s="112"/>
      <c r="D660" s="116" t="s">
        <v>238</v>
      </c>
      <c r="E660" s="118">
        <v>4</v>
      </c>
      <c r="F660" s="156"/>
      <c r="G660" s="161"/>
      <c r="H660" s="161"/>
      <c r="I660" s="161"/>
      <c r="J660" s="215" t="e">
        <f t="shared" si="115"/>
        <v>#DIV/0!</v>
      </c>
      <c r="K660" s="215" t="e">
        <f t="shared" si="117"/>
        <v>#DIV/0!</v>
      </c>
      <c r="L660" s="215" t="e">
        <f t="shared" si="117"/>
        <v>#DIV/0!</v>
      </c>
      <c r="M660" s="235" t="e">
        <f t="shared" si="117"/>
        <v>#DIV/0!</v>
      </c>
      <c r="N660" s="81"/>
      <c r="O660" s="81"/>
      <c r="P660" s="81"/>
      <c r="Q660" s="75"/>
    </row>
    <row r="661" spans="1:18" ht="18.75" x14ac:dyDescent="0.3">
      <c r="B661" s="112"/>
      <c r="C661" s="112"/>
      <c r="D661" s="116" t="s">
        <v>239</v>
      </c>
      <c r="E661" s="118">
        <v>5</v>
      </c>
      <c r="F661" s="156"/>
      <c r="G661" s="161"/>
      <c r="H661" s="161"/>
      <c r="I661" s="161"/>
      <c r="J661" s="215" t="e">
        <f t="shared" si="115"/>
        <v>#DIV/0!</v>
      </c>
      <c r="K661" s="215" t="e">
        <f t="shared" si="117"/>
        <v>#DIV/0!</v>
      </c>
      <c r="L661" s="215" t="e">
        <f t="shared" si="117"/>
        <v>#DIV/0!</v>
      </c>
      <c r="M661" s="235" t="e">
        <f t="shared" si="117"/>
        <v>#DIV/0!</v>
      </c>
      <c r="N661" s="81"/>
      <c r="O661" s="81"/>
      <c r="P661" s="81"/>
      <c r="Q661" s="75"/>
    </row>
    <row r="662" spans="1:18" ht="18.75" x14ac:dyDescent="0.3">
      <c r="B662" s="112"/>
      <c r="C662" s="112"/>
      <c r="D662" s="116" t="s">
        <v>240</v>
      </c>
      <c r="E662" s="118">
        <v>6</v>
      </c>
      <c r="F662" s="156"/>
      <c r="G662" s="161"/>
      <c r="H662" s="161"/>
      <c r="I662" s="161"/>
      <c r="J662" s="215" t="e">
        <f t="shared" si="115"/>
        <v>#DIV/0!</v>
      </c>
      <c r="K662" s="215" t="e">
        <f t="shared" si="117"/>
        <v>#DIV/0!</v>
      </c>
      <c r="L662" s="215" t="e">
        <f t="shared" si="117"/>
        <v>#DIV/0!</v>
      </c>
      <c r="M662" s="235" t="e">
        <f t="shared" si="117"/>
        <v>#DIV/0!</v>
      </c>
      <c r="N662" s="81"/>
      <c r="O662" s="81"/>
      <c r="P662" s="81"/>
      <c r="Q662" s="75"/>
    </row>
    <row r="663" spans="1:18" ht="18.75" x14ac:dyDescent="0.3">
      <c r="B663" s="112"/>
      <c r="C663" s="112"/>
      <c r="D663" s="116" t="s">
        <v>241</v>
      </c>
      <c r="E663" s="118">
        <v>7</v>
      </c>
      <c r="F663" s="156"/>
      <c r="G663" s="161"/>
      <c r="H663" s="161"/>
      <c r="I663" s="161"/>
      <c r="J663" s="215" t="e">
        <f t="shared" si="115"/>
        <v>#DIV/0!</v>
      </c>
      <c r="K663" s="215" t="e">
        <f t="shared" si="117"/>
        <v>#DIV/0!</v>
      </c>
      <c r="L663" s="215" t="e">
        <f t="shared" si="117"/>
        <v>#DIV/0!</v>
      </c>
      <c r="M663" s="235" t="e">
        <f t="shared" si="117"/>
        <v>#DIV/0!</v>
      </c>
      <c r="N663" s="81"/>
      <c r="O663" s="81"/>
      <c r="P663" s="81"/>
      <c r="Q663" s="75"/>
    </row>
    <row r="664" spans="1:18" ht="18.75" x14ac:dyDescent="0.3">
      <c r="B664" s="112"/>
      <c r="C664" s="112"/>
      <c r="D664" s="116" t="s">
        <v>242</v>
      </c>
      <c r="E664" s="118">
        <v>8</v>
      </c>
      <c r="F664" s="156"/>
      <c r="G664" s="161"/>
      <c r="H664" s="161"/>
      <c r="I664" s="161"/>
      <c r="J664" s="215" t="e">
        <f t="shared" si="115"/>
        <v>#DIV/0!</v>
      </c>
      <c r="K664" s="215" t="e">
        <f t="shared" si="117"/>
        <v>#DIV/0!</v>
      </c>
      <c r="L664" s="215" t="e">
        <f t="shared" si="117"/>
        <v>#DIV/0!</v>
      </c>
      <c r="M664" s="235" t="e">
        <f t="shared" si="117"/>
        <v>#DIV/0!</v>
      </c>
      <c r="N664" s="81"/>
      <c r="O664" s="81"/>
      <c r="P664" s="81"/>
      <c r="Q664" s="75"/>
    </row>
    <row r="665" spans="1:18" ht="18.75" x14ac:dyDescent="0.3">
      <c r="B665" s="112"/>
      <c r="C665" s="112"/>
      <c r="D665" s="116" t="s">
        <v>243</v>
      </c>
      <c r="E665" s="118">
        <v>9</v>
      </c>
      <c r="F665" s="156"/>
      <c r="G665" s="161"/>
      <c r="H665" s="161"/>
      <c r="I665" s="161"/>
      <c r="J665" s="215" t="e">
        <f t="shared" si="115"/>
        <v>#DIV/0!</v>
      </c>
      <c r="K665" s="215" t="e">
        <f t="shared" si="117"/>
        <v>#DIV/0!</v>
      </c>
      <c r="L665" s="215" t="e">
        <f t="shared" si="117"/>
        <v>#DIV/0!</v>
      </c>
      <c r="M665" s="235" t="e">
        <f t="shared" si="117"/>
        <v>#DIV/0!</v>
      </c>
      <c r="N665" s="81"/>
      <c r="O665" s="81"/>
      <c r="P665" s="81"/>
      <c r="Q665" s="75"/>
    </row>
    <row r="666" spans="1:18" ht="18.75" x14ac:dyDescent="0.3">
      <c r="B666" s="112"/>
      <c r="C666" s="112"/>
      <c r="D666" s="116" t="s">
        <v>244</v>
      </c>
      <c r="E666" s="118">
        <v>10</v>
      </c>
      <c r="F666" s="156"/>
      <c r="G666" s="161"/>
      <c r="H666" s="161"/>
      <c r="I666" s="161"/>
      <c r="J666" s="215" t="e">
        <f t="shared" si="115"/>
        <v>#DIV/0!</v>
      </c>
      <c r="K666" s="215" t="e">
        <f t="shared" si="117"/>
        <v>#DIV/0!</v>
      </c>
      <c r="L666" s="215" t="e">
        <f t="shared" si="117"/>
        <v>#DIV/0!</v>
      </c>
      <c r="M666" s="235" t="e">
        <f t="shared" si="117"/>
        <v>#DIV/0!</v>
      </c>
      <c r="N666" s="81"/>
      <c r="O666" s="81"/>
      <c r="P666" s="81"/>
      <c r="Q666" s="75"/>
    </row>
    <row r="667" spans="1:18" ht="18.75" x14ac:dyDescent="0.3">
      <c r="B667" s="112"/>
      <c r="C667" s="112"/>
      <c r="D667" s="116" t="s">
        <v>245</v>
      </c>
      <c r="E667" s="118">
        <v>11</v>
      </c>
      <c r="F667" s="156"/>
      <c r="G667" s="161"/>
      <c r="H667" s="161"/>
      <c r="I667" s="161"/>
      <c r="J667" s="215" t="e">
        <f t="shared" si="115"/>
        <v>#DIV/0!</v>
      </c>
      <c r="K667" s="215" t="e">
        <f t="shared" si="117"/>
        <v>#DIV/0!</v>
      </c>
      <c r="L667" s="215" t="e">
        <f t="shared" si="117"/>
        <v>#DIV/0!</v>
      </c>
      <c r="M667" s="235" t="e">
        <f t="shared" si="117"/>
        <v>#DIV/0!</v>
      </c>
      <c r="N667" s="81"/>
      <c r="O667" s="81"/>
      <c r="P667" s="81"/>
      <c r="Q667" s="75"/>
    </row>
    <row r="668" spans="1:18" ht="19.5" thickBot="1" x14ac:dyDescent="0.35">
      <c r="B668" s="112"/>
      <c r="C668" s="112"/>
      <c r="D668" s="116" t="s">
        <v>246</v>
      </c>
      <c r="E668" s="118">
        <v>12</v>
      </c>
      <c r="F668" s="157"/>
      <c r="G668" s="162"/>
      <c r="H668" s="162"/>
      <c r="I668" s="161"/>
      <c r="J668" s="215" t="e">
        <f t="shared" si="115"/>
        <v>#DIV/0!</v>
      </c>
      <c r="K668" s="215" t="e">
        <f t="shared" si="117"/>
        <v>#DIV/0!</v>
      </c>
      <c r="L668" s="215" t="e">
        <f t="shared" si="117"/>
        <v>#DIV/0!</v>
      </c>
      <c r="M668" s="235" t="e">
        <f t="shared" si="117"/>
        <v>#DIV/0!</v>
      </c>
      <c r="N668" s="81"/>
      <c r="O668" s="81"/>
      <c r="P668" s="81"/>
      <c r="Q668" s="75"/>
    </row>
    <row r="669" spans="1:18" ht="16.5" thickTop="1" thickBot="1" x14ac:dyDescent="0.3">
      <c r="B669" s="147"/>
      <c r="C669" s="78"/>
      <c r="D669" s="81"/>
      <c r="E669" s="115" t="s">
        <v>233</v>
      </c>
      <c r="F669" s="223" t="e">
        <f>SUM(F646:F655)</f>
        <v>#DIV/0!</v>
      </c>
      <c r="G669" s="224" t="e">
        <f>SUM(G646:G655)</f>
        <v>#DIV/0!</v>
      </c>
      <c r="H669" s="225" t="e">
        <f>SUM(H646:H655)</f>
        <v>#DIV/0!</v>
      </c>
      <c r="I669" s="226"/>
      <c r="J669" s="217" t="e">
        <f>SUM(J657:J668)</f>
        <v>#DIV/0!</v>
      </c>
      <c r="K669" s="217" t="e">
        <f t="shared" ref="K669:M669" si="118">SUM(K657:K668)</f>
        <v>#DIV/0!</v>
      </c>
      <c r="L669" s="217" t="e">
        <f t="shared" si="118"/>
        <v>#DIV/0!</v>
      </c>
      <c r="M669" s="234" t="e">
        <f t="shared" si="118"/>
        <v>#DIV/0!</v>
      </c>
      <c r="N669" s="81"/>
      <c r="O669" s="81"/>
      <c r="P669" s="81"/>
      <c r="Q669" s="75"/>
    </row>
    <row r="670" spans="1:18" x14ac:dyDescent="0.25">
      <c r="F670" s="232" t="s">
        <v>312</v>
      </c>
    </row>
    <row r="671" spans="1:18" ht="15.75" thickBot="1" x14ac:dyDescent="0.3">
      <c r="A671" s="76"/>
      <c r="B671" s="76"/>
      <c r="C671" s="76"/>
      <c r="D671" s="76"/>
      <c r="E671" s="76"/>
      <c r="F671" s="76"/>
      <c r="G671" s="76"/>
      <c r="H671" s="76"/>
      <c r="I671" s="76"/>
      <c r="J671" s="76"/>
      <c r="K671" s="76"/>
      <c r="L671" s="76"/>
      <c r="M671" s="76"/>
      <c r="N671" s="76"/>
      <c r="O671" s="76"/>
      <c r="P671" s="76"/>
      <c r="Q671" s="76"/>
      <c r="R671" s="102"/>
    </row>
    <row r="672" spans="1:18" ht="34.5" thickBot="1" x14ac:dyDescent="0.55000000000000004">
      <c r="B672" s="201" t="s">
        <v>337</v>
      </c>
      <c r="C672" s="202"/>
      <c r="D672" s="202"/>
      <c r="E672" s="202"/>
      <c r="F672" s="202"/>
      <c r="G672" s="202"/>
      <c r="H672" s="202"/>
      <c r="I672" s="202"/>
      <c r="J672" s="202"/>
      <c r="K672" s="202"/>
      <c r="L672" s="202"/>
      <c r="M672" s="202"/>
      <c r="N672" s="202"/>
      <c r="O672" s="202"/>
      <c r="P672" s="202"/>
      <c r="Q672" s="203"/>
    </row>
    <row r="673" spans="2:18" ht="36.75" customHeight="1" x14ac:dyDescent="0.25">
      <c r="B673" s="96"/>
      <c r="C673" s="97"/>
      <c r="D673" s="368" t="s">
        <v>181</v>
      </c>
      <c r="E673" s="598" t="s">
        <v>284</v>
      </c>
      <c r="F673" s="595" t="s">
        <v>259</v>
      </c>
      <c r="G673" s="596"/>
      <c r="H673" s="597"/>
      <c r="I673" s="598" t="s">
        <v>283</v>
      </c>
      <c r="J673" s="600" t="s">
        <v>187</v>
      </c>
      <c r="K673" s="601"/>
      <c r="L673" s="601"/>
      <c r="M673" s="602"/>
      <c r="N673" s="603" t="s">
        <v>227</v>
      </c>
      <c r="O673" s="604"/>
      <c r="P673" s="605"/>
    </row>
    <row r="674" spans="2:18" ht="15" customHeight="1" x14ac:dyDescent="0.25">
      <c r="B674" s="98"/>
      <c r="C674" s="99" t="s">
        <v>297</v>
      </c>
      <c r="D674" s="85">
        <f>D$643</f>
        <v>0</v>
      </c>
      <c r="E674" s="598"/>
      <c r="F674" s="109">
        <f>F$643</f>
        <v>0</v>
      </c>
      <c r="G674" s="110">
        <f>G$643</f>
        <v>0</v>
      </c>
      <c r="H674" s="111">
        <f>H$643</f>
        <v>0</v>
      </c>
      <c r="I674" s="598"/>
      <c r="J674" s="109">
        <f t="shared" ref="J674:P674" si="119">J$643</f>
        <v>0</v>
      </c>
      <c r="K674" s="110">
        <f t="shared" si="119"/>
        <v>0</v>
      </c>
      <c r="L674" s="110">
        <f t="shared" si="119"/>
        <v>0</v>
      </c>
      <c r="M674" s="111">
        <f t="shared" si="119"/>
        <v>0</v>
      </c>
      <c r="N674" s="109">
        <f t="shared" si="119"/>
        <v>0</v>
      </c>
      <c r="O674" s="110">
        <f t="shared" si="119"/>
        <v>0</v>
      </c>
      <c r="P674" s="111">
        <f t="shared" si="119"/>
        <v>0</v>
      </c>
    </row>
    <row r="675" spans="2:18" ht="15" customHeight="1" x14ac:dyDescent="0.25">
      <c r="B675" s="665" t="s">
        <v>179</v>
      </c>
      <c r="C675" s="79" t="s">
        <v>199</v>
      </c>
      <c r="D675" s="181" t="s">
        <v>182</v>
      </c>
      <c r="E675" s="598"/>
      <c r="F675" s="198" t="s">
        <v>182</v>
      </c>
      <c r="G675" s="199" t="s">
        <v>69</v>
      </c>
      <c r="H675" s="200" t="s">
        <v>183</v>
      </c>
      <c r="I675" s="598"/>
      <c r="J675" s="184" t="s">
        <v>51</v>
      </c>
      <c r="K675" s="178" t="s">
        <v>52</v>
      </c>
      <c r="L675" s="179" t="s">
        <v>185</v>
      </c>
      <c r="M675" s="183" t="s">
        <v>186</v>
      </c>
      <c r="N675" s="184" t="s">
        <v>228</v>
      </c>
      <c r="O675" s="593" t="s">
        <v>229</v>
      </c>
      <c r="P675" s="594"/>
    </row>
    <row r="676" spans="2:18" ht="15.75" customHeight="1" thickBot="1" x14ac:dyDescent="0.3">
      <c r="B676" s="666"/>
      <c r="C676" s="80" t="s">
        <v>12</v>
      </c>
      <c r="D676" s="182">
        <v>7388</v>
      </c>
      <c r="E676" s="599"/>
      <c r="F676" s="186">
        <v>7420</v>
      </c>
      <c r="G676" s="180">
        <v>3220</v>
      </c>
      <c r="H676" s="185">
        <v>3215</v>
      </c>
      <c r="I676" s="599"/>
      <c r="J676" s="186">
        <v>3210</v>
      </c>
      <c r="K676" s="180">
        <v>3212</v>
      </c>
      <c r="L676" s="180" t="s">
        <v>184</v>
      </c>
      <c r="M676" s="185" t="s">
        <v>184</v>
      </c>
      <c r="N676" s="186">
        <v>7422</v>
      </c>
      <c r="O676" s="180">
        <v>7425</v>
      </c>
      <c r="P676" s="185" t="s">
        <v>289</v>
      </c>
      <c r="Q676" s="77" t="s">
        <v>233</v>
      </c>
      <c r="R676" s="3" t="s">
        <v>189</v>
      </c>
    </row>
    <row r="677" spans="2:18" s="374" customFormat="1" x14ac:dyDescent="0.25">
      <c r="B677" s="667"/>
      <c r="C677" s="611"/>
      <c r="D677" s="150">
        <v>0</v>
      </c>
      <c r="E677" s="125"/>
      <c r="F677" s="169">
        <v>0</v>
      </c>
      <c r="G677" s="153">
        <v>0</v>
      </c>
      <c r="H677" s="170">
        <v>0</v>
      </c>
      <c r="I677" s="123"/>
      <c r="J677" s="169">
        <v>0</v>
      </c>
      <c r="K677" s="153">
        <v>0</v>
      </c>
      <c r="L677" s="153">
        <v>0</v>
      </c>
      <c r="M677" s="153">
        <v>0</v>
      </c>
      <c r="N677" s="153">
        <v>0</v>
      </c>
      <c r="O677" s="153">
        <v>0</v>
      </c>
      <c r="P677" s="153">
        <v>0</v>
      </c>
      <c r="Q677" s="138">
        <f>SUM(D677:P677)</f>
        <v>0</v>
      </c>
      <c r="R677" s="377"/>
    </row>
    <row r="678" spans="2:18" s="374" customFormat="1" x14ac:dyDescent="0.25">
      <c r="B678" s="667"/>
      <c r="C678" s="611"/>
      <c r="D678" s="150">
        <v>0</v>
      </c>
      <c r="E678" s="125"/>
      <c r="F678" s="169">
        <v>0</v>
      </c>
      <c r="G678" s="153">
        <v>0</v>
      </c>
      <c r="H678" s="170">
        <v>0</v>
      </c>
      <c r="I678" s="123"/>
      <c r="J678" s="169">
        <v>0</v>
      </c>
      <c r="K678" s="153">
        <v>0</v>
      </c>
      <c r="L678" s="153">
        <v>0</v>
      </c>
      <c r="M678" s="153">
        <v>0</v>
      </c>
      <c r="N678" s="153">
        <v>0</v>
      </c>
      <c r="O678" s="153">
        <v>0</v>
      </c>
      <c r="P678" s="153">
        <v>0</v>
      </c>
      <c r="Q678" s="138">
        <f>SUM(D678:P678)</f>
        <v>0</v>
      </c>
      <c r="R678" s="377"/>
    </row>
    <row r="679" spans="2:18" s="374" customFormat="1" x14ac:dyDescent="0.25">
      <c r="B679" s="667"/>
      <c r="C679" s="611"/>
      <c r="D679" s="150">
        <v>0</v>
      </c>
      <c r="E679" s="125"/>
      <c r="F679" s="169">
        <v>0</v>
      </c>
      <c r="G679" s="153">
        <v>0</v>
      </c>
      <c r="H679" s="170">
        <v>0</v>
      </c>
      <c r="I679" s="123"/>
      <c r="J679" s="169">
        <v>0</v>
      </c>
      <c r="K679" s="153">
        <v>0</v>
      </c>
      <c r="L679" s="153">
        <v>0</v>
      </c>
      <c r="M679" s="153">
        <v>0</v>
      </c>
      <c r="N679" s="153">
        <v>0</v>
      </c>
      <c r="O679" s="153">
        <v>0</v>
      </c>
      <c r="P679" s="153">
        <v>0</v>
      </c>
      <c r="Q679" s="139">
        <f t="shared" ref="Q679:Q684" si="120">SUM(D679:P679)</f>
        <v>0</v>
      </c>
      <c r="R679" s="377"/>
    </row>
    <row r="680" spans="2:18" s="374" customFormat="1" x14ac:dyDescent="0.25">
      <c r="B680" s="667"/>
      <c r="C680" s="611"/>
      <c r="D680" s="150">
        <v>0</v>
      </c>
      <c r="E680" s="125"/>
      <c r="F680" s="169">
        <v>0</v>
      </c>
      <c r="G680" s="153">
        <v>0</v>
      </c>
      <c r="H680" s="170">
        <v>0</v>
      </c>
      <c r="I680" s="123"/>
      <c r="J680" s="169">
        <v>0</v>
      </c>
      <c r="K680" s="153">
        <v>0</v>
      </c>
      <c r="L680" s="153">
        <v>0</v>
      </c>
      <c r="M680" s="153">
        <v>0</v>
      </c>
      <c r="N680" s="153">
        <v>0</v>
      </c>
      <c r="O680" s="153">
        <v>0</v>
      </c>
      <c r="P680" s="153">
        <v>0</v>
      </c>
      <c r="Q680" s="139">
        <f t="shared" si="120"/>
        <v>0</v>
      </c>
      <c r="R680" s="377"/>
    </row>
    <row r="681" spans="2:18" s="374" customFormat="1" x14ac:dyDescent="0.25">
      <c r="B681" s="667"/>
      <c r="C681" s="611"/>
      <c r="D681" s="150">
        <v>0</v>
      </c>
      <c r="E681" s="125"/>
      <c r="F681" s="169">
        <v>0</v>
      </c>
      <c r="G681" s="153">
        <v>0</v>
      </c>
      <c r="H681" s="170">
        <v>0</v>
      </c>
      <c r="I681" s="123"/>
      <c r="J681" s="169">
        <v>0</v>
      </c>
      <c r="K681" s="153">
        <v>0</v>
      </c>
      <c r="L681" s="153">
        <v>0</v>
      </c>
      <c r="M681" s="153">
        <v>0</v>
      </c>
      <c r="N681" s="153">
        <v>0</v>
      </c>
      <c r="O681" s="153">
        <v>0</v>
      </c>
      <c r="P681" s="153">
        <v>0</v>
      </c>
      <c r="Q681" s="139">
        <f t="shared" si="120"/>
        <v>0</v>
      </c>
      <c r="R681" s="377"/>
    </row>
    <row r="682" spans="2:18" s="374" customFormat="1" x14ac:dyDescent="0.25">
      <c r="B682" s="667"/>
      <c r="C682" s="611"/>
      <c r="D682" s="150">
        <v>0</v>
      </c>
      <c r="E682" s="125"/>
      <c r="F682" s="169">
        <v>0</v>
      </c>
      <c r="G682" s="153">
        <v>0</v>
      </c>
      <c r="H682" s="170">
        <v>0</v>
      </c>
      <c r="I682" s="123"/>
      <c r="J682" s="169">
        <v>0</v>
      </c>
      <c r="K682" s="153">
        <v>0</v>
      </c>
      <c r="L682" s="153">
        <v>0</v>
      </c>
      <c r="M682" s="153">
        <v>0</v>
      </c>
      <c r="N682" s="153">
        <v>0</v>
      </c>
      <c r="O682" s="153">
        <v>0</v>
      </c>
      <c r="P682" s="153">
        <v>0</v>
      </c>
      <c r="Q682" s="139">
        <f t="shared" si="120"/>
        <v>0</v>
      </c>
      <c r="R682" s="377"/>
    </row>
    <row r="683" spans="2:18" s="374" customFormat="1" x14ac:dyDescent="0.25">
      <c r="B683" s="667"/>
      <c r="C683" s="611"/>
      <c r="D683" s="150">
        <v>0</v>
      </c>
      <c r="E683" s="125"/>
      <c r="F683" s="169">
        <v>0</v>
      </c>
      <c r="G683" s="153">
        <v>0</v>
      </c>
      <c r="H683" s="170">
        <v>0</v>
      </c>
      <c r="I683" s="123"/>
      <c r="J683" s="169">
        <v>0</v>
      </c>
      <c r="K683" s="153">
        <v>0</v>
      </c>
      <c r="L683" s="153">
        <v>0</v>
      </c>
      <c r="M683" s="153">
        <v>0</v>
      </c>
      <c r="N683" s="153">
        <v>0</v>
      </c>
      <c r="O683" s="153">
        <v>0</v>
      </c>
      <c r="P683" s="153">
        <v>0</v>
      </c>
      <c r="Q683" s="139">
        <f t="shared" si="120"/>
        <v>0</v>
      </c>
      <c r="R683" s="377"/>
    </row>
    <row r="684" spans="2:18" s="374" customFormat="1" x14ac:dyDescent="0.25">
      <c r="B684" s="656" t="s">
        <v>288</v>
      </c>
      <c r="C684" s="609"/>
      <c r="D684" s="150">
        <v>0</v>
      </c>
      <c r="E684" s="125"/>
      <c r="F684" s="169">
        <v>0</v>
      </c>
      <c r="G684" s="153">
        <v>0</v>
      </c>
      <c r="H684" s="170">
        <v>0</v>
      </c>
      <c r="I684" s="123"/>
      <c r="J684" s="169">
        <v>0</v>
      </c>
      <c r="K684" s="153">
        <v>0</v>
      </c>
      <c r="L684" s="153">
        <v>0</v>
      </c>
      <c r="M684" s="153">
        <v>0</v>
      </c>
      <c r="N684" s="153">
        <v>0</v>
      </c>
      <c r="O684" s="153">
        <v>0</v>
      </c>
      <c r="P684" s="153">
        <v>0</v>
      </c>
      <c r="Q684" s="139">
        <f t="shared" si="120"/>
        <v>0</v>
      </c>
      <c r="R684" s="377"/>
    </row>
    <row r="685" spans="2:18" s="374" customFormat="1" ht="15.75" thickBot="1" x14ac:dyDescent="0.3">
      <c r="B685" s="656"/>
      <c r="C685" s="609"/>
      <c r="D685" s="152">
        <v>0</v>
      </c>
      <c r="E685" s="205"/>
      <c r="F685" s="175">
        <v>0</v>
      </c>
      <c r="G685" s="155">
        <v>0</v>
      </c>
      <c r="H685" s="176">
        <v>0</v>
      </c>
      <c r="I685" s="206"/>
      <c r="J685" s="175">
        <v>0</v>
      </c>
      <c r="K685" s="155">
        <v>0</v>
      </c>
      <c r="L685" s="155">
        <v>0</v>
      </c>
      <c r="M685" s="155">
        <v>0</v>
      </c>
      <c r="N685" s="155">
        <v>0</v>
      </c>
      <c r="O685" s="155">
        <v>0</v>
      </c>
      <c r="P685" s="176">
        <v>0</v>
      </c>
      <c r="Q685" s="140">
        <f>SUM(D685:P685)</f>
        <v>0</v>
      </c>
      <c r="R685" s="377"/>
    </row>
    <row r="686" spans="2:18" ht="16.5" thickTop="1" thickBot="1" x14ac:dyDescent="0.3">
      <c r="B686" s="87"/>
      <c r="C686" s="100" t="s">
        <v>314</v>
      </c>
      <c r="D686" s="163">
        <f>SUM(D677:D685)</f>
        <v>0</v>
      </c>
      <c r="E686" s="236"/>
      <c r="F686" s="237">
        <f>SUM(F677:F685)</f>
        <v>0</v>
      </c>
      <c r="G686" s="238">
        <f>SUM(G677:G685)</f>
        <v>0</v>
      </c>
      <c r="H686" s="239">
        <f>SUM(H677:H685)</f>
        <v>0</v>
      </c>
      <c r="I686" s="236"/>
      <c r="J686" s="237">
        <f t="shared" ref="J686:P686" si="121">SUM(J677:J685)</f>
        <v>0</v>
      </c>
      <c r="K686" s="238">
        <f t="shared" si="121"/>
        <v>0</v>
      </c>
      <c r="L686" s="238">
        <f t="shared" si="121"/>
        <v>0</v>
      </c>
      <c r="M686" s="239">
        <f t="shared" si="121"/>
        <v>0</v>
      </c>
      <c r="N686" s="237">
        <f t="shared" si="121"/>
        <v>0</v>
      </c>
      <c r="O686" s="238">
        <f t="shared" si="121"/>
        <v>0</v>
      </c>
      <c r="P686" s="239">
        <f t="shared" si="121"/>
        <v>0</v>
      </c>
      <c r="Q686" s="240">
        <f>SUM(D686:P686)</f>
        <v>0</v>
      </c>
    </row>
    <row r="687" spans="2:18" ht="15.75" thickBot="1" x14ac:dyDescent="0.3">
      <c r="B687" s="87"/>
      <c r="C687" s="100" t="s">
        <v>315</v>
      </c>
      <c r="D687" s="163">
        <f>D$642+D$686</f>
        <v>0</v>
      </c>
      <c r="E687" s="236"/>
      <c r="F687" s="237">
        <f>F$642+F$686</f>
        <v>0</v>
      </c>
      <c r="G687" s="238">
        <f>G$642+G$686</f>
        <v>0</v>
      </c>
      <c r="H687" s="239">
        <f>H$642+H$686</f>
        <v>0</v>
      </c>
      <c r="I687" s="236"/>
      <c r="J687" s="237">
        <f t="shared" ref="J687:P687" si="122">J$642+J$686</f>
        <v>0</v>
      </c>
      <c r="K687" s="238">
        <f t="shared" si="122"/>
        <v>0</v>
      </c>
      <c r="L687" s="238">
        <f t="shared" si="122"/>
        <v>0</v>
      </c>
      <c r="M687" s="239">
        <f t="shared" si="122"/>
        <v>0</v>
      </c>
      <c r="N687" s="237">
        <f t="shared" si="122"/>
        <v>0</v>
      </c>
      <c r="O687" s="238">
        <f t="shared" si="122"/>
        <v>0</v>
      </c>
      <c r="P687" s="239">
        <f t="shared" si="122"/>
        <v>0</v>
      </c>
      <c r="Q687" s="240">
        <f>SUM(D687:P687)</f>
        <v>0</v>
      </c>
    </row>
    <row r="688" spans="2:18" ht="15.75" thickBot="1" x14ac:dyDescent="0.3">
      <c r="C688" s="78" t="s">
        <v>234</v>
      </c>
      <c r="D688" s="242">
        <f>D$674-D$686</f>
        <v>0</v>
      </c>
      <c r="E688" s="81"/>
      <c r="F688" s="243">
        <f>F$674-F$686</f>
        <v>0</v>
      </c>
      <c r="G688" s="244">
        <f>G$674-G$686</f>
        <v>0</v>
      </c>
      <c r="H688" s="245">
        <f>H$674-H$686</f>
        <v>0</v>
      </c>
      <c r="I688" s="81"/>
      <c r="J688" s="243">
        <f t="shared" ref="J688:P688" si="123">J$674-J$686</f>
        <v>0</v>
      </c>
      <c r="K688" s="244">
        <f t="shared" si="123"/>
        <v>0</v>
      </c>
      <c r="L688" s="244">
        <f t="shared" si="123"/>
        <v>0</v>
      </c>
      <c r="M688" s="245">
        <f t="shared" si="123"/>
        <v>0</v>
      </c>
      <c r="N688" s="244">
        <f t="shared" si="123"/>
        <v>0</v>
      </c>
      <c r="O688" s="244">
        <f t="shared" si="123"/>
        <v>0</v>
      </c>
      <c r="P688" s="244">
        <f t="shared" si="123"/>
        <v>0</v>
      </c>
      <c r="Q688" s="93">
        <f>SUM(D688:P688)</f>
        <v>0</v>
      </c>
    </row>
    <row r="689" spans="2:17" ht="15.75" thickBot="1" x14ac:dyDescent="0.3">
      <c r="C689" s="147"/>
      <c r="D689" s="81"/>
      <c r="E689" s="81"/>
      <c r="F689" s="81"/>
      <c r="G689" s="81"/>
      <c r="H689" s="81"/>
      <c r="I689" s="92"/>
      <c r="J689" s="81"/>
      <c r="K689" s="81"/>
      <c r="L689" s="81"/>
      <c r="M689" s="81"/>
      <c r="N689" s="81"/>
      <c r="O689" s="81"/>
      <c r="P689" s="81"/>
      <c r="Q689" s="75"/>
    </row>
    <row r="690" spans="2:17" ht="19.5" thickBot="1" x14ac:dyDescent="0.35">
      <c r="B690" s="113"/>
      <c r="C690" s="120"/>
      <c r="D690" s="119"/>
      <c r="E690" s="233" t="s">
        <v>279</v>
      </c>
      <c r="F690" s="631" t="s">
        <v>338</v>
      </c>
      <c r="G690" s="632"/>
      <c r="H690" s="632"/>
      <c r="I690" s="632"/>
      <c r="J690" s="632"/>
      <c r="K690" s="632"/>
      <c r="L690" s="632"/>
      <c r="M690" s="633"/>
      <c r="N690" s="81"/>
      <c r="O690" s="81"/>
      <c r="P690" s="81"/>
      <c r="Q690" s="75"/>
    </row>
    <row r="691" spans="2:17" ht="18.75" x14ac:dyDescent="0.3">
      <c r="B691" s="112"/>
      <c r="C691" s="120"/>
      <c r="D691" s="116" t="s">
        <v>247</v>
      </c>
      <c r="E691" s="118">
        <v>1</v>
      </c>
      <c r="F691" s="213" t="e">
        <f t="shared" ref="F691:H700" si="124">ROUND(SUMIF($E$7:$E$685,$D691,F$7:F$685)/F$687,3)</f>
        <v>#DIV/0!</v>
      </c>
      <c r="G691" s="228" t="e">
        <f t="shared" si="124"/>
        <v>#DIV/0!</v>
      </c>
      <c r="H691" s="228" t="e">
        <f t="shared" si="124"/>
        <v>#DIV/0!</v>
      </c>
      <c r="I691" s="379"/>
      <c r="J691" s="379"/>
      <c r="K691" s="379"/>
      <c r="L691" s="379"/>
      <c r="M691" s="380"/>
      <c r="N691" s="81"/>
      <c r="O691" s="81"/>
      <c r="P691" s="81"/>
      <c r="Q691" s="75"/>
    </row>
    <row r="692" spans="2:17" ht="18.75" x14ac:dyDescent="0.3">
      <c r="B692" s="112"/>
      <c r="C692" s="119"/>
      <c r="D692" s="116" t="s">
        <v>248</v>
      </c>
      <c r="E692" s="118">
        <v>2</v>
      </c>
      <c r="F692" s="214" t="e">
        <f t="shared" si="124"/>
        <v>#DIV/0!</v>
      </c>
      <c r="G692" s="215" t="e">
        <f t="shared" si="124"/>
        <v>#DIV/0!</v>
      </c>
      <c r="H692" s="215" t="e">
        <f t="shared" si="124"/>
        <v>#DIV/0!</v>
      </c>
      <c r="I692" s="161"/>
      <c r="J692" s="161"/>
      <c r="K692" s="161"/>
      <c r="L692" s="161"/>
      <c r="M692" s="158"/>
      <c r="N692" s="81"/>
      <c r="O692" s="81"/>
      <c r="P692" s="81"/>
      <c r="Q692" s="75"/>
    </row>
    <row r="693" spans="2:17" ht="18.75" x14ac:dyDescent="0.3">
      <c r="B693" s="112"/>
      <c r="C693" s="119"/>
      <c r="D693" s="116" t="s">
        <v>249</v>
      </c>
      <c r="E693" s="118">
        <v>3</v>
      </c>
      <c r="F693" s="214" t="e">
        <f t="shared" si="124"/>
        <v>#DIV/0!</v>
      </c>
      <c r="G693" s="215" t="e">
        <f t="shared" si="124"/>
        <v>#DIV/0!</v>
      </c>
      <c r="H693" s="215" t="e">
        <f t="shared" si="124"/>
        <v>#DIV/0!</v>
      </c>
      <c r="I693" s="161"/>
      <c r="J693" s="161"/>
      <c r="K693" s="161"/>
      <c r="L693" s="161"/>
      <c r="M693" s="158"/>
      <c r="N693" s="81"/>
      <c r="O693" s="81"/>
      <c r="P693" s="81"/>
      <c r="Q693" s="75"/>
    </row>
    <row r="694" spans="2:17" ht="18.75" x14ac:dyDescent="0.3">
      <c r="B694" s="112"/>
      <c r="C694" s="119"/>
      <c r="D694" s="116" t="s">
        <v>250</v>
      </c>
      <c r="E694" s="118">
        <v>4</v>
      </c>
      <c r="F694" s="214" t="e">
        <f t="shared" si="124"/>
        <v>#DIV/0!</v>
      </c>
      <c r="G694" s="215" t="e">
        <f t="shared" si="124"/>
        <v>#DIV/0!</v>
      </c>
      <c r="H694" s="215" t="e">
        <f t="shared" si="124"/>
        <v>#DIV/0!</v>
      </c>
      <c r="I694" s="161"/>
      <c r="J694" s="161"/>
      <c r="K694" s="161"/>
      <c r="L694" s="161"/>
      <c r="M694" s="158"/>
      <c r="N694" s="81"/>
      <c r="O694" s="81"/>
      <c r="P694" s="81"/>
      <c r="Q694" s="75"/>
    </row>
    <row r="695" spans="2:17" ht="18.75" x14ac:dyDescent="0.3">
      <c r="B695" s="112"/>
      <c r="C695" s="119"/>
      <c r="D695" s="116" t="s">
        <v>251</v>
      </c>
      <c r="E695" s="118">
        <v>5</v>
      </c>
      <c r="F695" s="214" t="e">
        <f t="shared" si="124"/>
        <v>#DIV/0!</v>
      </c>
      <c r="G695" s="215" t="e">
        <f t="shared" si="124"/>
        <v>#DIV/0!</v>
      </c>
      <c r="H695" s="215" t="e">
        <f t="shared" si="124"/>
        <v>#DIV/0!</v>
      </c>
      <c r="I695" s="161"/>
      <c r="J695" s="161"/>
      <c r="K695" s="161"/>
      <c r="L695" s="161"/>
      <c r="M695" s="158"/>
      <c r="N695" s="81"/>
      <c r="O695" s="81"/>
      <c r="P695" s="81"/>
      <c r="Q695" s="75"/>
    </row>
    <row r="696" spans="2:17" ht="18.75" x14ac:dyDescent="0.3">
      <c r="B696" s="112"/>
      <c r="C696" s="119"/>
      <c r="D696" s="116" t="s">
        <v>252</v>
      </c>
      <c r="E696" s="118">
        <v>6</v>
      </c>
      <c r="F696" s="214" t="e">
        <f t="shared" si="124"/>
        <v>#DIV/0!</v>
      </c>
      <c r="G696" s="215" t="e">
        <f t="shared" si="124"/>
        <v>#DIV/0!</v>
      </c>
      <c r="H696" s="215" t="e">
        <f t="shared" si="124"/>
        <v>#DIV/0!</v>
      </c>
      <c r="I696" s="161"/>
      <c r="J696" s="161"/>
      <c r="K696" s="161"/>
      <c r="L696" s="161"/>
      <c r="M696" s="158"/>
      <c r="N696" s="81"/>
      <c r="O696" s="81"/>
      <c r="P696" s="81"/>
      <c r="Q696" s="75"/>
    </row>
    <row r="697" spans="2:17" ht="18.75" x14ac:dyDescent="0.3">
      <c r="B697" s="112"/>
      <c r="C697" s="119"/>
      <c r="D697" s="116" t="s">
        <v>253</v>
      </c>
      <c r="E697" s="118">
        <v>7</v>
      </c>
      <c r="F697" s="214" t="e">
        <f t="shared" si="124"/>
        <v>#DIV/0!</v>
      </c>
      <c r="G697" s="215" t="e">
        <f t="shared" si="124"/>
        <v>#DIV/0!</v>
      </c>
      <c r="H697" s="215" t="e">
        <f t="shared" si="124"/>
        <v>#DIV/0!</v>
      </c>
      <c r="I697" s="161"/>
      <c r="J697" s="161"/>
      <c r="K697" s="161"/>
      <c r="L697" s="161"/>
      <c r="M697" s="158"/>
      <c r="N697" s="81"/>
      <c r="O697" s="81"/>
      <c r="P697" s="81"/>
      <c r="Q697" s="75"/>
    </row>
    <row r="698" spans="2:17" ht="18.75" x14ac:dyDescent="0.3">
      <c r="B698" s="112"/>
      <c r="C698" s="119"/>
      <c r="D698" s="116" t="s">
        <v>254</v>
      </c>
      <c r="E698" s="118">
        <v>8</v>
      </c>
      <c r="F698" s="214" t="e">
        <f t="shared" si="124"/>
        <v>#DIV/0!</v>
      </c>
      <c r="G698" s="215" t="e">
        <f t="shared" si="124"/>
        <v>#DIV/0!</v>
      </c>
      <c r="H698" s="215" t="e">
        <f t="shared" si="124"/>
        <v>#DIV/0!</v>
      </c>
      <c r="I698" s="161"/>
      <c r="J698" s="161"/>
      <c r="K698" s="161"/>
      <c r="L698" s="161"/>
      <c r="M698" s="158"/>
      <c r="N698" s="81"/>
      <c r="O698" s="81"/>
      <c r="P698" s="81"/>
      <c r="Q698" s="75"/>
    </row>
    <row r="699" spans="2:17" ht="18.75" x14ac:dyDescent="0.3">
      <c r="B699" s="112"/>
      <c r="C699" s="119"/>
      <c r="D699" s="116" t="s">
        <v>255</v>
      </c>
      <c r="E699" s="118">
        <v>9</v>
      </c>
      <c r="F699" s="214" t="e">
        <f t="shared" si="124"/>
        <v>#DIV/0!</v>
      </c>
      <c r="G699" s="215" t="e">
        <f t="shared" si="124"/>
        <v>#DIV/0!</v>
      </c>
      <c r="H699" s="215" t="e">
        <f t="shared" si="124"/>
        <v>#DIV/0!</v>
      </c>
      <c r="I699" s="161"/>
      <c r="J699" s="161"/>
      <c r="K699" s="161"/>
      <c r="L699" s="161"/>
      <c r="M699" s="158"/>
      <c r="N699" s="81"/>
      <c r="O699" s="81"/>
      <c r="P699" s="81"/>
      <c r="Q699" s="75"/>
    </row>
    <row r="700" spans="2:17" ht="18.75" x14ac:dyDescent="0.3">
      <c r="B700" s="112"/>
      <c r="C700" s="119"/>
      <c r="D700" s="116" t="s">
        <v>256</v>
      </c>
      <c r="E700" s="118">
        <v>10</v>
      </c>
      <c r="F700" s="214" t="e">
        <f t="shared" si="124"/>
        <v>#DIV/0!</v>
      </c>
      <c r="G700" s="215" t="e">
        <f t="shared" si="124"/>
        <v>#DIV/0!</v>
      </c>
      <c r="H700" s="215" t="e">
        <f t="shared" si="124"/>
        <v>#DIV/0!</v>
      </c>
      <c r="I700" s="161"/>
      <c r="J700" s="161"/>
      <c r="K700" s="161"/>
      <c r="L700" s="161"/>
      <c r="M700" s="158"/>
      <c r="N700" s="81"/>
      <c r="O700" s="81"/>
      <c r="P700" s="81"/>
      <c r="Q700" s="75"/>
    </row>
    <row r="701" spans="2:17" ht="15.75" x14ac:dyDescent="0.25">
      <c r="B701" s="113"/>
      <c r="C701" s="114"/>
      <c r="D701" s="114"/>
      <c r="E701" s="117" t="s">
        <v>260</v>
      </c>
      <c r="F701" s="156"/>
      <c r="G701" s="161"/>
      <c r="H701" s="161"/>
      <c r="I701" s="161"/>
      <c r="J701" s="161"/>
      <c r="K701" s="161"/>
      <c r="L701" s="161"/>
      <c r="M701" s="158"/>
      <c r="N701" s="81"/>
      <c r="O701" s="81"/>
      <c r="P701" s="81"/>
      <c r="Q701" s="75"/>
    </row>
    <row r="702" spans="2:17" ht="18.75" x14ac:dyDescent="0.3">
      <c r="B702" s="112"/>
      <c r="C702" s="112"/>
      <c r="D702" s="116" t="s">
        <v>235</v>
      </c>
      <c r="E702" s="118">
        <v>1</v>
      </c>
      <c r="F702" s="156"/>
      <c r="G702" s="161"/>
      <c r="H702" s="161"/>
      <c r="I702" s="161"/>
      <c r="J702" s="215" t="e">
        <f t="shared" ref="J702:J713" si="125">ROUND(SUMIF($I$7:$I$685,$D702,J$7:J$685)/J$687,3)</f>
        <v>#DIV/0!</v>
      </c>
      <c r="K702" s="215" t="e">
        <f t="shared" ref="K702:M702" si="126">ROUND(SUMIF($I$7:$I$685,$D702,K$7:K$685)/K$687,3)</f>
        <v>#DIV/0!</v>
      </c>
      <c r="L702" s="215" t="e">
        <f t="shared" si="126"/>
        <v>#DIV/0!</v>
      </c>
      <c r="M702" s="235" t="e">
        <f t="shared" si="126"/>
        <v>#DIV/0!</v>
      </c>
      <c r="N702" s="81"/>
      <c r="O702" s="81"/>
      <c r="P702" s="81"/>
      <c r="Q702" s="75"/>
    </row>
    <row r="703" spans="2:17" ht="18.75" x14ac:dyDescent="0.3">
      <c r="B703" s="112"/>
      <c r="C703" s="112"/>
      <c r="D703" s="116" t="s">
        <v>236</v>
      </c>
      <c r="E703" s="118">
        <v>2</v>
      </c>
      <c r="F703" s="156"/>
      <c r="G703" s="161"/>
      <c r="H703" s="161"/>
      <c r="I703" s="161"/>
      <c r="J703" s="215" t="e">
        <f t="shared" si="125"/>
        <v>#DIV/0!</v>
      </c>
      <c r="K703" s="215" t="e">
        <f t="shared" ref="K703:M713" si="127">ROUND(SUMIF($I$7:$I$685,$D703,K$7:K$685)/K$687,3)</f>
        <v>#DIV/0!</v>
      </c>
      <c r="L703" s="215" t="e">
        <f t="shared" si="127"/>
        <v>#DIV/0!</v>
      </c>
      <c r="M703" s="235" t="e">
        <f t="shared" si="127"/>
        <v>#DIV/0!</v>
      </c>
      <c r="N703" s="81"/>
      <c r="O703" s="81"/>
      <c r="P703" s="81"/>
      <c r="Q703" s="75"/>
    </row>
    <row r="704" spans="2:17" ht="18.75" x14ac:dyDescent="0.3">
      <c r="B704" s="112"/>
      <c r="C704" s="112"/>
      <c r="D704" s="116" t="s">
        <v>237</v>
      </c>
      <c r="E704" s="118">
        <v>3</v>
      </c>
      <c r="F704" s="156"/>
      <c r="G704" s="161"/>
      <c r="H704" s="161"/>
      <c r="I704" s="161"/>
      <c r="J704" s="215" t="e">
        <f t="shared" si="125"/>
        <v>#DIV/0!</v>
      </c>
      <c r="K704" s="215" t="e">
        <f t="shared" si="127"/>
        <v>#DIV/0!</v>
      </c>
      <c r="L704" s="215" t="e">
        <f t="shared" si="127"/>
        <v>#DIV/0!</v>
      </c>
      <c r="M704" s="235" t="e">
        <f t="shared" si="127"/>
        <v>#DIV/0!</v>
      </c>
      <c r="N704" s="81"/>
      <c r="O704" s="81"/>
      <c r="P704" s="81"/>
      <c r="Q704" s="75"/>
    </row>
    <row r="705" spans="1:18" ht="18.75" x14ac:dyDescent="0.3">
      <c r="B705" s="112"/>
      <c r="C705" s="112"/>
      <c r="D705" s="116" t="s">
        <v>238</v>
      </c>
      <c r="E705" s="118">
        <v>4</v>
      </c>
      <c r="F705" s="156"/>
      <c r="G705" s="161"/>
      <c r="H705" s="161"/>
      <c r="I705" s="161"/>
      <c r="J705" s="215" t="e">
        <f t="shared" si="125"/>
        <v>#DIV/0!</v>
      </c>
      <c r="K705" s="215" t="e">
        <f t="shared" si="127"/>
        <v>#DIV/0!</v>
      </c>
      <c r="L705" s="215" t="e">
        <f t="shared" si="127"/>
        <v>#DIV/0!</v>
      </c>
      <c r="M705" s="235" t="e">
        <f t="shared" si="127"/>
        <v>#DIV/0!</v>
      </c>
      <c r="N705" s="81"/>
      <c r="O705" s="81"/>
      <c r="P705" s="81"/>
      <c r="Q705" s="75"/>
    </row>
    <row r="706" spans="1:18" ht="18.75" x14ac:dyDescent="0.3">
      <c r="B706" s="112"/>
      <c r="C706" s="112"/>
      <c r="D706" s="116" t="s">
        <v>239</v>
      </c>
      <c r="E706" s="118">
        <v>5</v>
      </c>
      <c r="F706" s="156"/>
      <c r="G706" s="161"/>
      <c r="H706" s="161"/>
      <c r="I706" s="161"/>
      <c r="J706" s="215" t="e">
        <f t="shared" si="125"/>
        <v>#DIV/0!</v>
      </c>
      <c r="K706" s="215" t="e">
        <f t="shared" si="127"/>
        <v>#DIV/0!</v>
      </c>
      <c r="L706" s="215" t="e">
        <f t="shared" si="127"/>
        <v>#DIV/0!</v>
      </c>
      <c r="M706" s="235" t="e">
        <f t="shared" si="127"/>
        <v>#DIV/0!</v>
      </c>
      <c r="N706" s="81"/>
      <c r="O706" s="81"/>
      <c r="P706" s="81"/>
      <c r="Q706" s="75"/>
    </row>
    <row r="707" spans="1:18" ht="18.75" x14ac:dyDescent="0.3">
      <c r="B707" s="112"/>
      <c r="C707" s="112"/>
      <c r="D707" s="116" t="s">
        <v>240</v>
      </c>
      <c r="E707" s="118">
        <v>6</v>
      </c>
      <c r="F707" s="156"/>
      <c r="G707" s="161"/>
      <c r="H707" s="161"/>
      <c r="I707" s="161"/>
      <c r="J707" s="215" t="e">
        <f t="shared" si="125"/>
        <v>#DIV/0!</v>
      </c>
      <c r="K707" s="215" t="e">
        <f t="shared" si="127"/>
        <v>#DIV/0!</v>
      </c>
      <c r="L707" s="215" t="e">
        <f t="shared" si="127"/>
        <v>#DIV/0!</v>
      </c>
      <c r="M707" s="235" t="e">
        <f t="shared" si="127"/>
        <v>#DIV/0!</v>
      </c>
      <c r="N707" s="81"/>
      <c r="O707" s="81"/>
      <c r="P707" s="81"/>
      <c r="Q707" s="75"/>
    </row>
    <row r="708" spans="1:18" ht="18.75" x14ac:dyDescent="0.3">
      <c r="B708" s="112"/>
      <c r="C708" s="112"/>
      <c r="D708" s="116" t="s">
        <v>241</v>
      </c>
      <c r="E708" s="118">
        <v>7</v>
      </c>
      <c r="F708" s="156"/>
      <c r="G708" s="161"/>
      <c r="H708" s="161"/>
      <c r="I708" s="161"/>
      <c r="J708" s="215" t="e">
        <f t="shared" si="125"/>
        <v>#DIV/0!</v>
      </c>
      <c r="K708" s="215" t="e">
        <f t="shared" si="127"/>
        <v>#DIV/0!</v>
      </c>
      <c r="L708" s="215" t="e">
        <f t="shared" si="127"/>
        <v>#DIV/0!</v>
      </c>
      <c r="M708" s="235" t="e">
        <f t="shared" si="127"/>
        <v>#DIV/0!</v>
      </c>
      <c r="N708" s="81"/>
      <c r="O708" s="81"/>
      <c r="P708" s="81"/>
      <c r="Q708" s="75"/>
    </row>
    <row r="709" spans="1:18" ht="18.75" x14ac:dyDescent="0.3">
      <c r="B709" s="112"/>
      <c r="C709" s="112"/>
      <c r="D709" s="116" t="s">
        <v>242</v>
      </c>
      <c r="E709" s="118">
        <v>8</v>
      </c>
      <c r="F709" s="156"/>
      <c r="G709" s="161"/>
      <c r="H709" s="161"/>
      <c r="I709" s="161"/>
      <c r="J709" s="215" t="e">
        <f t="shared" si="125"/>
        <v>#DIV/0!</v>
      </c>
      <c r="K709" s="215" t="e">
        <f t="shared" si="127"/>
        <v>#DIV/0!</v>
      </c>
      <c r="L709" s="215" t="e">
        <f t="shared" si="127"/>
        <v>#DIV/0!</v>
      </c>
      <c r="M709" s="235" t="e">
        <f t="shared" si="127"/>
        <v>#DIV/0!</v>
      </c>
      <c r="N709" s="81"/>
      <c r="O709" s="81"/>
      <c r="P709" s="81"/>
      <c r="Q709" s="75"/>
    </row>
    <row r="710" spans="1:18" ht="18.75" x14ac:dyDescent="0.3">
      <c r="B710" s="112"/>
      <c r="C710" s="112"/>
      <c r="D710" s="116" t="s">
        <v>243</v>
      </c>
      <c r="E710" s="118">
        <v>9</v>
      </c>
      <c r="F710" s="156"/>
      <c r="G710" s="161"/>
      <c r="H710" s="161"/>
      <c r="I710" s="161"/>
      <c r="J710" s="215" t="e">
        <f t="shared" si="125"/>
        <v>#DIV/0!</v>
      </c>
      <c r="K710" s="215" t="e">
        <f t="shared" si="127"/>
        <v>#DIV/0!</v>
      </c>
      <c r="L710" s="215" t="e">
        <f t="shared" si="127"/>
        <v>#DIV/0!</v>
      </c>
      <c r="M710" s="235" t="e">
        <f t="shared" si="127"/>
        <v>#DIV/0!</v>
      </c>
      <c r="N710" s="81"/>
      <c r="O710" s="81"/>
      <c r="P710" s="81"/>
      <c r="Q710" s="75"/>
    </row>
    <row r="711" spans="1:18" ht="18.75" x14ac:dyDescent="0.3">
      <c r="B711" s="112"/>
      <c r="C711" s="112"/>
      <c r="D711" s="116" t="s">
        <v>244</v>
      </c>
      <c r="E711" s="118">
        <v>10</v>
      </c>
      <c r="F711" s="156"/>
      <c r="G711" s="161"/>
      <c r="H711" s="161"/>
      <c r="I711" s="161"/>
      <c r="J711" s="215" t="e">
        <f t="shared" si="125"/>
        <v>#DIV/0!</v>
      </c>
      <c r="K711" s="215" t="e">
        <f t="shared" si="127"/>
        <v>#DIV/0!</v>
      </c>
      <c r="L711" s="215" t="e">
        <f t="shared" si="127"/>
        <v>#DIV/0!</v>
      </c>
      <c r="M711" s="235" t="e">
        <f t="shared" si="127"/>
        <v>#DIV/0!</v>
      </c>
      <c r="N711" s="81"/>
      <c r="O711" s="81"/>
      <c r="P711" s="81"/>
      <c r="Q711" s="75"/>
    </row>
    <row r="712" spans="1:18" ht="18.75" x14ac:dyDescent="0.3">
      <c r="B712" s="112"/>
      <c r="C712" s="112"/>
      <c r="D712" s="116" t="s">
        <v>245</v>
      </c>
      <c r="E712" s="118">
        <v>11</v>
      </c>
      <c r="F712" s="156"/>
      <c r="G712" s="161"/>
      <c r="H712" s="161"/>
      <c r="I712" s="161"/>
      <c r="J712" s="215" t="e">
        <f t="shared" si="125"/>
        <v>#DIV/0!</v>
      </c>
      <c r="K712" s="215" t="e">
        <f t="shared" si="127"/>
        <v>#DIV/0!</v>
      </c>
      <c r="L712" s="215" t="e">
        <f t="shared" si="127"/>
        <v>#DIV/0!</v>
      </c>
      <c r="M712" s="235" t="e">
        <f t="shared" si="127"/>
        <v>#DIV/0!</v>
      </c>
      <c r="N712" s="81"/>
      <c r="O712" s="81"/>
      <c r="P712" s="81"/>
      <c r="Q712" s="75"/>
    </row>
    <row r="713" spans="1:18" ht="19.5" thickBot="1" x14ac:dyDescent="0.35">
      <c r="B713" s="112"/>
      <c r="C713" s="112"/>
      <c r="D713" s="116" t="s">
        <v>246</v>
      </c>
      <c r="E713" s="118">
        <v>12</v>
      </c>
      <c r="F713" s="157"/>
      <c r="G713" s="162"/>
      <c r="H713" s="162"/>
      <c r="I713" s="161"/>
      <c r="J713" s="215" t="e">
        <f t="shared" si="125"/>
        <v>#DIV/0!</v>
      </c>
      <c r="K713" s="215" t="e">
        <f t="shared" si="127"/>
        <v>#DIV/0!</v>
      </c>
      <c r="L713" s="215" t="e">
        <f t="shared" si="127"/>
        <v>#DIV/0!</v>
      </c>
      <c r="M713" s="235" t="e">
        <f t="shared" si="127"/>
        <v>#DIV/0!</v>
      </c>
      <c r="N713" s="81"/>
      <c r="O713" s="81"/>
      <c r="P713" s="81"/>
      <c r="Q713" s="75"/>
    </row>
    <row r="714" spans="1:18" ht="16.5" thickTop="1" thickBot="1" x14ac:dyDescent="0.3">
      <c r="B714" s="147"/>
      <c r="C714" s="78"/>
      <c r="D714" s="81"/>
      <c r="E714" s="115" t="s">
        <v>233</v>
      </c>
      <c r="F714" s="223" t="e">
        <f>SUM(F691:F700)</f>
        <v>#DIV/0!</v>
      </c>
      <c r="G714" s="224" t="e">
        <f>SUM(G691:G700)</f>
        <v>#DIV/0!</v>
      </c>
      <c r="H714" s="225" t="e">
        <f>SUM(H691:H700)</f>
        <v>#DIV/0!</v>
      </c>
      <c r="I714" s="226"/>
      <c r="J714" s="217" t="e">
        <f>SUM(J702:J713)</f>
        <v>#DIV/0!</v>
      </c>
      <c r="K714" s="217" t="e">
        <f t="shared" ref="K714:M714" si="128">SUM(K702:K713)</f>
        <v>#DIV/0!</v>
      </c>
      <c r="L714" s="217" t="e">
        <f t="shared" si="128"/>
        <v>#DIV/0!</v>
      </c>
      <c r="M714" s="234" t="e">
        <f t="shared" si="128"/>
        <v>#DIV/0!</v>
      </c>
      <c r="N714" s="81"/>
      <c r="O714" s="81"/>
      <c r="P714" s="81"/>
      <c r="Q714" s="75"/>
    </row>
    <row r="715" spans="1:18" x14ac:dyDescent="0.25">
      <c r="F715" s="232" t="s">
        <v>312</v>
      </c>
    </row>
    <row r="716" spans="1:18" ht="15.75" thickBot="1" x14ac:dyDescent="0.3">
      <c r="A716" s="76"/>
      <c r="B716" s="76"/>
      <c r="C716" s="76"/>
      <c r="D716" s="76"/>
      <c r="E716" s="76"/>
      <c r="F716" s="76"/>
      <c r="G716" s="76"/>
      <c r="H716" s="76"/>
      <c r="I716" s="76"/>
      <c r="J716" s="76"/>
      <c r="K716" s="76"/>
      <c r="L716" s="76"/>
      <c r="M716" s="76"/>
      <c r="N716" s="76"/>
      <c r="O716" s="76"/>
      <c r="P716" s="76"/>
      <c r="Q716" s="76"/>
      <c r="R716" s="102"/>
    </row>
    <row r="717" spans="1:18" ht="34.5" thickBot="1" x14ac:dyDescent="0.55000000000000004">
      <c r="B717" s="201" t="s">
        <v>340</v>
      </c>
      <c r="C717" s="202"/>
      <c r="D717" s="202"/>
      <c r="E717" s="202"/>
      <c r="F717" s="202"/>
      <c r="G717" s="202"/>
      <c r="H717" s="202"/>
      <c r="I717" s="202"/>
      <c r="J717" s="202"/>
      <c r="K717" s="202"/>
      <c r="L717" s="202"/>
      <c r="M717" s="202"/>
      <c r="N717" s="202"/>
      <c r="O717" s="202"/>
      <c r="P717" s="202"/>
      <c r="Q717" s="203"/>
    </row>
    <row r="718" spans="1:18" ht="36.75" customHeight="1" x14ac:dyDescent="0.25">
      <c r="B718" s="96"/>
      <c r="C718" s="97"/>
      <c r="D718" s="368" t="s">
        <v>181</v>
      </c>
      <c r="E718" s="598" t="s">
        <v>284</v>
      </c>
      <c r="F718" s="595" t="s">
        <v>259</v>
      </c>
      <c r="G718" s="596"/>
      <c r="H718" s="597"/>
      <c r="I718" s="598" t="s">
        <v>283</v>
      </c>
      <c r="J718" s="600" t="s">
        <v>187</v>
      </c>
      <c r="K718" s="601"/>
      <c r="L718" s="601"/>
      <c r="M718" s="602"/>
      <c r="N718" s="603" t="s">
        <v>227</v>
      </c>
      <c r="O718" s="604"/>
      <c r="P718" s="605"/>
    </row>
    <row r="719" spans="1:18" ht="15" customHeight="1" x14ac:dyDescent="0.25">
      <c r="B719" s="98"/>
      <c r="C719" s="99" t="s">
        <v>297</v>
      </c>
      <c r="D719" s="85">
        <f>D$688</f>
        <v>0</v>
      </c>
      <c r="E719" s="598"/>
      <c r="F719" s="109">
        <f>F$688</f>
        <v>0</v>
      </c>
      <c r="G719" s="110">
        <f>G$688</f>
        <v>0</v>
      </c>
      <c r="H719" s="111">
        <f>H$688</f>
        <v>0</v>
      </c>
      <c r="I719" s="598"/>
      <c r="J719" s="109">
        <f t="shared" ref="J719:P719" si="129">J$688</f>
        <v>0</v>
      </c>
      <c r="K719" s="110">
        <f t="shared" si="129"/>
        <v>0</v>
      </c>
      <c r="L719" s="110">
        <f t="shared" si="129"/>
        <v>0</v>
      </c>
      <c r="M719" s="111">
        <f t="shared" si="129"/>
        <v>0</v>
      </c>
      <c r="N719" s="109">
        <f t="shared" si="129"/>
        <v>0</v>
      </c>
      <c r="O719" s="110">
        <f t="shared" si="129"/>
        <v>0</v>
      </c>
      <c r="P719" s="111">
        <f t="shared" si="129"/>
        <v>0</v>
      </c>
    </row>
    <row r="720" spans="1:18" ht="15" customHeight="1" x14ac:dyDescent="0.25">
      <c r="B720" s="665" t="s">
        <v>179</v>
      </c>
      <c r="C720" s="79" t="s">
        <v>199</v>
      </c>
      <c r="D720" s="181" t="s">
        <v>182</v>
      </c>
      <c r="E720" s="598"/>
      <c r="F720" s="198" t="s">
        <v>182</v>
      </c>
      <c r="G720" s="199" t="s">
        <v>69</v>
      </c>
      <c r="H720" s="200" t="s">
        <v>183</v>
      </c>
      <c r="I720" s="598"/>
      <c r="J720" s="184" t="s">
        <v>51</v>
      </c>
      <c r="K720" s="178" t="s">
        <v>52</v>
      </c>
      <c r="L720" s="179" t="s">
        <v>185</v>
      </c>
      <c r="M720" s="183" t="s">
        <v>186</v>
      </c>
      <c r="N720" s="184" t="s">
        <v>228</v>
      </c>
      <c r="O720" s="593" t="s">
        <v>229</v>
      </c>
      <c r="P720" s="594"/>
    </row>
    <row r="721" spans="2:18" ht="15.75" customHeight="1" thickBot="1" x14ac:dyDescent="0.3">
      <c r="B721" s="666"/>
      <c r="C721" s="80" t="s">
        <v>12</v>
      </c>
      <c r="D721" s="182">
        <v>7388</v>
      </c>
      <c r="E721" s="599"/>
      <c r="F721" s="186">
        <v>7420</v>
      </c>
      <c r="G721" s="180">
        <v>3220</v>
      </c>
      <c r="H721" s="185">
        <v>3215</v>
      </c>
      <c r="I721" s="599"/>
      <c r="J721" s="186">
        <v>3210</v>
      </c>
      <c r="K721" s="180">
        <v>3212</v>
      </c>
      <c r="L721" s="180" t="s">
        <v>184</v>
      </c>
      <c r="M721" s="185" t="s">
        <v>184</v>
      </c>
      <c r="N721" s="186">
        <v>7422</v>
      </c>
      <c r="O721" s="180">
        <v>7425</v>
      </c>
      <c r="P721" s="185" t="s">
        <v>289</v>
      </c>
      <c r="Q721" s="77" t="s">
        <v>233</v>
      </c>
      <c r="R721" s="3" t="s">
        <v>189</v>
      </c>
    </row>
    <row r="722" spans="2:18" s="374" customFormat="1" x14ac:dyDescent="0.25">
      <c r="B722" s="667"/>
      <c r="C722" s="611"/>
      <c r="D722" s="150">
        <v>0</v>
      </c>
      <c r="E722" s="125"/>
      <c r="F722" s="169">
        <v>0</v>
      </c>
      <c r="G722" s="153">
        <v>0</v>
      </c>
      <c r="H722" s="170">
        <v>0</v>
      </c>
      <c r="I722" s="123"/>
      <c r="J722" s="169">
        <v>0</v>
      </c>
      <c r="K722" s="153">
        <v>0</v>
      </c>
      <c r="L722" s="153">
        <v>0</v>
      </c>
      <c r="M722" s="153">
        <v>0</v>
      </c>
      <c r="N722" s="153">
        <v>0</v>
      </c>
      <c r="O722" s="153">
        <v>0</v>
      </c>
      <c r="P722" s="153">
        <v>0</v>
      </c>
      <c r="Q722" s="138">
        <f>SUM(D722:P722)</f>
        <v>0</v>
      </c>
      <c r="R722" s="377"/>
    </row>
    <row r="723" spans="2:18" s="374" customFormat="1" x14ac:dyDescent="0.25">
      <c r="B723" s="667"/>
      <c r="C723" s="611"/>
      <c r="D723" s="150">
        <v>0</v>
      </c>
      <c r="E723" s="125"/>
      <c r="F723" s="169">
        <v>0</v>
      </c>
      <c r="G723" s="153">
        <v>0</v>
      </c>
      <c r="H723" s="170">
        <v>0</v>
      </c>
      <c r="I723" s="123"/>
      <c r="J723" s="169">
        <v>0</v>
      </c>
      <c r="K723" s="153">
        <v>0</v>
      </c>
      <c r="L723" s="153">
        <v>0</v>
      </c>
      <c r="M723" s="153">
        <v>0</v>
      </c>
      <c r="N723" s="153">
        <v>0</v>
      </c>
      <c r="O723" s="153">
        <v>0</v>
      </c>
      <c r="P723" s="153">
        <v>0</v>
      </c>
      <c r="Q723" s="138">
        <f>SUM(D723:P723)</f>
        <v>0</v>
      </c>
      <c r="R723" s="377"/>
    </row>
    <row r="724" spans="2:18" s="374" customFormat="1" x14ac:dyDescent="0.25">
      <c r="B724" s="667"/>
      <c r="C724" s="611"/>
      <c r="D724" s="150">
        <v>0</v>
      </c>
      <c r="E724" s="125"/>
      <c r="F724" s="169">
        <v>0</v>
      </c>
      <c r="G724" s="153">
        <v>0</v>
      </c>
      <c r="H724" s="170">
        <v>0</v>
      </c>
      <c r="I724" s="123"/>
      <c r="J724" s="169">
        <v>0</v>
      </c>
      <c r="K724" s="153">
        <v>0</v>
      </c>
      <c r="L724" s="153">
        <v>0</v>
      </c>
      <c r="M724" s="153">
        <v>0</v>
      </c>
      <c r="N724" s="153">
        <v>0</v>
      </c>
      <c r="O724" s="153">
        <v>0</v>
      </c>
      <c r="P724" s="153">
        <v>0</v>
      </c>
      <c r="Q724" s="139">
        <f t="shared" ref="Q724:Q729" si="130">SUM(D724:P724)</f>
        <v>0</v>
      </c>
      <c r="R724" s="377"/>
    </row>
    <row r="725" spans="2:18" s="374" customFormat="1" x14ac:dyDescent="0.25">
      <c r="B725" s="667"/>
      <c r="C725" s="611"/>
      <c r="D725" s="150">
        <v>0</v>
      </c>
      <c r="E725" s="125"/>
      <c r="F725" s="169">
        <v>0</v>
      </c>
      <c r="G725" s="153">
        <v>0</v>
      </c>
      <c r="H725" s="170">
        <v>0</v>
      </c>
      <c r="I725" s="123"/>
      <c r="J725" s="169">
        <v>0</v>
      </c>
      <c r="K725" s="153">
        <v>0</v>
      </c>
      <c r="L725" s="153">
        <v>0</v>
      </c>
      <c r="M725" s="153">
        <v>0</v>
      </c>
      <c r="N725" s="153">
        <v>0</v>
      </c>
      <c r="O725" s="153">
        <v>0</v>
      </c>
      <c r="P725" s="153">
        <v>0</v>
      </c>
      <c r="Q725" s="139">
        <f t="shared" si="130"/>
        <v>0</v>
      </c>
      <c r="R725" s="377"/>
    </row>
    <row r="726" spans="2:18" s="374" customFormat="1" x14ac:dyDescent="0.25">
      <c r="B726" s="667"/>
      <c r="C726" s="611"/>
      <c r="D726" s="150">
        <v>0</v>
      </c>
      <c r="E726" s="125"/>
      <c r="F726" s="169">
        <v>0</v>
      </c>
      <c r="G726" s="153">
        <v>0</v>
      </c>
      <c r="H726" s="170">
        <v>0</v>
      </c>
      <c r="I726" s="123"/>
      <c r="J726" s="169">
        <v>0</v>
      </c>
      <c r="K726" s="153">
        <v>0</v>
      </c>
      <c r="L726" s="153">
        <v>0</v>
      </c>
      <c r="M726" s="153">
        <v>0</v>
      </c>
      <c r="N726" s="153">
        <v>0</v>
      </c>
      <c r="O726" s="153">
        <v>0</v>
      </c>
      <c r="P726" s="153">
        <v>0</v>
      </c>
      <c r="Q726" s="139">
        <f t="shared" si="130"/>
        <v>0</v>
      </c>
      <c r="R726" s="377"/>
    </row>
    <row r="727" spans="2:18" s="374" customFormat="1" x14ac:dyDescent="0.25">
      <c r="B727" s="667"/>
      <c r="C727" s="611"/>
      <c r="D727" s="150">
        <v>0</v>
      </c>
      <c r="E727" s="125"/>
      <c r="F727" s="169">
        <v>0</v>
      </c>
      <c r="G727" s="153">
        <v>0</v>
      </c>
      <c r="H727" s="170">
        <v>0</v>
      </c>
      <c r="I727" s="123"/>
      <c r="J727" s="169">
        <v>0</v>
      </c>
      <c r="K727" s="153">
        <v>0</v>
      </c>
      <c r="L727" s="153">
        <v>0</v>
      </c>
      <c r="M727" s="153">
        <v>0</v>
      </c>
      <c r="N727" s="153">
        <v>0</v>
      </c>
      <c r="O727" s="153">
        <v>0</v>
      </c>
      <c r="P727" s="153">
        <v>0</v>
      </c>
      <c r="Q727" s="139">
        <f t="shared" si="130"/>
        <v>0</v>
      </c>
      <c r="R727" s="377"/>
    </row>
    <row r="728" spans="2:18" s="374" customFormat="1" x14ac:dyDescent="0.25">
      <c r="B728" s="667"/>
      <c r="C728" s="611"/>
      <c r="D728" s="150">
        <v>0</v>
      </c>
      <c r="E728" s="125"/>
      <c r="F728" s="169">
        <v>0</v>
      </c>
      <c r="G728" s="153">
        <v>0</v>
      </c>
      <c r="H728" s="170">
        <v>0</v>
      </c>
      <c r="I728" s="123"/>
      <c r="J728" s="169">
        <v>0</v>
      </c>
      <c r="K728" s="153">
        <v>0</v>
      </c>
      <c r="L728" s="153">
        <v>0</v>
      </c>
      <c r="M728" s="153">
        <v>0</v>
      </c>
      <c r="N728" s="153">
        <v>0</v>
      </c>
      <c r="O728" s="153">
        <v>0</v>
      </c>
      <c r="P728" s="153">
        <v>0</v>
      </c>
      <c r="Q728" s="139">
        <f t="shared" si="130"/>
        <v>0</v>
      </c>
      <c r="R728" s="377"/>
    </row>
    <row r="729" spans="2:18" s="374" customFormat="1" x14ac:dyDescent="0.25">
      <c r="B729" s="656" t="s">
        <v>288</v>
      </c>
      <c r="C729" s="609"/>
      <c r="D729" s="150">
        <v>0</v>
      </c>
      <c r="E729" s="125"/>
      <c r="F729" s="169">
        <v>0</v>
      </c>
      <c r="G729" s="153">
        <v>0</v>
      </c>
      <c r="H729" s="170">
        <v>0</v>
      </c>
      <c r="I729" s="123"/>
      <c r="J729" s="169">
        <v>0</v>
      </c>
      <c r="K729" s="153">
        <v>0</v>
      </c>
      <c r="L729" s="153">
        <v>0</v>
      </c>
      <c r="M729" s="153">
        <v>0</v>
      </c>
      <c r="N729" s="153">
        <v>0</v>
      </c>
      <c r="O729" s="153">
        <v>0</v>
      </c>
      <c r="P729" s="153">
        <v>0</v>
      </c>
      <c r="Q729" s="139">
        <f t="shared" si="130"/>
        <v>0</v>
      </c>
      <c r="R729" s="377"/>
    </row>
    <row r="730" spans="2:18" s="374" customFormat="1" ht="15.75" thickBot="1" x14ac:dyDescent="0.3">
      <c r="B730" s="656"/>
      <c r="C730" s="609"/>
      <c r="D730" s="152">
        <v>0</v>
      </c>
      <c r="E730" s="205"/>
      <c r="F730" s="175">
        <v>0</v>
      </c>
      <c r="G730" s="155">
        <v>0</v>
      </c>
      <c r="H730" s="176">
        <v>0</v>
      </c>
      <c r="I730" s="206"/>
      <c r="J730" s="175">
        <v>0</v>
      </c>
      <c r="K730" s="155">
        <v>0</v>
      </c>
      <c r="L730" s="155">
        <v>0</v>
      </c>
      <c r="M730" s="155">
        <v>0</v>
      </c>
      <c r="N730" s="155">
        <v>0</v>
      </c>
      <c r="O730" s="155">
        <v>0</v>
      </c>
      <c r="P730" s="176">
        <v>0</v>
      </c>
      <c r="Q730" s="140">
        <f>SUM(D730:P730)</f>
        <v>0</v>
      </c>
      <c r="R730" s="377"/>
    </row>
    <row r="731" spans="2:18" ht="16.5" thickTop="1" thickBot="1" x14ac:dyDescent="0.3">
      <c r="B731" s="87"/>
      <c r="C731" s="100" t="s">
        <v>314</v>
      </c>
      <c r="D731" s="163">
        <f>SUM(D722:D730)</f>
        <v>0</v>
      </c>
      <c r="E731" s="236"/>
      <c r="F731" s="237">
        <f>SUM(F722:F730)</f>
        <v>0</v>
      </c>
      <c r="G731" s="238">
        <f>SUM(G722:G730)</f>
        <v>0</v>
      </c>
      <c r="H731" s="239">
        <f>SUM(H722:H730)</f>
        <v>0</v>
      </c>
      <c r="I731" s="236"/>
      <c r="J731" s="237">
        <f t="shared" ref="J731:P731" si="131">SUM(J722:J730)</f>
        <v>0</v>
      </c>
      <c r="K731" s="238">
        <f t="shared" si="131"/>
        <v>0</v>
      </c>
      <c r="L731" s="238">
        <f t="shared" si="131"/>
        <v>0</v>
      </c>
      <c r="M731" s="239">
        <f t="shared" si="131"/>
        <v>0</v>
      </c>
      <c r="N731" s="237">
        <f t="shared" si="131"/>
        <v>0</v>
      </c>
      <c r="O731" s="238">
        <f t="shared" si="131"/>
        <v>0</v>
      </c>
      <c r="P731" s="239">
        <f t="shared" si="131"/>
        <v>0</v>
      </c>
      <c r="Q731" s="240">
        <f>SUM(D731:P731)</f>
        <v>0</v>
      </c>
    </row>
    <row r="732" spans="2:18" ht="15.75" thickBot="1" x14ac:dyDescent="0.3">
      <c r="B732" s="87"/>
      <c r="C732" s="100" t="s">
        <v>315</v>
      </c>
      <c r="D732" s="163">
        <f>D$687+D$731</f>
        <v>0</v>
      </c>
      <c r="E732" s="236"/>
      <c r="F732" s="237">
        <f>F$687+F$731</f>
        <v>0</v>
      </c>
      <c r="G732" s="238">
        <f>G$687+G$731</f>
        <v>0</v>
      </c>
      <c r="H732" s="239">
        <f>H$687+H$731</f>
        <v>0</v>
      </c>
      <c r="I732" s="236"/>
      <c r="J732" s="237">
        <f t="shared" ref="J732:P732" si="132">J$687+J$731</f>
        <v>0</v>
      </c>
      <c r="K732" s="238">
        <f t="shared" si="132"/>
        <v>0</v>
      </c>
      <c r="L732" s="238">
        <f t="shared" si="132"/>
        <v>0</v>
      </c>
      <c r="M732" s="239">
        <f t="shared" si="132"/>
        <v>0</v>
      </c>
      <c r="N732" s="237">
        <f t="shared" si="132"/>
        <v>0</v>
      </c>
      <c r="O732" s="238">
        <f t="shared" si="132"/>
        <v>0</v>
      </c>
      <c r="P732" s="239">
        <f t="shared" si="132"/>
        <v>0</v>
      </c>
      <c r="Q732" s="240">
        <f>SUM(D732:P732)</f>
        <v>0</v>
      </c>
    </row>
    <row r="733" spans="2:18" ht="15.75" thickBot="1" x14ac:dyDescent="0.3">
      <c r="C733" s="78" t="s">
        <v>234</v>
      </c>
      <c r="D733" s="242">
        <f>D$719-D$731</f>
        <v>0</v>
      </c>
      <c r="E733" s="81"/>
      <c r="F733" s="243">
        <f>F$719-F$731</f>
        <v>0</v>
      </c>
      <c r="G733" s="244">
        <f>G$719-G$731</f>
        <v>0</v>
      </c>
      <c r="H733" s="245">
        <f>H$719-H$731</f>
        <v>0</v>
      </c>
      <c r="I733" s="81"/>
      <c r="J733" s="243">
        <f t="shared" ref="J733:P733" si="133">J$719-J$731</f>
        <v>0</v>
      </c>
      <c r="K733" s="244">
        <f t="shared" si="133"/>
        <v>0</v>
      </c>
      <c r="L733" s="244">
        <f t="shared" si="133"/>
        <v>0</v>
      </c>
      <c r="M733" s="245">
        <f t="shared" si="133"/>
        <v>0</v>
      </c>
      <c r="N733" s="244">
        <f t="shared" si="133"/>
        <v>0</v>
      </c>
      <c r="O733" s="244">
        <f t="shared" si="133"/>
        <v>0</v>
      </c>
      <c r="P733" s="244">
        <f t="shared" si="133"/>
        <v>0</v>
      </c>
      <c r="Q733" s="93">
        <f>SUM(D733:P733)</f>
        <v>0</v>
      </c>
    </row>
    <row r="734" spans="2:18" ht="15.75" thickBot="1" x14ac:dyDescent="0.3">
      <c r="C734" s="147"/>
      <c r="D734" s="81"/>
      <c r="E734" s="81"/>
      <c r="F734" s="81"/>
      <c r="G734" s="81"/>
      <c r="H734" s="81"/>
      <c r="I734" s="92"/>
      <c r="J734" s="81"/>
      <c r="K734" s="81"/>
      <c r="L734" s="81"/>
      <c r="M734" s="81"/>
      <c r="N734" s="81"/>
      <c r="O734" s="81"/>
      <c r="P734" s="81"/>
      <c r="Q734" s="75"/>
    </row>
    <row r="735" spans="2:18" ht="19.5" thickBot="1" x14ac:dyDescent="0.35">
      <c r="B735" s="113"/>
      <c r="C735" s="120"/>
      <c r="D735" s="119"/>
      <c r="E735" s="233" t="s">
        <v>279</v>
      </c>
      <c r="F735" s="631" t="s">
        <v>339</v>
      </c>
      <c r="G735" s="632"/>
      <c r="H735" s="632"/>
      <c r="I735" s="632"/>
      <c r="J735" s="632"/>
      <c r="K735" s="632"/>
      <c r="L735" s="632"/>
      <c r="M735" s="633"/>
      <c r="N735" s="81"/>
      <c r="O735" s="81"/>
      <c r="P735" s="81"/>
      <c r="Q735" s="75"/>
    </row>
    <row r="736" spans="2:18" ht="18.75" x14ac:dyDescent="0.3">
      <c r="B736" s="112"/>
      <c r="C736" s="120"/>
      <c r="D736" s="116" t="s">
        <v>247</v>
      </c>
      <c r="E736" s="118">
        <v>1</v>
      </c>
      <c r="F736" s="213" t="e">
        <f t="shared" ref="F736:F745" si="134">ROUND(SUMIF($E$7:$E$730,$D736,F$7:F$730)/F$732,3)</f>
        <v>#DIV/0!</v>
      </c>
      <c r="G736" s="228" t="e">
        <f t="shared" ref="G736:H736" si="135">ROUND(SUMIF($E$7:$E$730,$D736,G$7:G$730)/G$732,3)</f>
        <v>#DIV/0!</v>
      </c>
      <c r="H736" s="228" t="e">
        <f t="shared" si="135"/>
        <v>#DIV/0!</v>
      </c>
      <c r="I736" s="379"/>
      <c r="J736" s="379"/>
      <c r="K736" s="379"/>
      <c r="L736" s="379"/>
      <c r="M736" s="380"/>
      <c r="N736" s="81"/>
      <c r="O736" s="81"/>
      <c r="P736" s="81"/>
      <c r="Q736" s="75"/>
    </row>
    <row r="737" spans="2:17" ht="18.75" x14ac:dyDescent="0.3">
      <c r="B737" s="112"/>
      <c r="C737" s="119"/>
      <c r="D737" s="116" t="s">
        <v>248</v>
      </c>
      <c r="E737" s="118">
        <v>2</v>
      </c>
      <c r="F737" s="214" t="e">
        <f t="shared" si="134"/>
        <v>#DIV/0!</v>
      </c>
      <c r="G737" s="215" t="e">
        <f t="shared" ref="G737:H745" si="136">ROUND(SUMIF($E$7:$E$730,$D737,G$7:G$730)/G$732,3)</f>
        <v>#DIV/0!</v>
      </c>
      <c r="H737" s="215" t="e">
        <f t="shared" si="136"/>
        <v>#DIV/0!</v>
      </c>
      <c r="I737" s="161"/>
      <c r="J737" s="161"/>
      <c r="K737" s="161"/>
      <c r="L737" s="161"/>
      <c r="M737" s="158"/>
      <c r="N737" s="81"/>
      <c r="O737" s="81"/>
      <c r="P737" s="81"/>
      <c r="Q737" s="75"/>
    </row>
    <row r="738" spans="2:17" ht="18.75" x14ac:dyDescent="0.3">
      <c r="B738" s="112"/>
      <c r="C738" s="119"/>
      <c r="D738" s="116" t="s">
        <v>249</v>
      </c>
      <c r="E738" s="118">
        <v>3</v>
      </c>
      <c r="F738" s="214" t="e">
        <f t="shared" si="134"/>
        <v>#DIV/0!</v>
      </c>
      <c r="G738" s="215" t="e">
        <f t="shared" si="136"/>
        <v>#DIV/0!</v>
      </c>
      <c r="H738" s="215" t="e">
        <f t="shared" si="136"/>
        <v>#DIV/0!</v>
      </c>
      <c r="I738" s="161"/>
      <c r="J738" s="161"/>
      <c r="K738" s="161"/>
      <c r="L738" s="161"/>
      <c r="M738" s="158"/>
      <c r="N738" s="81"/>
      <c r="O738" s="81"/>
      <c r="P738" s="81"/>
      <c r="Q738" s="75"/>
    </row>
    <row r="739" spans="2:17" ht="18.75" x14ac:dyDescent="0.3">
      <c r="B739" s="112"/>
      <c r="C739" s="119"/>
      <c r="D739" s="116" t="s">
        <v>250</v>
      </c>
      <c r="E739" s="118">
        <v>4</v>
      </c>
      <c r="F739" s="214" t="e">
        <f t="shared" si="134"/>
        <v>#DIV/0!</v>
      </c>
      <c r="G739" s="215" t="e">
        <f t="shared" si="136"/>
        <v>#DIV/0!</v>
      </c>
      <c r="H739" s="215" t="e">
        <f t="shared" si="136"/>
        <v>#DIV/0!</v>
      </c>
      <c r="I739" s="161"/>
      <c r="J739" s="161"/>
      <c r="K739" s="161"/>
      <c r="L739" s="161"/>
      <c r="M739" s="158"/>
      <c r="N739" s="81"/>
      <c r="O739" s="81"/>
      <c r="P739" s="81"/>
      <c r="Q739" s="75"/>
    </row>
    <row r="740" spans="2:17" ht="18.75" x14ac:dyDescent="0.3">
      <c r="B740" s="112"/>
      <c r="C740" s="119"/>
      <c r="D740" s="116" t="s">
        <v>251</v>
      </c>
      <c r="E740" s="118">
        <v>5</v>
      </c>
      <c r="F740" s="214" t="e">
        <f t="shared" si="134"/>
        <v>#DIV/0!</v>
      </c>
      <c r="G740" s="215" t="e">
        <f t="shared" si="136"/>
        <v>#DIV/0!</v>
      </c>
      <c r="H740" s="215" t="e">
        <f t="shared" si="136"/>
        <v>#DIV/0!</v>
      </c>
      <c r="I740" s="161"/>
      <c r="J740" s="161"/>
      <c r="K740" s="161"/>
      <c r="L740" s="161"/>
      <c r="M740" s="158"/>
      <c r="N740" s="81"/>
      <c r="O740" s="81"/>
      <c r="P740" s="81"/>
      <c r="Q740" s="75"/>
    </row>
    <row r="741" spans="2:17" ht="18.75" x14ac:dyDescent="0.3">
      <c r="B741" s="112"/>
      <c r="C741" s="119"/>
      <c r="D741" s="116" t="s">
        <v>252</v>
      </c>
      <c r="E741" s="118">
        <v>6</v>
      </c>
      <c r="F741" s="214" t="e">
        <f t="shared" si="134"/>
        <v>#DIV/0!</v>
      </c>
      <c r="G741" s="215" t="e">
        <f t="shared" si="136"/>
        <v>#DIV/0!</v>
      </c>
      <c r="H741" s="215" t="e">
        <f t="shared" si="136"/>
        <v>#DIV/0!</v>
      </c>
      <c r="I741" s="161"/>
      <c r="J741" s="161"/>
      <c r="K741" s="161"/>
      <c r="L741" s="161"/>
      <c r="M741" s="158"/>
      <c r="N741" s="81"/>
      <c r="O741" s="81"/>
      <c r="P741" s="81"/>
      <c r="Q741" s="75"/>
    </row>
    <row r="742" spans="2:17" ht="18.75" x14ac:dyDescent="0.3">
      <c r="B742" s="112"/>
      <c r="C742" s="119"/>
      <c r="D742" s="116" t="s">
        <v>253</v>
      </c>
      <c r="E742" s="118">
        <v>7</v>
      </c>
      <c r="F742" s="214" t="e">
        <f t="shared" si="134"/>
        <v>#DIV/0!</v>
      </c>
      <c r="G742" s="215" t="e">
        <f t="shared" si="136"/>
        <v>#DIV/0!</v>
      </c>
      <c r="H742" s="215" t="e">
        <f t="shared" si="136"/>
        <v>#DIV/0!</v>
      </c>
      <c r="I742" s="161"/>
      <c r="J742" s="161"/>
      <c r="K742" s="161"/>
      <c r="L742" s="161"/>
      <c r="M742" s="158"/>
      <c r="N742" s="81"/>
      <c r="O742" s="81"/>
      <c r="P742" s="81"/>
      <c r="Q742" s="75"/>
    </row>
    <row r="743" spans="2:17" ht="18.75" x14ac:dyDescent="0.3">
      <c r="B743" s="112"/>
      <c r="C743" s="119"/>
      <c r="D743" s="116" t="s">
        <v>254</v>
      </c>
      <c r="E743" s="118">
        <v>8</v>
      </c>
      <c r="F743" s="214" t="e">
        <f t="shared" si="134"/>
        <v>#DIV/0!</v>
      </c>
      <c r="G743" s="215" t="e">
        <f t="shared" si="136"/>
        <v>#DIV/0!</v>
      </c>
      <c r="H743" s="215" t="e">
        <f t="shared" si="136"/>
        <v>#DIV/0!</v>
      </c>
      <c r="I743" s="161"/>
      <c r="J743" s="161"/>
      <c r="K743" s="161"/>
      <c r="L743" s="161"/>
      <c r="M743" s="158"/>
      <c r="N743" s="81"/>
      <c r="O743" s="81"/>
      <c r="P743" s="81"/>
      <c r="Q743" s="75"/>
    </row>
    <row r="744" spans="2:17" ht="18.75" x14ac:dyDescent="0.3">
      <c r="B744" s="112"/>
      <c r="C744" s="119"/>
      <c r="D744" s="116" t="s">
        <v>255</v>
      </c>
      <c r="E744" s="118">
        <v>9</v>
      </c>
      <c r="F744" s="214" t="e">
        <f t="shared" si="134"/>
        <v>#DIV/0!</v>
      </c>
      <c r="G744" s="215" t="e">
        <f t="shared" si="136"/>
        <v>#DIV/0!</v>
      </c>
      <c r="H744" s="215" t="e">
        <f t="shared" si="136"/>
        <v>#DIV/0!</v>
      </c>
      <c r="I744" s="161"/>
      <c r="J744" s="161"/>
      <c r="K744" s="161"/>
      <c r="L744" s="161"/>
      <c r="M744" s="158"/>
      <c r="N744" s="81"/>
      <c r="O744" s="81"/>
      <c r="P744" s="81"/>
      <c r="Q744" s="75"/>
    </row>
    <row r="745" spans="2:17" ht="18.75" x14ac:dyDescent="0.3">
      <c r="B745" s="112"/>
      <c r="C745" s="119"/>
      <c r="D745" s="116" t="s">
        <v>256</v>
      </c>
      <c r="E745" s="118">
        <v>10</v>
      </c>
      <c r="F745" s="214" t="e">
        <f t="shared" si="134"/>
        <v>#DIV/0!</v>
      </c>
      <c r="G745" s="215" t="e">
        <f t="shared" si="136"/>
        <v>#DIV/0!</v>
      </c>
      <c r="H745" s="215" t="e">
        <f t="shared" si="136"/>
        <v>#DIV/0!</v>
      </c>
      <c r="I745" s="161"/>
      <c r="J745" s="161"/>
      <c r="K745" s="161"/>
      <c r="L745" s="161"/>
      <c r="M745" s="158"/>
      <c r="N745" s="81"/>
      <c r="O745" s="81"/>
      <c r="P745" s="81"/>
      <c r="Q745" s="75"/>
    </row>
    <row r="746" spans="2:17" ht="15.75" x14ac:dyDescent="0.25">
      <c r="B746" s="113"/>
      <c r="C746" s="114"/>
      <c r="D746" s="114"/>
      <c r="E746" s="117" t="s">
        <v>260</v>
      </c>
      <c r="F746" s="156"/>
      <c r="G746" s="161"/>
      <c r="H746" s="161"/>
      <c r="I746" s="161"/>
      <c r="J746" s="161"/>
      <c r="K746" s="161"/>
      <c r="L746" s="161"/>
      <c r="M746" s="158"/>
      <c r="N746" s="81"/>
      <c r="O746" s="81"/>
      <c r="P746" s="81"/>
      <c r="Q746" s="75"/>
    </row>
    <row r="747" spans="2:17" ht="18.75" x14ac:dyDescent="0.3">
      <c r="B747" s="112"/>
      <c r="C747" s="112"/>
      <c r="D747" s="116" t="s">
        <v>235</v>
      </c>
      <c r="E747" s="118">
        <v>1</v>
      </c>
      <c r="F747" s="156"/>
      <c r="G747" s="161"/>
      <c r="H747" s="161"/>
      <c r="I747" s="161"/>
      <c r="J747" s="215" t="e">
        <f t="shared" ref="J747:J758" si="137">ROUND(SUMIF($I$7:$I$730,$D747,J$7:J$730)/J$732,3)</f>
        <v>#DIV/0!</v>
      </c>
      <c r="K747" s="215" t="e">
        <f t="shared" ref="K747:M747" si="138">ROUND(SUMIF($I$7:$I$730,$D747,K$7:K$730)/K$732,3)</f>
        <v>#DIV/0!</v>
      </c>
      <c r="L747" s="215" t="e">
        <f t="shared" si="138"/>
        <v>#DIV/0!</v>
      </c>
      <c r="M747" s="235" t="e">
        <f t="shared" si="138"/>
        <v>#DIV/0!</v>
      </c>
      <c r="N747" s="81"/>
      <c r="O747" s="81"/>
      <c r="P747" s="81"/>
      <c r="Q747" s="75"/>
    </row>
    <row r="748" spans="2:17" ht="18.75" x14ac:dyDescent="0.3">
      <c r="B748" s="112"/>
      <c r="C748" s="112"/>
      <c r="D748" s="116" t="s">
        <v>236</v>
      </c>
      <c r="E748" s="118">
        <v>2</v>
      </c>
      <c r="F748" s="156"/>
      <c r="G748" s="161"/>
      <c r="H748" s="161"/>
      <c r="I748" s="161"/>
      <c r="J748" s="215" t="e">
        <f t="shared" si="137"/>
        <v>#DIV/0!</v>
      </c>
      <c r="K748" s="215" t="e">
        <f t="shared" ref="K748:M758" si="139">ROUND(SUMIF($I$7:$I$730,$D748,K$7:K$730)/K$732,3)</f>
        <v>#DIV/0!</v>
      </c>
      <c r="L748" s="215" t="e">
        <f t="shared" si="139"/>
        <v>#DIV/0!</v>
      </c>
      <c r="M748" s="235" t="e">
        <f t="shared" si="139"/>
        <v>#DIV/0!</v>
      </c>
      <c r="N748" s="81"/>
      <c r="O748" s="81"/>
      <c r="P748" s="81"/>
      <c r="Q748" s="75"/>
    </row>
    <row r="749" spans="2:17" ht="18.75" x14ac:dyDescent="0.3">
      <c r="B749" s="112"/>
      <c r="C749" s="112"/>
      <c r="D749" s="116" t="s">
        <v>237</v>
      </c>
      <c r="E749" s="118">
        <v>3</v>
      </c>
      <c r="F749" s="156"/>
      <c r="G749" s="161"/>
      <c r="H749" s="161"/>
      <c r="I749" s="161"/>
      <c r="J749" s="215" t="e">
        <f t="shared" si="137"/>
        <v>#DIV/0!</v>
      </c>
      <c r="K749" s="215" t="e">
        <f t="shared" si="139"/>
        <v>#DIV/0!</v>
      </c>
      <c r="L749" s="215" t="e">
        <f t="shared" si="139"/>
        <v>#DIV/0!</v>
      </c>
      <c r="M749" s="235" t="e">
        <f t="shared" si="139"/>
        <v>#DIV/0!</v>
      </c>
      <c r="N749" s="81"/>
      <c r="O749" s="81"/>
      <c r="P749" s="81"/>
      <c r="Q749" s="75"/>
    </row>
    <row r="750" spans="2:17" ht="18.75" x14ac:dyDescent="0.3">
      <c r="B750" s="112"/>
      <c r="C750" s="112"/>
      <c r="D750" s="116" t="s">
        <v>238</v>
      </c>
      <c r="E750" s="118">
        <v>4</v>
      </c>
      <c r="F750" s="156"/>
      <c r="G750" s="161"/>
      <c r="H750" s="161"/>
      <c r="I750" s="161"/>
      <c r="J750" s="215" t="e">
        <f t="shared" si="137"/>
        <v>#DIV/0!</v>
      </c>
      <c r="K750" s="215" t="e">
        <f t="shared" si="139"/>
        <v>#DIV/0!</v>
      </c>
      <c r="L750" s="215" t="e">
        <f t="shared" si="139"/>
        <v>#DIV/0!</v>
      </c>
      <c r="M750" s="235" t="e">
        <f t="shared" si="139"/>
        <v>#DIV/0!</v>
      </c>
      <c r="N750" s="81"/>
      <c r="O750" s="81"/>
      <c r="P750" s="81"/>
      <c r="Q750" s="75"/>
    </row>
    <row r="751" spans="2:17" ht="18.75" x14ac:dyDescent="0.3">
      <c r="B751" s="112"/>
      <c r="C751" s="112"/>
      <c r="D751" s="116" t="s">
        <v>239</v>
      </c>
      <c r="E751" s="118">
        <v>5</v>
      </c>
      <c r="F751" s="156"/>
      <c r="G751" s="161"/>
      <c r="H751" s="161"/>
      <c r="I751" s="161"/>
      <c r="J751" s="215" t="e">
        <f t="shared" si="137"/>
        <v>#DIV/0!</v>
      </c>
      <c r="K751" s="215" t="e">
        <f t="shared" si="139"/>
        <v>#DIV/0!</v>
      </c>
      <c r="L751" s="215" t="e">
        <f t="shared" si="139"/>
        <v>#DIV/0!</v>
      </c>
      <c r="M751" s="235" t="e">
        <f t="shared" si="139"/>
        <v>#DIV/0!</v>
      </c>
      <c r="N751" s="81"/>
      <c r="O751" s="81"/>
      <c r="P751" s="81"/>
      <c r="Q751" s="75"/>
    </row>
    <row r="752" spans="2:17" ht="18.75" x14ac:dyDescent="0.3">
      <c r="B752" s="112"/>
      <c r="C752" s="112"/>
      <c r="D752" s="116" t="s">
        <v>240</v>
      </c>
      <c r="E752" s="118">
        <v>6</v>
      </c>
      <c r="F752" s="156"/>
      <c r="G752" s="161"/>
      <c r="H752" s="161"/>
      <c r="I752" s="161"/>
      <c r="J752" s="215" t="e">
        <f t="shared" si="137"/>
        <v>#DIV/0!</v>
      </c>
      <c r="K752" s="215" t="e">
        <f t="shared" si="139"/>
        <v>#DIV/0!</v>
      </c>
      <c r="L752" s="215" t="e">
        <f t="shared" si="139"/>
        <v>#DIV/0!</v>
      </c>
      <c r="M752" s="235" t="e">
        <f t="shared" si="139"/>
        <v>#DIV/0!</v>
      </c>
      <c r="N752" s="81"/>
      <c r="O752" s="81"/>
      <c r="P752" s="81"/>
      <c r="Q752" s="75"/>
    </row>
    <row r="753" spans="1:18" ht="18.75" x14ac:dyDescent="0.3">
      <c r="B753" s="112"/>
      <c r="C753" s="112"/>
      <c r="D753" s="116" t="s">
        <v>241</v>
      </c>
      <c r="E753" s="118">
        <v>7</v>
      </c>
      <c r="F753" s="156"/>
      <c r="G753" s="161"/>
      <c r="H753" s="161"/>
      <c r="I753" s="161"/>
      <c r="J753" s="215" t="e">
        <f t="shared" si="137"/>
        <v>#DIV/0!</v>
      </c>
      <c r="K753" s="215" t="e">
        <f t="shared" si="139"/>
        <v>#DIV/0!</v>
      </c>
      <c r="L753" s="215" t="e">
        <f t="shared" si="139"/>
        <v>#DIV/0!</v>
      </c>
      <c r="M753" s="235" t="e">
        <f t="shared" si="139"/>
        <v>#DIV/0!</v>
      </c>
      <c r="N753" s="81"/>
      <c r="O753" s="81"/>
      <c r="P753" s="81"/>
      <c r="Q753" s="75"/>
    </row>
    <row r="754" spans="1:18" ht="18.75" x14ac:dyDescent="0.3">
      <c r="B754" s="112"/>
      <c r="C754" s="112"/>
      <c r="D754" s="116" t="s">
        <v>242</v>
      </c>
      <c r="E754" s="118">
        <v>8</v>
      </c>
      <c r="F754" s="156"/>
      <c r="G754" s="161"/>
      <c r="H754" s="161"/>
      <c r="I754" s="161"/>
      <c r="J754" s="215" t="e">
        <f t="shared" si="137"/>
        <v>#DIV/0!</v>
      </c>
      <c r="K754" s="215" t="e">
        <f t="shared" si="139"/>
        <v>#DIV/0!</v>
      </c>
      <c r="L754" s="215" t="e">
        <f t="shared" si="139"/>
        <v>#DIV/0!</v>
      </c>
      <c r="M754" s="235" t="e">
        <f t="shared" si="139"/>
        <v>#DIV/0!</v>
      </c>
      <c r="N754" s="81"/>
      <c r="O754" s="81"/>
      <c r="P754" s="81"/>
      <c r="Q754" s="75"/>
    </row>
    <row r="755" spans="1:18" ht="18.75" x14ac:dyDescent="0.3">
      <c r="B755" s="112"/>
      <c r="C755" s="112"/>
      <c r="D755" s="116" t="s">
        <v>243</v>
      </c>
      <c r="E755" s="118">
        <v>9</v>
      </c>
      <c r="F755" s="156"/>
      <c r="G755" s="161"/>
      <c r="H755" s="161"/>
      <c r="I755" s="161"/>
      <c r="J755" s="215" t="e">
        <f t="shared" si="137"/>
        <v>#DIV/0!</v>
      </c>
      <c r="K755" s="215" t="e">
        <f t="shared" si="139"/>
        <v>#DIV/0!</v>
      </c>
      <c r="L755" s="215" t="e">
        <f t="shared" si="139"/>
        <v>#DIV/0!</v>
      </c>
      <c r="M755" s="235" t="e">
        <f t="shared" si="139"/>
        <v>#DIV/0!</v>
      </c>
      <c r="N755" s="81"/>
      <c r="O755" s="81"/>
      <c r="P755" s="81"/>
      <c r="Q755" s="75"/>
    </row>
    <row r="756" spans="1:18" ht="18.75" x14ac:dyDescent="0.3">
      <c r="B756" s="112"/>
      <c r="C756" s="112"/>
      <c r="D756" s="116" t="s">
        <v>244</v>
      </c>
      <c r="E756" s="118">
        <v>10</v>
      </c>
      <c r="F756" s="156"/>
      <c r="G756" s="161"/>
      <c r="H756" s="161"/>
      <c r="I756" s="161"/>
      <c r="J756" s="215" t="e">
        <f t="shared" si="137"/>
        <v>#DIV/0!</v>
      </c>
      <c r="K756" s="215" t="e">
        <f t="shared" si="139"/>
        <v>#DIV/0!</v>
      </c>
      <c r="L756" s="215" t="e">
        <f t="shared" si="139"/>
        <v>#DIV/0!</v>
      </c>
      <c r="M756" s="235" t="e">
        <f t="shared" si="139"/>
        <v>#DIV/0!</v>
      </c>
      <c r="N756" s="81"/>
      <c r="O756" s="81"/>
      <c r="P756" s="81"/>
      <c r="Q756" s="75"/>
    </row>
    <row r="757" spans="1:18" ht="18.75" x14ac:dyDescent="0.3">
      <c r="B757" s="112"/>
      <c r="C757" s="112"/>
      <c r="D757" s="116" t="s">
        <v>245</v>
      </c>
      <c r="E757" s="118">
        <v>11</v>
      </c>
      <c r="F757" s="156"/>
      <c r="G757" s="161"/>
      <c r="H757" s="161"/>
      <c r="I757" s="161"/>
      <c r="J757" s="215" t="e">
        <f t="shared" si="137"/>
        <v>#DIV/0!</v>
      </c>
      <c r="K757" s="215" t="e">
        <f t="shared" si="139"/>
        <v>#DIV/0!</v>
      </c>
      <c r="L757" s="215" t="e">
        <f t="shared" si="139"/>
        <v>#DIV/0!</v>
      </c>
      <c r="M757" s="235" t="e">
        <f t="shared" si="139"/>
        <v>#DIV/0!</v>
      </c>
      <c r="N757" s="81"/>
      <c r="O757" s="81"/>
      <c r="P757" s="81"/>
      <c r="Q757" s="75"/>
    </row>
    <row r="758" spans="1:18" ht="19.5" thickBot="1" x14ac:dyDescent="0.35">
      <c r="B758" s="112"/>
      <c r="C758" s="112"/>
      <c r="D758" s="116" t="s">
        <v>246</v>
      </c>
      <c r="E758" s="118">
        <v>12</v>
      </c>
      <c r="F758" s="157"/>
      <c r="G758" s="162"/>
      <c r="H758" s="162"/>
      <c r="I758" s="161"/>
      <c r="J758" s="215" t="e">
        <f t="shared" si="137"/>
        <v>#DIV/0!</v>
      </c>
      <c r="K758" s="215" t="e">
        <f t="shared" si="139"/>
        <v>#DIV/0!</v>
      </c>
      <c r="L758" s="215" t="e">
        <f t="shared" si="139"/>
        <v>#DIV/0!</v>
      </c>
      <c r="M758" s="235" t="e">
        <f t="shared" si="139"/>
        <v>#DIV/0!</v>
      </c>
      <c r="N758" s="81"/>
      <c r="O758" s="81"/>
      <c r="P758" s="81"/>
      <c r="Q758" s="75"/>
    </row>
    <row r="759" spans="1:18" ht="16.5" thickTop="1" thickBot="1" x14ac:dyDescent="0.3">
      <c r="B759" s="147"/>
      <c r="C759" s="78"/>
      <c r="D759" s="81"/>
      <c r="E759" s="115" t="s">
        <v>233</v>
      </c>
      <c r="F759" s="223" t="e">
        <f>SUM(F736:F745)</f>
        <v>#DIV/0!</v>
      </c>
      <c r="G759" s="224" t="e">
        <f>SUM(G736:G745)</f>
        <v>#DIV/0!</v>
      </c>
      <c r="H759" s="225" t="e">
        <f>SUM(H736:H745)</f>
        <v>#DIV/0!</v>
      </c>
      <c r="I759" s="226"/>
      <c r="J759" s="217" t="e">
        <f>SUM(J747:J758)</f>
        <v>#DIV/0!</v>
      </c>
      <c r="K759" s="217" t="e">
        <f t="shared" ref="K759:M759" si="140">SUM(K747:K758)</f>
        <v>#DIV/0!</v>
      </c>
      <c r="L759" s="217" t="e">
        <f t="shared" si="140"/>
        <v>#DIV/0!</v>
      </c>
      <c r="M759" s="234" t="e">
        <f t="shared" si="140"/>
        <v>#DIV/0!</v>
      </c>
      <c r="N759" s="81"/>
      <c r="O759" s="81"/>
      <c r="P759" s="81"/>
      <c r="Q759" s="75"/>
    </row>
    <row r="760" spans="1:18" x14ac:dyDescent="0.25">
      <c r="F760" s="232" t="s">
        <v>312</v>
      </c>
    </row>
    <row r="762" spans="1:18" ht="8.25" customHeight="1" thickBot="1" x14ac:dyDescent="0.3">
      <c r="A762" s="76"/>
      <c r="B762" s="76"/>
      <c r="C762" s="76"/>
      <c r="D762" s="76"/>
      <c r="E762" s="76"/>
      <c r="F762" s="76"/>
      <c r="G762" s="76"/>
      <c r="H762" s="76"/>
      <c r="I762" s="76"/>
      <c r="J762" s="76"/>
      <c r="K762" s="76"/>
      <c r="L762" s="76"/>
      <c r="M762" s="76"/>
      <c r="N762" s="76"/>
      <c r="O762" s="76"/>
      <c r="P762" s="76"/>
      <c r="Q762" s="76"/>
      <c r="R762" s="102"/>
    </row>
    <row r="763" spans="1:18" ht="34.5" thickBot="1" x14ac:dyDescent="0.55000000000000004">
      <c r="B763" s="248" t="s">
        <v>389</v>
      </c>
      <c r="C763" s="249"/>
      <c r="D763" s="249"/>
      <c r="E763" s="249"/>
      <c r="F763" s="249"/>
      <c r="G763" s="249"/>
      <c r="H763" s="249"/>
      <c r="I763" s="249"/>
      <c r="J763" s="249"/>
      <c r="K763" s="249"/>
      <c r="L763" s="249"/>
      <c r="M763" s="249"/>
      <c r="N763" s="249"/>
      <c r="O763" s="249"/>
      <c r="P763" s="249"/>
      <c r="Q763" s="250"/>
    </row>
    <row r="764" spans="1:18" ht="36" customHeight="1" x14ac:dyDescent="0.25">
      <c r="B764" s="96"/>
      <c r="C764" s="97"/>
      <c r="D764" s="368" t="s">
        <v>181</v>
      </c>
      <c r="E764" s="598" t="s">
        <v>284</v>
      </c>
      <c r="F764" s="595" t="s">
        <v>259</v>
      </c>
      <c r="G764" s="596"/>
      <c r="H764" s="597"/>
      <c r="I764" s="598" t="s">
        <v>283</v>
      </c>
      <c r="J764" s="600" t="s">
        <v>187</v>
      </c>
      <c r="K764" s="601"/>
      <c r="L764" s="601"/>
      <c r="M764" s="602"/>
      <c r="N764" s="603" t="s">
        <v>227</v>
      </c>
      <c r="O764" s="604"/>
      <c r="P764" s="605"/>
    </row>
    <row r="765" spans="1:18" ht="15" customHeight="1" x14ac:dyDescent="0.25">
      <c r="B765" s="98"/>
      <c r="C765" s="99" t="s">
        <v>297</v>
      </c>
      <c r="D765" s="85">
        <f>D$733</f>
        <v>0</v>
      </c>
      <c r="E765" s="598"/>
      <c r="F765" s="109">
        <f>F$733</f>
        <v>0</v>
      </c>
      <c r="G765" s="110">
        <f>G$733</f>
        <v>0</v>
      </c>
      <c r="H765" s="111">
        <f>H$733</f>
        <v>0</v>
      </c>
      <c r="I765" s="598"/>
      <c r="J765" s="109">
        <f t="shared" ref="J765:P765" si="141">J$733</f>
        <v>0</v>
      </c>
      <c r="K765" s="110">
        <f t="shared" si="141"/>
        <v>0</v>
      </c>
      <c r="L765" s="110">
        <f t="shared" si="141"/>
        <v>0</v>
      </c>
      <c r="M765" s="111">
        <f t="shared" si="141"/>
        <v>0</v>
      </c>
      <c r="N765" s="109">
        <f t="shared" si="141"/>
        <v>0</v>
      </c>
      <c r="O765" s="110">
        <f t="shared" si="141"/>
        <v>0</v>
      </c>
      <c r="P765" s="111">
        <f t="shared" si="141"/>
        <v>0</v>
      </c>
    </row>
    <row r="766" spans="1:18" ht="15" customHeight="1" x14ac:dyDescent="0.25">
      <c r="B766" s="665" t="s">
        <v>179</v>
      </c>
      <c r="C766" s="79" t="s">
        <v>199</v>
      </c>
      <c r="D766" s="181" t="s">
        <v>182</v>
      </c>
      <c r="E766" s="598"/>
      <c r="F766" s="198" t="s">
        <v>182</v>
      </c>
      <c r="G766" s="199" t="s">
        <v>69</v>
      </c>
      <c r="H766" s="200" t="s">
        <v>183</v>
      </c>
      <c r="I766" s="598"/>
      <c r="J766" s="184" t="s">
        <v>51</v>
      </c>
      <c r="K766" s="178" t="s">
        <v>52</v>
      </c>
      <c r="L766" s="179" t="s">
        <v>185</v>
      </c>
      <c r="M766" s="183" t="s">
        <v>186</v>
      </c>
      <c r="N766" s="184" t="s">
        <v>228</v>
      </c>
      <c r="O766" s="593" t="s">
        <v>229</v>
      </c>
      <c r="P766" s="594"/>
    </row>
    <row r="767" spans="1:18" ht="15.75" customHeight="1" thickBot="1" x14ac:dyDescent="0.3">
      <c r="B767" s="666"/>
      <c r="C767" s="80" t="s">
        <v>12</v>
      </c>
      <c r="D767" s="182">
        <v>7388</v>
      </c>
      <c r="E767" s="599"/>
      <c r="F767" s="186">
        <v>7420</v>
      </c>
      <c r="G767" s="180">
        <v>3220</v>
      </c>
      <c r="H767" s="185">
        <v>3215</v>
      </c>
      <c r="I767" s="599"/>
      <c r="J767" s="186">
        <v>3210</v>
      </c>
      <c r="K767" s="180">
        <v>3212</v>
      </c>
      <c r="L767" s="180" t="s">
        <v>184</v>
      </c>
      <c r="M767" s="185" t="s">
        <v>184</v>
      </c>
      <c r="N767" s="186">
        <v>7422</v>
      </c>
      <c r="O767" s="180">
        <v>7425</v>
      </c>
      <c r="P767" s="185" t="s">
        <v>289</v>
      </c>
      <c r="Q767" s="77" t="s">
        <v>233</v>
      </c>
      <c r="R767" s="3" t="s">
        <v>189</v>
      </c>
    </row>
    <row r="768" spans="1:18" s="374" customFormat="1" x14ac:dyDescent="0.25">
      <c r="B768" s="667"/>
      <c r="C768" s="611"/>
      <c r="D768" s="150">
        <v>0</v>
      </c>
      <c r="E768" s="125"/>
      <c r="F768" s="169">
        <v>0</v>
      </c>
      <c r="G768" s="153">
        <v>0</v>
      </c>
      <c r="H768" s="170">
        <v>0</v>
      </c>
      <c r="I768" s="123"/>
      <c r="J768" s="169">
        <v>0</v>
      </c>
      <c r="K768" s="153">
        <v>0</v>
      </c>
      <c r="L768" s="153">
        <v>0</v>
      </c>
      <c r="M768" s="153">
        <v>0</v>
      </c>
      <c r="N768" s="153">
        <v>0</v>
      </c>
      <c r="O768" s="153">
        <v>0</v>
      </c>
      <c r="P768" s="153">
        <v>0</v>
      </c>
      <c r="Q768" s="138">
        <f>SUM(D768:P768)</f>
        <v>0</v>
      </c>
      <c r="R768" s="377"/>
    </row>
    <row r="769" spans="2:18" s="374" customFormat="1" x14ac:dyDescent="0.25">
      <c r="B769" s="667"/>
      <c r="C769" s="611"/>
      <c r="D769" s="150">
        <v>0</v>
      </c>
      <c r="E769" s="125"/>
      <c r="F769" s="169">
        <v>0</v>
      </c>
      <c r="G769" s="153">
        <v>0</v>
      </c>
      <c r="H769" s="170">
        <v>0</v>
      </c>
      <c r="I769" s="123"/>
      <c r="J769" s="169">
        <v>0</v>
      </c>
      <c r="K769" s="153">
        <v>0</v>
      </c>
      <c r="L769" s="153">
        <v>0</v>
      </c>
      <c r="M769" s="153">
        <v>0</v>
      </c>
      <c r="N769" s="153">
        <v>0</v>
      </c>
      <c r="O769" s="153">
        <v>0</v>
      </c>
      <c r="P769" s="153">
        <v>0</v>
      </c>
      <c r="Q769" s="138">
        <f>SUM(D769:P769)</f>
        <v>0</v>
      </c>
      <c r="R769" s="377"/>
    </row>
    <row r="770" spans="2:18" s="374" customFormat="1" x14ac:dyDescent="0.25">
      <c r="B770" s="667"/>
      <c r="C770" s="611"/>
      <c r="D770" s="150">
        <v>0</v>
      </c>
      <c r="E770" s="125"/>
      <c r="F770" s="169">
        <v>0</v>
      </c>
      <c r="G770" s="153">
        <v>0</v>
      </c>
      <c r="H770" s="170">
        <v>0</v>
      </c>
      <c r="I770" s="123"/>
      <c r="J770" s="169">
        <v>0</v>
      </c>
      <c r="K770" s="153">
        <v>0</v>
      </c>
      <c r="L770" s="153">
        <v>0</v>
      </c>
      <c r="M770" s="153">
        <v>0</v>
      </c>
      <c r="N770" s="153">
        <v>0</v>
      </c>
      <c r="O770" s="153">
        <v>0</v>
      </c>
      <c r="P770" s="153">
        <v>0</v>
      </c>
      <c r="Q770" s="139">
        <f t="shared" ref="Q770:Q775" si="142">SUM(D770:P770)</f>
        <v>0</v>
      </c>
      <c r="R770" s="377"/>
    </row>
    <row r="771" spans="2:18" s="374" customFormat="1" x14ac:dyDescent="0.25">
      <c r="B771" s="667"/>
      <c r="C771" s="611"/>
      <c r="D771" s="150">
        <v>0</v>
      </c>
      <c r="E771" s="125"/>
      <c r="F771" s="169">
        <v>0</v>
      </c>
      <c r="G771" s="153">
        <v>0</v>
      </c>
      <c r="H771" s="170">
        <v>0</v>
      </c>
      <c r="I771" s="123"/>
      <c r="J771" s="169">
        <v>0</v>
      </c>
      <c r="K771" s="153">
        <v>0</v>
      </c>
      <c r="L771" s="153">
        <v>0</v>
      </c>
      <c r="M771" s="153">
        <v>0</v>
      </c>
      <c r="N771" s="153">
        <v>0</v>
      </c>
      <c r="O771" s="153">
        <v>0</v>
      </c>
      <c r="P771" s="153">
        <v>0</v>
      </c>
      <c r="Q771" s="139">
        <f t="shared" si="142"/>
        <v>0</v>
      </c>
      <c r="R771" s="377"/>
    </row>
    <row r="772" spans="2:18" s="374" customFormat="1" x14ac:dyDescent="0.25">
      <c r="B772" s="667"/>
      <c r="C772" s="611"/>
      <c r="D772" s="150">
        <v>0</v>
      </c>
      <c r="E772" s="125"/>
      <c r="F772" s="169">
        <v>0</v>
      </c>
      <c r="G772" s="153">
        <v>0</v>
      </c>
      <c r="H772" s="170">
        <v>0</v>
      </c>
      <c r="I772" s="123"/>
      <c r="J772" s="169">
        <v>0</v>
      </c>
      <c r="K772" s="153">
        <v>0</v>
      </c>
      <c r="L772" s="153">
        <v>0</v>
      </c>
      <c r="M772" s="153">
        <v>0</v>
      </c>
      <c r="N772" s="153">
        <v>0</v>
      </c>
      <c r="O772" s="153">
        <v>0</v>
      </c>
      <c r="P772" s="153">
        <v>0</v>
      </c>
      <c r="Q772" s="139">
        <f t="shared" si="142"/>
        <v>0</v>
      </c>
      <c r="R772" s="377"/>
    </row>
    <row r="773" spans="2:18" s="374" customFormat="1" x14ac:dyDescent="0.25">
      <c r="B773" s="667"/>
      <c r="C773" s="611"/>
      <c r="D773" s="150">
        <v>0</v>
      </c>
      <c r="E773" s="125"/>
      <c r="F773" s="169">
        <v>0</v>
      </c>
      <c r="G773" s="153">
        <v>0</v>
      </c>
      <c r="H773" s="170">
        <v>0</v>
      </c>
      <c r="I773" s="123"/>
      <c r="J773" s="169">
        <v>0</v>
      </c>
      <c r="K773" s="153">
        <v>0</v>
      </c>
      <c r="L773" s="153">
        <v>0</v>
      </c>
      <c r="M773" s="153">
        <v>0</v>
      </c>
      <c r="N773" s="153">
        <v>0</v>
      </c>
      <c r="O773" s="153">
        <v>0</v>
      </c>
      <c r="P773" s="153">
        <v>0</v>
      </c>
      <c r="Q773" s="139">
        <f t="shared" si="142"/>
        <v>0</v>
      </c>
      <c r="R773" s="377"/>
    </row>
    <row r="774" spans="2:18" s="374" customFormat="1" x14ac:dyDescent="0.25">
      <c r="B774" s="667"/>
      <c r="C774" s="611"/>
      <c r="D774" s="150">
        <v>0</v>
      </c>
      <c r="E774" s="125"/>
      <c r="F774" s="169">
        <v>0</v>
      </c>
      <c r="G774" s="153">
        <v>0</v>
      </c>
      <c r="H774" s="170">
        <v>0</v>
      </c>
      <c r="I774" s="123"/>
      <c r="J774" s="169">
        <v>0</v>
      </c>
      <c r="K774" s="153">
        <v>0</v>
      </c>
      <c r="L774" s="153">
        <v>0</v>
      </c>
      <c r="M774" s="153">
        <v>0</v>
      </c>
      <c r="N774" s="153">
        <v>0</v>
      </c>
      <c r="O774" s="153">
        <v>0</v>
      </c>
      <c r="P774" s="153">
        <v>0</v>
      </c>
      <c r="Q774" s="139">
        <f t="shared" si="142"/>
        <v>0</v>
      </c>
      <c r="R774" s="377"/>
    </row>
    <row r="775" spans="2:18" s="374" customFormat="1" x14ac:dyDescent="0.25">
      <c r="B775" s="656" t="s">
        <v>288</v>
      </c>
      <c r="C775" s="609"/>
      <c r="D775" s="150">
        <v>0</v>
      </c>
      <c r="E775" s="125"/>
      <c r="F775" s="169">
        <v>0</v>
      </c>
      <c r="G775" s="153">
        <v>0</v>
      </c>
      <c r="H775" s="170">
        <v>0</v>
      </c>
      <c r="I775" s="123"/>
      <c r="J775" s="169">
        <v>0</v>
      </c>
      <c r="K775" s="153">
        <v>0</v>
      </c>
      <c r="L775" s="153">
        <v>0</v>
      </c>
      <c r="M775" s="153">
        <v>0</v>
      </c>
      <c r="N775" s="153">
        <v>0</v>
      </c>
      <c r="O775" s="153">
        <v>0</v>
      </c>
      <c r="P775" s="153">
        <v>0</v>
      </c>
      <c r="Q775" s="139">
        <f t="shared" si="142"/>
        <v>0</v>
      </c>
      <c r="R775" s="377"/>
    </row>
    <row r="776" spans="2:18" s="374" customFormat="1" ht="15.75" thickBot="1" x14ac:dyDescent="0.3">
      <c r="B776" s="656"/>
      <c r="C776" s="609"/>
      <c r="D776" s="152">
        <v>0</v>
      </c>
      <c r="E776" s="205"/>
      <c r="F776" s="175">
        <v>0</v>
      </c>
      <c r="G776" s="155">
        <v>0</v>
      </c>
      <c r="H776" s="176">
        <v>0</v>
      </c>
      <c r="I776" s="206"/>
      <c r="J776" s="175">
        <v>0</v>
      </c>
      <c r="K776" s="155">
        <v>0</v>
      </c>
      <c r="L776" s="155">
        <v>0</v>
      </c>
      <c r="M776" s="155">
        <v>0</v>
      </c>
      <c r="N776" s="155">
        <v>0</v>
      </c>
      <c r="O776" s="155">
        <v>0</v>
      </c>
      <c r="P776" s="176">
        <v>0</v>
      </c>
      <c r="Q776" s="140">
        <f>SUM(D776:P776)</f>
        <v>0</v>
      </c>
      <c r="R776" s="377"/>
    </row>
    <row r="777" spans="2:18" ht="16.5" thickTop="1" thickBot="1" x14ac:dyDescent="0.3">
      <c r="B777" s="87"/>
      <c r="C777" s="100" t="s">
        <v>314</v>
      </c>
      <c r="D777" s="163">
        <f>SUM(D768:D776)</f>
        <v>0</v>
      </c>
      <c r="E777" s="236"/>
      <c r="F777" s="237">
        <f>SUM(F768:F776)</f>
        <v>0</v>
      </c>
      <c r="G777" s="238">
        <f>SUM(G768:G776)</f>
        <v>0</v>
      </c>
      <c r="H777" s="239">
        <f>SUM(H768:H776)</f>
        <v>0</v>
      </c>
      <c r="I777" s="236"/>
      <c r="J777" s="237">
        <f t="shared" ref="J777:P777" si="143">SUM(J768:J776)</f>
        <v>0</v>
      </c>
      <c r="K777" s="238">
        <f t="shared" si="143"/>
        <v>0</v>
      </c>
      <c r="L777" s="238">
        <f t="shared" si="143"/>
        <v>0</v>
      </c>
      <c r="M777" s="239">
        <f t="shared" si="143"/>
        <v>0</v>
      </c>
      <c r="N777" s="237">
        <f t="shared" si="143"/>
        <v>0</v>
      </c>
      <c r="O777" s="238">
        <f t="shared" si="143"/>
        <v>0</v>
      </c>
      <c r="P777" s="239">
        <f t="shared" si="143"/>
        <v>0</v>
      </c>
      <c r="Q777" s="240">
        <f>SUM(D777:P777)</f>
        <v>0</v>
      </c>
    </row>
    <row r="778" spans="2:18" ht="15.75" thickBot="1" x14ac:dyDescent="0.3">
      <c r="B778" s="87"/>
      <c r="C778" s="100" t="s">
        <v>315</v>
      </c>
      <c r="D778" s="163">
        <f>D$732+D$777</f>
        <v>0</v>
      </c>
      <c r="E778" s="236"/>
      <c r="F778" s="237">
        <f>F$732+F$777</f>
        <v>0</v>
      </c>
      <c r="G778" s="238">
        <f>G$732+G$777</f>
        <v>0</v>
      </c>
      <c r="H778" s="239">
        <f>H$732+H$777</f>
        <v>0</v>
      </c>
      <c r="I778" s="236"/>
      <c r="J778" s="237">
        <f t="shared" ref="J778:P778" si="144">J$732+J$777</f>
        <v>0</v>
      </c>
      <c r="K778" s="238">
        <f t="shared" si="144"/>
        <v>0</v>
      </c>
      <c r="L778" s="238">
        <f t="shared" si="144"/>
        <v>0</v>
      </c>
      <c r="M778" s="239">
        <f t="shared" si="144"/>
        <v>0</v>
      </c>
      <c r="N778" s="237">
        <f t="shared" si="144"/>
        <v>0</v>
      </c>
      <c r="O778" s="238">
        <f t="shared" si="144"/>
        <v>0</v>
      </c>
      <c r="P778" s="239">
        <f t="shared" si="144"/>
        <v>0</v>
      </c>
      <c r="Q778" s="240">
        <f>SUM(D778:P778)</f>
        <v>0</v>
      </c>
    </row>
    <row r="779" spans="2:18" ht="15.75" thickBot="1" x14ac:dyDescent="0.3">
      <c r="C779" s="78" t="s">
        <v>234</v>
      </c>
      <c r="D779" s="242">
        <f>D765-D777</f>
        <v>0</v>
      </c>
      <c r="E779" s="81"/>
      <c r="F779" s="243">
        <f>F765-F777</f>
        <v>0</v>
      </c>
      <c r="G779" s="244">
        <f>G765-G777</f>
        <v>0</v>
      </c>
      <c r="H779" s="245">
        <f>H765-H777</f>
        <v>0</v>
      </c>
      <c r="I779" s="81"/>
      <c r="J779" s="243">
        <f t="shared" ref="J779:P779" si="145">J765-J777</f>
        <v>0</v>
      </c>
      <c r="K779" s="244">
        <f t="shared" si="145"/>
        <v>0</v>
      </c>
      <c r="L779" s="244">
        <f t="shared" si="145"/>
        <v>0</v>
      </c>
      <c r="M779" s="245">
        <f t="shared" si="145"/>
        <v>0</v>
      </c>
      <c r="N779" s="244">
        <f t="shared" si="145"/>
        <v>0</v>
      </c>
      <c r="O779" s="244">
        <f t="shared" si="145"/>
        <v>0</v>
      </c>
      <c r="P779" s="244">
        <f t="shared" si="145"/>
        <v>0</v>
      </c>
      <c r="Q779" s="93">
        <f>SUM(D779:P779)</f>
        <v>0</v>
      </c>
    </row>
    <row r="780" spans="2:18" ht="15.75" thickBot="1" x14ac:dyDescent="0.3">
      <c r="C780" s="147"/>
      <c r="D780" s="81"/>
      <c r="E780" s="81"/>
      <c r="F780" s="81"/>
      <c r="G780" s="81"/>
      <c r="H780" s="81"/>
      <c r="I780" s="92"/>
      <c r="J780" s="81"/>
      <c r="K780" s="81"/>
      <c r="L780" s="81"/>
      <c r="M780" s="81"/>
      <c r="N780" s="81"/>
      <c r="O780" s="81"/>
      <c r="P780" s="81"/>
      <c r="Q780" s="75"/>
    </row>
    <row r="781" spans="2:18" ht="19.5" thickBot="1" x14ac:dyDescent="0.35">
      <c r="B781" s="113"/>
      <c r="C781" s="120"/>
      <c r="D781" s="119"/>
      <c r="E781" s="233" t="s">
        <v>279</v>
      </c>
      <c r="F781" s="631" t="s">
        <v>341</v>
      </c>
      <c r="G781" s="632"/>
      <c r="H781" s="632"/>
      <c r="I781" s="632"/>
      <c r="J781" s="632"/>
      <c r="K781" s="632"/>
      <c r="L781" s="632"/>
      <c r="M781" s="633"/>
      <c r="N781" s="81"/>
      <c r="O781" s="81"/>
      <c r="P781" s="81"/>
      <c r="Q781" s="75"/>
    </row>
    <row r="782" spans="2:18" ht="18.75" x14ac:dyDescent="0.3">
      <c r="B782" s="112"/>
      <c r="C782" s="120"/>
      <c r="D782" s="116" t="s">
        <v>247</v>
      </c>
      <c r="E782" s="118">
        <v>1</v>
      </c>
      <c r="F782" s="213" t="e">
        <f t="shared" ref="F782:F791" si="146">ROUND(SUMIF($E$7:$E$776,$D782,F$7:F$776)/F$778,3)</f>
        <v>#DIV/0!</v>
      </c>
      <c r="G782" s="228" t="e">
        <f t="shared" ref="G782:H782" si="147">ROUND(SUMIF($E$7:$E$776,$D782,G$7:G$776)/G$778,3)</f>
        <v>#DIV/0!</v>
      </c>
      <c r="H782" s="228" t="e">
        <f t="shared" si="147"/>
        <v>#DIV/0!</v>
      </c>
      <c r="I782" s="379"/>
      <c r="J782" s="379"/>
      <c r="K782" s="379"/>
      <c r="L782" s="379"/>
      <c r="M782" s="380"/>
      <c r="N782" s="81"/>
      <c r="O782" s="81"/>
      <c r="P782" s="81"/>
      <c r="Q782" s="75"/>
    </row>
    <row r="783" spans="2:18" ht="18.75" x14ac:dyDescent="0.3">
      <c r="B783" s="112"/>
      <c r="C783" s="119"/>
      <c r="D783" s="116" t="s">
        <v>248</v>
      </c>
      <c r="E783" s="118">
        <v>2</v>
      </c>
      <c r="F783" s="214" t="e">
        <f t="shared" si="146"/>
        <v>#DIV/0!</v>
      </c>
      <c r="G783" s="215" t="e">
        <f t="shared" ref="G783:H791" si="148">ROUND(SUMIF($E$7:$E$776,$D783,G$7:G$776)/G$778,3)</f>
        <v>#DIV/0!</v>
      </c>
      <c r="H783" s="215" t="e">
        <f t="shared" si="148"/>
        <v>#DIV/0!</v>
      </c>
      <c r="I783" s="161"/>
      <c r="J783" s="161"/>
      <c r="K783" s="161"/>
      <c r="L783" s="161"/>
      <c r="M783" s="158"/>
      <c r="N783" s="81"/>
      <c r="O783" s="81"/>
      <c r="P783" s="81"/>
      <c r="Q783" s="75"/>
    </row>
    <row r="784" spans="2:18" ht="18.75" x14ac:dyDescent="0.3">
      <c r="B784" s="112"/>
      <c r="C784" s="119"/>
      <c r="D784" s="116" t="s">
        <v>249</v>
      </c>
      <c r="E784" s="118">
        <v>3</v>
      </c>
      <c r="F784" s="214" t="e">
        <f t="shared" si="146"/>
        <v>#DIV/0!</v>
      </c>
      <c r="G784" s="215" t="e">
        <f t="shared" si="148"/>
        <v>#DIV/0!</v>
      </c>
      <c r="H784" s="215" t="e">
        <f t="shared" si="148"/>
        <v>#DIV/0!</v>
      </c>
      <c r="I784" s="161"/>
      <c r="J784" s="161"/>
      <c r="K784" s="161"/>
      <c r="L784" s="161"/>
      <c r="M784" s="158"/>
      <c r="N784" s="81"/>
      <c r="O784" s="81"/>
      <c r="P784" s="81"/>
      <c r="Q784" s="75"/>
    </row>
    <row r="785" spans="2:17" ht="18.75" x14ac:dyDescent="0.3">
      <c r="B785" s="112"/>
      <c r="C785" s="119"/>
      <c r="D785" s="116" t="s">
        <v>250</v>
      </c>
      <c r="E785" s="118">
        <v>4</v>
      </c>
      <c r="F785" s="214" t="e">
        <f t="shared" si="146"/>
        <v>#DIV/0!</v>
      </c>
      <c r="G785" s="215" t="e">
        <f t="shared" si="148"/>
        <v>#DIV/0!</v>
      </c>
      <c r="H785" s="215" t="e">
        <f t="shared" si="148"/>
        <v>#DIV/0!</v>
      </c>
      <c r="I785" s="161"/>
      <c r="J785" s="161"/>
      <c r="K785" s="161"/>
      <c r="L785" s="161"/>
      <c r="M785" s="158"/>
      <c r="N785" s="81"/>
      <c r="O785" s="81"/>
      <c r="P785" s="81"/>
      <c r="Q785" s="75"/>
    </row>
    <row r="786" spans="2:17" ht="18.75" x14ac:dyDescent="0.3">
      <c r="B786" s="112"/>
      <c r="C786" s="119"/>
      <c r="D786" s="116" t="s">
        <v>251</v>
      </c>
      <c r="E786" s="118">
        <v>5</v>
      </c>
      <c r="F786" s="214" t="e">
        <f t="shared" si="146"/>
        <v>#DIV/0!</v>
      </c>
      <c r="G786" s="215" t="e">
        <f t="shared" si="148"/>
        <v>#DIV/0!</v>
      </c>
      <c r="H786" s="215" t="e">
        <f t="shared" si="148"/>
        <v>#DIV/0!</v>
      </c>
      <c r="I786" s="161"/>
      <c r="J786" s="161"/>
      <c r="K786" s="161"/>
      <c r="L786" s="161"/>
      <c r="M786" s="158"/>
      <c r="N786" s="81"/>
      <c r="O786" s="81"/>
      <c r="P786" s="81"/>
      <c r="Q786" s="75"/>
    </row>
    <row r="787" spans="2:17" ht="18.75" x14ac:dyDescent="0.3">
      <c r="B787" s="112"/>
      <c r="C787" s="119"/>
      <c r="D787" s="116" t="s">
        <v>252</v>
      </c>
      <c r="E787" s="118">
        <v>6</v>
      </c>
      <c r="F787" s="214" t="e">
        <f t="shared" si="146"/>
        <v>#DIV/0!</v>
      </c>
      <c r="G787" s="215" t="e">
        <f t="shared" si="148"/>
        <v>#DIV/0!</v>
      </c>
      <c r="H787" s="215" t="e">
        <f t="shared" si="148"/>
        <v>#DIV/0!</v>
      </c>
      <c r="I787" s="161"/>
      <c r="J787" s="161"/>
      <c r="K787" s="161"/>
      <c r="L787" s="161"/>
      <c r="M787" s="158"/>
      <c r="N787" s="81"/>
      <c r="O787" s="81"/>
      <c r="P787" s="81"/>
      <c r="Q787" s="75"/>
    </row>
    <row r="788" spans="2:17" ht="18.75" x14ac:dyDescent="0.3">
      <c r="B788" s="112"/>
      <c r="C788" s="119"/>
      <c r="D788" s="116" t="s">
        <v>253</v>
      </c>
      <c r="E788" s="118">
        <v>7</v>
      </c>
      <c r="F788" s="214" t="e">
        <f t="shared" si="146"/>
        <v>#DIV/0!</v>
      </c>
      <c r="G788" s="215" t="e">
        <f t="shared" si="148"/>
        <v>#DIV/0!</v>
      </c>
      <c r="H788" s="215" t="e">
        <f t="shared" si="148"/>
        <v>#DIV/0!</v>
      </c>
      <c r="I788" s="161"/>
      <c r="J788" s="161"/>
      <c r="K788" s="161"/>
      <c r="L788" s="161"/>
      <c r="M788" s="158"/>
      <c r="N788" s="81"/>
      <c r="O788" s="81"/>
      <c r="P788" s="81"/>
      <c r="Q788" s="75"/>
    </row>
    <row r="789" spans="2:17" ht="18.75" x14ac:dyDescent="0.3">
      <c r="B789" s="112"/>
      <c r="C789" s="119"/>
      <c r="D789" s="116" t="s">
        <v>254</v>
      </c>
      <c r="E789" s="118">
        <v>8</v>
      </c>
      <c r="F789" s="214" t="e">
        <f t="shared" si="146"/>
        <v>#DIV/0!</v>
      </c>
      <c r="G789" s="215" t="e">
        <f t="shared" si="148"/>
        <v>#DIV/0!</v>
      </c>
      <c r="H789" s="215" t="e">
        <f t="shared" si="148"/>
        <v>#DIV/0!</v>
      </c>
      <c r="I789" s="161"/>
      <c r="J789" s="161"/>
      <c r="K789" s="161"/>
      <c r="L789" s="161"/>
      <c r="M789" s="158"/>
      <c r="N789" s="81"/>
      <c r="O789" s="81"/>
      <c r="P789" s="81"/>
      <c r="Q789" s="75"/>
    </row>
    <row r="790" spans="2:17" ht="18.75" x14ac:dyDescent="0.3">
      <c r="B790" s="112"/>
      <c r="C790" s="119"/>
      <c r="D790" s="116" t="s">
        <v>255</v>
      </c>
      <c r="E790" s="118">
        <v>9</v>
      </c>
      <c r="F790" s="214" t="e">
        <f t="shared" si="146"/>
        <v>#DIV/0!</v>
      </c>
      <c r="G790" s="215" t="e">
        <f t="shared" si="148"/>
        <v>#DIV/0!</v>
      </c>
      <c r="H790" s="215" t="e">
        <f t="shared" si="148"/>
        <v>#DIV/0!</v>
      </c>
      <c r="I790" s="161"/>
      <c r="J790" s="161"/>
      <c r="K790" s="161"/>
      <c r="L790" s="161"/>
      <c r="M790" s="158"/>
      <c r="N790" s="81"/>
      <c r="O790" s="81"/>
      <c r="P790" s="81"/>
      <c r="Q790" s="75"/>
    </row>
    <row r="791" spans="2:17" ht="18.75" x14ac:dyDescent="0.3">
      <c r="B791" s="112"/>
      <c r="C791" s="119"/>
      <c r="D791" s="116" t="s">
        <v>256</v>
      </c>
      <c r="E791" s="118">
        <v>10</v>
      </c>
      <c r="F791" s="214" t="e">
        <f t="shared" si="146"/>
        <v>#DIV/0!</v>
      </c>
      <c r="G791" s="215" t="e">
        <f t="shared" si="148"/>
        <v>#DIV/0!</v>
      </c>
      <c r="H791" s="215" t="e">
        <f t="shared" si="148"/>
        <v>#DIV/0!</v>
      </c>
      <c r="I791" s="161"/>
      <c r="J791" s="161"/>
      <c r="K791" s="161"/>
      <c r="L791" s="161"/>
      <c r="M791" s="158"/>
      <c r="N791" s="81"/>
      <c r="O791" s="81"/>
      <c r="P791" s="81"/>
      <c r="Q791" s="75"/>
    </row>
    <row r="792" spans="2:17" ht="15.75" x14ac:dyDescent="0.25">
      <c r="B792" s="113"/>
      <c r="C792" s="114"/>
      <c r="D792" s="114"/>
      <c r="E792" s="117" t="s">
        <v>260</v>
      </c>
      <c r="F792" s="156"/>
      <c r="G792" s="161"/>
      <c r="H792" s="161"/>
      <c r="I792" s="161"/>
      <c r="J792" s="161"/>
      <c r="K792" s="161"/>
      <c r="L792" s="161"/>
      <c r="M792" s="158"/>
      <c r="N792" s="81"/>
      <c r="O792" s="81"/>
      <c r="P792" s="81"/>
      <c r="Q792" s="75"/>
    </row>
    <row r="793" spans="2:17" ht="18.75" x14ac:dyDescent="0.3">
      <c r="B793" s="112"/>
      <c r="C793" s="112"/>
      <c r="D793" s="116" t="s">
        <v>235</v>
      </c>
      <c r="E793" s="118">
        <v>1</v>
      </c>
      <c r="F793" s="156"/>
      <c r="G793" s="161"/>
      <c r="H793" s="161"/>
      <c r="I793" s="161"/>
      <c r="J793" s="215" t="e">
        <f t="shared" ref="J793:J804" si="149">ROUND(SUMIF($I$7:$I$776,$D793,J$7:J$776)/J$778,3)</f>
        <v>#DIV/0!</v>
      </c>
      <c r="K793" s="215" t="e">
        <f t="shared" ref="K793:M793" si="150">ROUND(SUMIF($I$7:$I$776,$D793,K$7:K$776)/K$778,3)</f>
        <v>#DIV/0!</v>
      </c>
      <c r="L793" s="215" t="e">
        <f t="shared" si="150"/>
        <v>#DIV/0!</v>
      </c>
      <c r="M793" s="235" t="e">
        <f t="shared" si="150"/>
        <v>#DIV/0!</v>
      </c>
      <c r="N793" s="81"/>
      <c r="O793" s="81"/>
      <c r="P793" s="81"/>
      <c r="Q793" s="75"/>
    </row>
    <row r="794" spans="2:17" ht="18.75" x14ac:dyDescent="0.3">
      <c r="B794" s="112"/>
      <c r="C794" s="112"/>
      <c r="D794" s="116" t="s">
        <v>236</v>
      </c>
      <c r="E794" s="118">
        <v>2</v>
      </c>
      <c r="F794" s="156"/>
      <c r="G794" s="161"/>
      <c r="H794" s="161"/>
      <c r="I794" s="161"/>
      <c r="J794" s="215" t="e">
        <f t="shared" si="149"/>
        <v>#DIV/0!</v>
      </c>
      <c r="K794" s="215" t="e">
        <f t="shared" ref="K794:M804" si="151">ROUND(SUMIF($I$7:$I$776,$D794,K$7:K$776)/K$778,3)</f>
        <v>#DIV/0!</v>
      </c>
      <c r="L794" s="215" t="e">
        <f t="shared" si="151"/>
        <v>#DIV/0!</v>
      </c>
      <c r="M794" s="235" t="e">
        <f t="shared" si="151"/>
        <v>#DIV/0!</v>
      </c>
      <c r="N794" s="81"/>
      <c r="O794" s="81"/>
      <c r="P794" s="81"/>
      <c r="Q794" s="75"/>
    </row>
    <row r="795" spans="2:17" ht="18.75" x14ac:dyDescent="0.3">
      <c r="B795" s="112"/>
      <c r="C795" s="112"/>
      <c r="D795" s="116" t="s">
        <v>237</v>
      </c>
      <c r="E795" s="118">
        <v>3</v>
      </c>
      <c r="F795" s="156"/>
      <c r="G795" s="161"/>
      <c r="H795" s="161"/>
      <c r="I795" s="161"/>
      <c r="J795" s="215" t="e">
        <f t="shared" si="149"/>
        <v>#DIV/0!</v>
      </c>
      <c r="K795" s="215" t="e">
        <f t="shared" si="151"/>
        <v>#DIV/0!</v>
      </c>
      <c r="L795" s="215" t="e">
        <f t="shared" si="151"/>
        <v>#DIV/0!</v>
      </c>
      <c r="M795" s="235" t="e">
        <f t="shared" si="151"/>
        <v>#DIV/0!</v>
      </c>
      <c r="N795" s="81"/>
      <c r="O795" s="81"/>
      <c r="P795" s="81"/>
      <c r="Q795" s="75"/>
    </row>
    <row r="796" spans="2:17" ht="18.75" x14ac:dyDescent="0.3">
      <c r="B796" s="112"/>
      <c r="C796" s="112"/>
      <c r="D796" s="116" t="s">
        <v>238</v>
      </c>
      <c r="E796" s="118">
        <v>4</v>
      </c>
      <c r="F796" s="156"/>
      <c r="G796" s="161"/>
      <c r="H796" s="161"/>
      <c r="I796" s="161"/>
      <c r="J796" s="215" t="e">
        <f t="shared" si="149"/>
        <v>#DIV/0!</v>
      </c>
      <c r="K796" s="215" t="e">
        <f t="shared" si="151"/>
        <v>#DIV/0!</v>
      </c>
      <c r="L796" s="215" t="e">
        <f t="shared" si="151"/>
        <v>#DIV/0!</v>
      </c>
      <c r="M796" s="235" t="e">
        <f t="shared" si="151"/>
        <v>#DIV/0!</v>
      </c>
      <c r="N796" s="81"/>
      <c r="O796" s="81"/>
      <c r="P796" s="81"/>
      <c r="Q796" s="75"/>
    </row>
    <row r="797" spans="2:17" ht="18.75" x14ac:dyDescent="0.3">
      <c r="B797" s="112"/>
      <c r="C797" s="112"/>
      <c r="D797" s="116" t="s">
        <v>239</v>
      </c>
      <c r="E797" s="118">
        <v>5</v>
      </c>
      <c r="F797" s="156"/>
      <c r="G797" s="161"/>
      <c r="H797" s="161"/>
      <c r="I797" s="161"/>
      <c r="J797" s="215" t="e">
        <f t="shared" si="149"/>
        <v>#DIV/0!</v>
      </c>
      <c r="K797" s="215" t="e">
        <f t="shared" si="151"/>
        <v>#DIV/0!</v>
      </c>
      <c r="L797" s="215" t="e">
        <f t="shared" si="151"/>
        <v>#DIV/0!</v>
      </c>
      <c r="M797" s="235" t="e">
        <f t="shared" si="151"/>
        <v>#DIV/0!</v>
      </c>
      <c r="N797" s="81"/>
      <c r="O797" s="81"/>
      <c r="P797" s="81"/>
      <c r="Q797" s="75"/>
    </row>
    <row r="798" spans="2:17" ht="18.75" x14ac:dyDescent="0.3">
      <c r="B798" s="112"/>
      <c r="C798" s="112"/>
      <c r="D798" s="116" t="s">
        <v>240</v>
      </c>
      <c r="E798" s="118">
        <v>6</v>
      </c>
      <c r="F798" s="156"/>
      <c r="G798" s="161"/>
      <c r="H798" s="161"/>
      <c r="I798" s="161"/>
      <c r="J798" s="215" t="e">
        <f t="shared" si="149"/>
        <v>#DIV/0!</v>
      </c>
      <c r="K798" s="215" t="e">
        <f t="shared" si="151"/>
        <v>#DIV/0!</v>
      </c>
      <c r="L798" s="215" t="e">
        <f t="shared" si="151"/>
        <v>#DIV/0!</v>
      </c>
      <c r="M798" s="235" t="e">
        <f t="shared" si="151"/>
        <v>#DIV/0!</v>
      </c>
      <c r="N798" s="81"/>
      <c r="O798" s="81"/>
      <c r="P798" s="81"/>
      <c r="Q798" s="75"/>
    </row>
    <row r="799" spans="2:17" ht="18.75" x14ac:dyDescent="0.3">
      <c r="B799" s="112"/>
      <c r="C799" s="112"/>
      <c r="D799" s="116" t="s">
        <v>241</v>
      </c>
      <c r="E799" s="118">
        <v>7</v>
      </c>
      <c r="F799" s="156"/>
      <c r="G799" s="161"/>
      <c r="H799" s="161"/>
      <c r="I799" s="161"/>
      <c r="J799" s="215" t="e">
        <f t="shared" si="149"/>
        <v>#DIV/0!</v>
      </c>
      <c r="K799" s="215" t="e">
        <f t="shared" si="151"/>
        <v>#DIV/0!</v>
      </c>
      <c r="L799" s="215" t="e">
        <f t="shared" si="151"/>
        <v>#DIV/0!</v>
      </c>
      <c r="M799" s="235" t="e">
        <f t="shared" si="151"/>
        <v>#DIV/0!</v>
      </c>
      <c r="N799" s="81"/>
      <c r="O799" s="81"/>
      <c r="P799" s="81"/>
      <c r="Q799" s="75"/>
    </row>
    <row r="800" spans="2:17" ht="18.75" x14ac:dyDescent="0.3">
      <c r="B800" s="112"/>
      <c r="C800" s="112"/>
      <c r="D800" s="116" t="s">
        <v>242</v>
      </c>
      <c r="E800" s="118">
        <v>8</v>
      </c>
      <c r="F800" s="156"/>
      <c r="G800" s="161"/>
      <c r="H800" s="161"/>
      <c r="I800" s="161"/>
      <c r="J800" s="215" t="e">
        <f t="shared" si="149"/>
        <v>#DIV/0!</v>
      </c>
      <c r="K800" s="215" t="e">
        <f t="shared" si="151"/>
        <v>#DIV/0!</v>
      </c>
      <c r="L800" s="215" t="e">
        <f t="shared" si="151"/>
        <v>#DIV/0!</v>
      </c>
      <c r="M800" s="235" t="e">
        <f t="shared" si="151"/>
        <v>#DIV/0!</v>
      </c>
      <c r="N800" s="81"/>
      <c r="O800" s="81"/>
      <c r="P800" s="81"/>
      <c r="Q800" s="75"/>
    </row>
    <row r="801" spans="2:17" ht="18.75" x14ac:dyDescent="0.3">
      <c r="B801" s="112"/>
      <c r="C801" s="112"/>
      <c r="D801" s="116" t="s">
        <v>243</v>
      </c>
      <c r="E801" s="118">
        <v>9</v>
      </c>
      <c r="F801" s="156"/>
      <c r="G801" s="161"/>
      <c r="H801" s="161"/>
      <c r="I801" s="161"/>
      <c r="J801" s="215" t="e">
        <f t="shared" si="149"/>
        <v>#DIV/0!</v>
      </c>
      <c r="K801" s="215" t="e">
        <f t="shared" si="151"/>
        <v>#DIV/0!</v>
      </c>
      <c r="L801" s="215" t="e">
        <f t="shared" si="151"/>
        <v>#DIV/0!</v>
      </c>
      <c r="M801" s="235" t="e">
        <f t="shared" si="151"/>
        <v>#DIV/0!</v>
      </c>
      <c r="N801" s="81"/>
      <c r="O801" s="81"/>
      <c r="P801" s="81"/>
      <c r="Q801" s="75"/>
    </row>
    <row r="802" spans="2:17" ht="18.75" x14ac:dyDescent="0.3">
      <c r="B802" s="112"/>
      <c r="C802" s="112"/>
      <c r="D802" s="116" t="s">
        <v>244</v>
      </c>
      <c r="E802" s="118">
        <v>10</v>
      </c>
      <c r="F802" s="156"/>
      <c r="G802" s="161"/>
      <c r="H802" s="161"/>
      <c r="I802" s="161"/>
      <c r="J802" s="215" t="e">
        <f t="shared" si="149"/>
        <v>#DIV/0!</v>
      </c>
      <c r="K802" s="215" t="e">
        <f t="shared" si="151"/>
        <v>#DIV/0!</v>
      </c>
      <c r="L802" s="215" t="e">
        <f t="shared" si="151"/>
        <v>#DIV/0!</v>
      </c>
      <c r="M802" s="235" t="e">
        <f t="shared" si="151"/>
        <v>#DIV/0!</v>
      </c>
      <c r="N802" s="81"/>
      <c r="O802" s="81"/>
      <c r="P802" s="81"/>
      <c r="Q802" s="75"/>
    </row>
    <row r="803" spans="2:17" ht="18.75" x14ac:dyDescent="0.3">
      <c r="B803" s="112"/>
      <c r="C803" s="112"/>
      <c r="D803" s="116" t="s">
        <v>245</v>
      </c>
      <c r="E803" s="118">
        <v>11</v>
      </c>
      <c r="F803" s="156"/>
      <c r="G803" s="161"/>
      <c r="H803" s="161"/>
      <c r="I803" s="161"/>
      <c r="J803" s="215" t="e">
        <f t="shared" si="149"/>
        <v>#DIV/0!</v>
      </c>
      <c r="K803" s="215" t="e">
        <f t="shared" si="151"/>
        <v>#DIV/0!</v>
      </c>
      <c r="L803" s="215" t="e">
        <f t="shared" si="151"/>
        <v>#DIV/0!</v>
      </c>
      <c r="M803" s="235" t="e">
        <f t="shared" si="151"/>
        <v>#DIV/0!</v>
      </c>
      <c r="N803" s="81"/>
      <c r="O803" s="81"/>
      <c r="P803" s="81"/>
      <c r="Q803" s="75"/>
    </row>
    <row r="804" spans="2:17" ht="19.5" thickBot="1" x14ac:dyDescent="0.35">
      <c r="B804" s="112"/>
      <c r="C804" s="112"/>
      <c r="D804" s="116" t="s">
        <v>246</v>
      </c>
      <c r="E804" s="118">
        <v>12</v>
      </c>
      <c r="F804" s="157"/>
      <c r="G804" s="162"/>
      <c r="H804" s="162"/>
      <c r="I804" s="161"/>
      <c r="J804" s="215" t="e">
        <f t="shared" si="149"/>
        <v>#DIV/0!</v>
      </c>
      <c r="K804" s="215" t="e">
        <f t="shared" si="151"/>
        <v>#DIV/0!</v>
      </c>
      <c r="L804" s="215" t="e">
        <f t="shared" si="151"/>
        <v>#DIV/0!</v>
      </c>
      <c r="M804" s="235" t="e">
        <f t="shared" si="151"/>
        <v>#DIV/0!</v>
      </c>
      <c r="N804" s="81"/>
      <c r="O804" s="81"/>
      <c r="P804" s="81"/>
      <c r="Q804" s="75"/>
    </row>
    <row r="805" spans="2:17" ht="16.5" thickTop="1" thickBot="1" x14ac:dyDescent="0.3">
      <c r="B805" s="147"/>
      <c r="C805" s="78"/>
      <c r="D805" s="81"/>
      <c r="E805" s="115" t="s">
        <v>233</v>
      </c>
      <c r="F805" s="223" t="e">
        <f>SUM(F782:F791)</f>
        <v>#DIV/0!</v>
      </c>
      <c r="G805" s="224" t="e">
        <f>SUM(G782:G791)</f>
        <v>#DIV/0!</v>
      </c>
      <c r="H805" s="225" t="e">
        <f>SUM(H782:H791)</f>
        <v>#DIV/0!</v>
      </c>
      <c r="I805" s="226"/>
      <c r="J805" s="217" t="e">
        <f>SUM(J793:J804)</f>
        <v>#DIV/0!</v>
      </c>
      <c r="K805" s="217" t="e">
        <f t="shared" ref="K805:M805" si="152">SUM(K793:K804)</f>
        <v>#DIV/0!</v>
      </c>
      <c r="L805" s="217" t="e">
        <f t="shared" si="152"/>
        <v>#DIV/0!</v>
      </c>
      <c r="M805" s="234" t="e">
        <f t="shared" si="152"/>
        <v>#DIV/0!</v>
      </c>
      <c r="N805" s="81"/>
      <c r="O805" s="81"/>
      <c r="P805" s="81"/>
      <c r="Q805" s="75"/>
    </row>
    <row r="806" spans="2:17" x14ac:dyDescent="0.25">
      <c r="F806" s="232" t="s">
        <v>312</v>
      </c>
    </row>
  </sheetData>
  <sheetProtection sheet="1" objects="1" scenarios="1"/>
  <mergeCells count="311">
    <mergeCell ref="B770:C770"/>
    <mergeCell ref="B771:C771"/>
    <mergeCell ref="B772:C772"/>
    <mergeCell ref="B773:C773"/>
    <mergeCell ref="B774:C774"/>
    <mergeCell ref="B775:C775"/>
    <mergeCell ref="B776:C776"/>
    <mergeCell ref="F781:M781"/>
    <mergeCell ref="E764:E767"/>
    <mergeCell ref="F764:H764"/>
    <mergeCell ref="I764:I767"/>
    <mergeCell ref="J764:M764"/>
    <mergeCell ref="N764:P764"/>
    <mergeCell ref="B766:B767"/>
    <mergeCell ref="O766:P766"/>
    <mergeCell ref="B768:C768"/>
    <mergeCell ref="B769:C769"/>
    <mergeCell ref="B723:C723"/>
    <mergeCell ref="B724:C724"/>
    <mergeCell ref="B725:C725"/>
    <mergeCell ref="B726:C726"/>
    <mergeCell ref="B727:C727"/>
    <mergeCell ref="B728:C728"/>
    <mergeCell ref="B729:C729"/>
    <mergeCell ref="B730:C730"/>
    <mergeCell ref="F735:M735"/>
    <mergeCell ref="F690:M690"/>
    <mergeCell ref="E718:E721"/>
    <mergeCell ref="F718:H718"/>
    <mergeCell ref="I718:I721"/>
    <mergeCell ref="J718:M718"/>
    <mergeCell ref="N718:P718"/>
    <mergeCell ref="B720:B721"/>
    <mergeCell ref="O720:P720"/>
    <mergeCell ref="B722:C722"/>
    <mergeCell ref="B677:C677"/>
    <mergeCell ref="B678:C678"/>
    <mergeCell ref="B679:C679"/>
    <mergeCell ref="B680:C680"/>
    <mergeCell ref="B681:C681"/>
    <mergeCell ref="B682:C682"/>
    <mergeCell ref="B683:C683"/>
    <mergeCell ref="B684:C684"/>
    <mergeCell ref="B685:C685"/>
    <mergeCell ref="B638:C638"/>
    <mergeCell ref="B639:C639"/>
    <mergeCell ref="B640:C640"/>
    <mergeCell ref="F645:M645"/>
    <mergeCell ref="E673:E676"/>
    <mergeCell ref="F673:H673"/>
    <mergeCell ref="I673:I676"/>
    <mergeCell ref="J673:M673"/>
    <mergeCell ref="N673:P673"/>
    <mergeCell ref="B675:B676"/>
    <mergeCell ref="O675:P675"/>
    <mergeCell ref="N628:P628"/>
    <mergeCell ref="B630:B631"/>
    <mergeCell ref="O630:P630"/>
    <mergeCell ref="B632:C632"/>
    <mergeCell ref="B633:C633"/>
    <mergeCell ref="B634:C634"/>
    <mergeCell ref="B635:C635"/>
    <mergeCell ref="B636:C636"/>
    <mergeCell ref="B637:C637"/>
    <mergeCell ref="B589:C589"/>
    <mergeCell ref="B590:C590"/>
    <mergeCell ref="B591:C591"/>
    <mergeCell ref="B592:C592"/>
    <mergeCell ref="B593:C593"/>
    <mergeCell ref="B594:C594"/>
    <mergeCell ref="B595:C595"/>
    <mergeCell ref="F600:M600"/>
    <mergeCell ref="E628:E631"/>
    <mergeCell ref="F628:H628"/>
    <mergeCell ref="I628:I631"/>
    <mergeCell ref="J628:M628"/>
    <mergeCell ref="E583:E586"/>
    <mergeCell ref="F583:H583"/>
    <mergeCell ref="I583:I586"/>
    <mergeCell ref="J583:M583"/>
    <mergeCell ref="N583:P583"/>
    <mergeCell ref="B585:B586"/>
    <mergeCell ref="O585:P585"/>
    <mergeCell ref="B587:C587"/>
    <mergeCell ref="B588:C588"/>
    <mergeCell ref="B542:C542"/>
    <mergeCell ref="B543:C543"/>
    <mergeCell ref="B544:C544"/>
    <mergeCell ref="B545:C545"/>
    <mergeCell ref="B546:C546"/>
    <mergeCell ref="B547:C547"/>
    <mergeCell ref="B548:C548"/>
    <mergeCell ref="B549:C549"/>
    <mergeCell ref="F554:M554"/>
    <mergeCell ref="F509:M509"/>
    <mergeCell ref="E537:E540"/>
    <mergeCell ref="F537:H537"/>
    <mergeCell ref="I537:I540"/>
    <mergeCell ref="J537:M537"/>
    <mergeCell ref="N537:P537"/>
    <mergeCell ref="B539:B540"/>
    <mergeCell ref="O539:P539"/>
    <mergeCell ref="B541:C541"/>
    <mergeCell ref="B496:C496"/>
    <mergeCell ref="B497:C497"/>
    <mergeCell ref="B498:C498"/>
    <mergeCell ref="B499:C499"/>
    <mergeCell ref="B500:C500"/>
    <mergeCell ref="B501:C501"/>
    <mergeCell ref="B502:C502"/>
    <mergeCell ref="B503:C503"/>
    <mergeCell ref="B504:C504"/>
    <mergeCell ref="B457:C457"/>
    <mergeCell ref="B458:C458"/>
    <mergeCell ref="B459:C459"/>
    <mergeCell ref="F464:M464"/>
    <mergeCell ref="E492:E495"/>
    <mergeCell ref="F492:H492"/>
    <mergeCell ref="I492:I495"/>
    <mergeCell ref="J492:M492"/>
    <mergeCell ref="N492:P492"/>
    <mergeCell ref="B494:B495"/>
    <mergeCell ref="O494:P494"/>
    <mergeCell ref="N447:P447"/>
    <mergeCell ref="B449:B450"/>
    <mergeCell ref="O449:P449"/>
    <mergeCell ref="B451:C451"/>
    <mergeCell ref="B452:C452"/>
    <mergeCell ref="B453:C453"/>
    <mergeCell ref="B454:C454"/>
    <mergeCell ref="B455:C455"/>
    <mergeCell ref="B456:C456"/>
    <mergeCell ref="B408:C408"/>
    <mergeCell ref="B409:C409"/>
    <mergeCell ref="B410:C410"/>
    <mergeCell ref="B411:C411"/>
    <mergeCell ref="B412:C412"/>
    <mergeCell ref="B413:C413"/>
    <mergeCell ref="B414:C414"/>
    <mergeCell ref="F419:M419"/>
    <mergeCell ref="E447:E450"/>
    <mergeCell ref="F447:H447"/>
    <mergeCell ref="I447:I450"/>
    <mergeCell ref="J447:M447"/>
    <mergeCell ref="E402:E405"/>
    <mergeCell ref="F402:H402"/>
    <mergeCell ref="I402:I405"/>
    <mergeCell ref="J402:M402"/>
    <mergeCell ref="N402:P402"/>
    <mergeCell ref="B404:B405"/>
    <mergeCell ref="O404:P404"/>
    <mergeCell ref="B406:C406"/>
    <mergeCell ref="B407:C407"/>
    <mergeCell ref="B361:C361"/>
    <mergeCell ref="B362:C362"/>
    <mergeCell ref="B363:C363"/>
    <mergeCell ref="B364:C364"/>
    <mergeCell ref="B365:C365"/>
    <mergeCell ref="B366:C366"/>
    <mergeCell ref="B367:C367"/>
    <mergeCell ref="B368:C368"/>
    <mergeCell ref="F373:M373"/>
    <mergeCell ref="F328:M328"/>
    <mergeCell ref="E356:E359"/>
    <mergeCell ref="F356:H356"/>
    <mergeCell ref="I356:I359"/>
    <mergeCell ref="J356:M356"/>
    <mergeCell ref="N356:P356"/>
    <mergeCell ref="B358:B359"/>
    <mergeCell ref="O358:P358"/>
    <mergeCell ref="B360:C360"/>
    <mergeCell ref="B315:C315"/>
    <mergeCell ref="B316:C316"/>
    <mergeCell ref="B317:C317"/>
    <mergeCell ref="B318:C318"/>
    <mergeCell ref="B319:C319"/>
    <mergeCell ref="B320:C320"/>
    <mergeCell ref="B321:C321"/>
    <mergeCell ref="B322:C322"/>
    <mergeCell ref="B323:C323"/>
    <mergeCell ref="B276:C276"/>
    <mergeCell ref="B277:C277"/>
    <mergeCell ref="B278:C278"/>
    <mergeCell ref="F283:M283"/>
    <mergeCell ref="E311:E314"/>
    <mergeCell ref="F311:H311"/>
    <mergeCell ref="I311:I314"/>
    <mergeCell ref="J311:M311"/>
    <mergeCell ref="N311:P311"/>
    <mergeCell ref="B313:B314"/>
    <mergeCell ref="O313:P313"/>
    <mergeCell ref="N266:P266"/>
    <mergeCell ref="B268:B269"/>
    <mergeCell ref="O268:P268"/>
    <mergeCell ref="B270:C270"/>
    <mergeCell ref="B271:C271"/>
    <mergeCell ref="B272:C272"/>
    <mergeCell ref="B273:C273"/>
    <mergeCell ref="B274:C274"/>
    <mergeCell ref="B275:C275"/>
    <mergeCell ref="B227:C227"/>
    <mergeCell ref="B228:C228"/>
    <mergeCell ref="B229:C229"/>
    <mergeCell ref="B230:C230"/>
    <mergeCell ref="B231:C231"/>
    <mergeCell ref="B232:C232"/>
    <mergeCell ref="B233:C233"/>
    <mergeCell ref="F238:M238"/>
    <mergeCell ref="E266:E269"/>
    <mergeCell ref="F266:H266"/>
    <mergeCell ref="I266:I269"/>
    <mergeCell ref="J266:M266"/>
    <mergeCell ref="E221:E224"/>
    <mergeCell ref="F221:H221"/>
    <mergeCell ref="I221:I224"/>
    <mergeCell ref="J221:M221"/>
    <mergeCell ref="N221:P221"/>
    <mergeCell ref="B223:B224"/>
    <mergeCell ref="O223:P223"/>
    <mergeCell ref="B225:C225"/>
    <mergeCell ref="B226:C226"/>
    <mergeCell ref="N127:P127"/>
    <mergeCell ref="B129:B130"/>
    <mergeCell ref="O129:P129"/>
    <mergeCell ref="B136:C136"/>
    <mergeCell ref="B137:C137"/>
    <mergeCell ref="B138:C138"/>
    <mergeCell ref="B139:C139"/>
    <mergeCell ref="B140:C140"/>
    <mergeCell ref="B141:C141"/>
    <mergeCell ref="B132:C132"/>
    <mergeCell ref="B133:C133"/>
    <mergeCell ref="B134:C134"/>
    <mergeCell ref="B135:C135"/>
    <mergeCell ref="B131:C131"/>
    <mergeCell ref="B91:C91"/>
    <mergeCell ref="B85:C85"/>
    <mergeCell ref="B86:C86"/>
    <mergeCell ref="B87:C87"/>
    <mergeCell ref="B88:C88"/>
    <mergeCell ref="B89:C89"/>
    <mergeCell ref="B90:C90"/>
    <mergeCell ref="B32:Q32"/>
    <mergeCell ref="E33:E36"/>
    <mergeCell ref="F33:H33"/>
    <mergeCell ref="I33:I36"/>
    <mergeCell ref="J33:M33"/>
    <mergeCell ref="N33:P33"/>
    <mergeCell ref="B35:B36"/>
    <mergeCell ref="O35:P35"/>
    <mergeCell ref="B47:C47"/>
    <mergeCell ref="B38:C38"/>
    <mergeCell ref="B39:C39"/>
    <mergeCell ref="B40:C40"/>
    <mergeCell ref="B41:C41"/>
    <mergeCell ref="B42:C42"/>
    <mergeCell ref="B43:C43"/>
    <mergeCell ref="B44:C44"/>
    <mergeCell ref="B45:C45"/>
    <mergeCell ref="B37:C37"/>
    <mergeCell ref="F52:M52"/>
    <mergeCell ref="E81:E84"/>
    <mergeCell ref="F81:H81"/>
    <mergeCell ref="I81:I84"/>
    <mergeCell ref="J81:M81"/>
    <mergeCell ref="N81:P81"/>
    <mergeCell ref="B83:B84"/>
    <mergeCell ref="O83:P83"/>
    <mergeCell ref="B46:C46"/>
    <mergeCell ref="F192:M192"/>
    <mergeCell ref="B92:C92"/>
    <mergeCell ref="B93:C93"/>
    <mergeCell ref="B94:C94"/>
    <mergeCell ref="D2:Q2"/>
    <mergeCell ref="F99:M99"/>
    <mergeCell ref="E127:E130"/>
    <mergeCell ref="F127:H127"/>
    <mergeCell ref="I127:I130"/>
    <mergeCell ref="J127:M127"/>
    <mergeCell ref="B10:C10"/>
    <mergeCell ref="E3:E6"/>
    <mergeCell ref="F3:H3"/>
    <mergeCell ref="I3:I6"/>
    <mergeCell ref="J3:M3"/>
    <mergeCell ref="N3:P3"/>
    <mergeCell ref="B5:B6"/>
    <mergeCell ref="O5:P5"/>
    <mergeCell ref="B7:C7"/>
    <mergeCell ref="B8:C8"/>
    <mergeCell ref="B9:C9"/>
    <mergeCell ref="B11:C11"/>
    <mergeCell ref="B12:C12"/>
    <mergeCell ref="B13:C13"/>
    <mergeCell ref="N175:P175"/>
    <mergeCell ref="B142:C142"/>
    <mergeCell ref="F147:M147"/>
    <mergeCell ref="E175:E178"/>
    <mergeCell ref="F175:H175"/>
    <mergeCell ref="I175:I178"/>
    <mergeCell ref="J175:M175"/>
    <mergeCell ref="B177:B178"/>
    <mergeCell ref="B187:C187"/>
    <mergeCell ref="O177:P177"/>
    <mergeCell ref="B179:C179"/>
    <mergeCell ref="B180:C180"/>
    <mergeCell ref="B181:C181"/>
    <mergeCell ref="B182:C182"/>
    <mergeCell ref="B183:C183"/>
    <mergeCell ref="B184:C184"/>
    <mergeCell ref="B185:C185"/>
    <mergeCell ref="B186:C186"/>
  </mergeCells>
  <conditionalFormatting sqref="F782:H791">
    <cfRule type="cellIs" dxfId="36" priority="1" operator="greaterThan">
      <formula>0.0001</formula>
    </cfRule>
  </conditionalFormatting>
  <conditionalFormatting sqref="J64:J75">
    <cfRule type="cellIs" dxfId="35" priority="37" operator="greaterThan">
      <formula>0.0001</formula>
    </cfRule>
  </conditionalFormatting>
  <conditionalFormatting sqref="G18:G27">
    <cfRule type="cellIs" dxfId="34" priority="36" operator="greaterThan">
      <formula>0.0001</formula>
    </cfRule>
  </conditionalFormatting>
  <conditionalFormatting sqref="J111:J122">
    <cfRule type="cellIs" dxfId="33" priority="35" operator="greaterThan">
      <formula>0.0001</formula>
    </cfRule>
  </conditionalFormatting>
  <conditionalFormatting sqref="L204:M215">
    <cfRule type="cellIs" dxfId="32" priority="28" operator="greaterThan">
      <formula>0.0001</formula>
    </cfRule>
  </conditionalFormatting>
  <conditionalFormatting sqref="F100:H109">
    <cfRule type="cellIs" dxfId="31" priority="24" operator="greaterThan">
      <formula>0.0001</formula>
    </cfRule>
  </conditionalFormatting>
  <conditionalFormatting sqref="J295:M306">
    <cfRule type="cellIs" dxfId="30" priority="34" operator="greaterThan">
      <formula>0.0001</formula>
    </cfRule>
  </conditionalFormatting>
  <conditionalFormatting sqref="F736:H745">
    <cfRule type="cellIs" dxfId="29" priority="3" operator="greaterThan">
      <formula>0.0001</formula>
    </cfRule>
  </conditionalFormatting>
  <conditionalFormatting sqref="J250:K261">
    <cfRule type="cellIs" dxfId="28" priority="33" operator="greaterThan">
      <formula>0.0001</formula>
    </cfRule>
  </conditionalFormatting>
  <conditionalFormatting sqref="L250:M261">
    <cfRule type="cellIs" dxfId="27" priority="32" operator="greaterThan">
      <formula>0.0001</formula>
    </cfRule>
  </conditionalFormatting>
  <conditionalFormatting sqref="F239:H248">
    <cfRule type="cellIs" dxfId="26" priority="31" operator="greaterThan">
      <formula>0.0001</formula>
    </cfRule>
  </conditionalFormatting>
  <conditionalFormatting sqref="F284:H293">
    <cfRule type="cellIs" dxfId="25" priority="30" operator="greaterThan">
      <formula>0.0001</formula>
    </cfRule>
  </conditionalFormatting>
  <conditionalFormatting sqref="J204:K215">
    <cfRule type="cellIs" dxfId="24" priority="29" operator="greaterThan">
      <formula>0.0001</formula>
    </cfRule>
  </conditionalFormatting>
  <conditionalFormatting sqref="F193:H202">
    <cfRule type="cellIs" dxfId="23" priority="27" operator="greaterThan">
      <formula>0.0001</formula>
    </cfRule>
  </conditionalFormatting>
  <conditionalFormatting sqref="J159:J170">
    <cfRule type="cellIs" dxfId="22" priority="26" operator="greaterThan">
      <formula>0.0001</formula>
    </cfRule>
  </conditionalFormatting>
  <conditionalFormatting sqref="F148:H157">
    <cfRule type="cellIs" dxfId="21" priority="25" operator="greaterThan">
      <formula>0.0001</formula>
    </cfRule>
  </conditionalFormatting>
  <conditionalFormatting sqref="F53:H62">
    <cfRule type="cellIs" dxfId="20" priority="23" operator="greaterThan">
      <formula>0.0001</formula>
    </cfRule>
  </conditionalFormatting>
  <conditionalFormatting sqref="J340:M351">
    <cfRule type="cellIs" dxfId="19" priority="22" operator="greaterThan">
      <formula>0.0001</formula>
    </cfRule>
  </conditionalFormatting>
  <conditionalFormatting sqref="J385:M396">
    <cfRule type="cellIs" dxfId="18" priority="21" operator="greaterThan">
      <formula>0.0001</formula>
    </cfRule>
  </conditionalFormatting>
  <conditionalFormatting sqref="F329:H338">
    <cfRule type="cellIs" dxfId="17" priority="20" operator="greaterThan">
      <formula>0.0001</formula>
    </cfRule>
  </conditionalFormatting>
  <conditionalFormatting sqref="F374:H383">
    <cfRule type="cellIs" dxfId="16" priority="19" operator="greaterThan">
      <formula>0.0001</formula>
    </cfRule>
  </conditionalFormatting>
  <conditionalFormatting sqref="J431:M442">
    <cfRule type="cellIs" dxfId="15" priority="18" operator="greaterThan">
      <formula>0.0001</formula>
    </cfRule>
  </conditionalFormatting>
  <conditionalFormatting sqref="F420:H429">
    <cfRule type="cellIs" dxfId="14" priority="17" operator="greaterThan">
      <formula>0.0001</formula>
    </cfRule>
  </conditionalFormatting>
  <conditionalFormatting sqref="J793:M804">
    <cfRule type="cellIs" dxfId="13" priority="2" operator="greaterThan">
      <formula>0.0001</formula>
    </cfRule>
  </conditionalFormatting>
  <conditionalFormatting sqref="J476:M487">
    <cfRule type="cellIs" dxfId="12" priority="16" operator="greaterThan">
      <formula>0.0001</formula>
    </cfRule>
  </conditionalFormatting>
  <conditionalFormatting sqref="F465:H474">
    <cfRule type="cellIs" dxfId="11" priority="15" operator="greaterThan">
      <formula>0.0001</formula>
    </cfRule>
  </conditionalFormatting>
  <conditionalFormatting sqref="J521:M532">
    <cfRule type="cellIs" dxfId="10" priority="14" operator="greaterThan">
      <formula>0.0001</formula>
    </cfRule>
  </conditionalFormatting>
  <conditionalFormatting sqref="F510:H519">
    <cfRule type="cellIs" dxfId="9" priority="13" operator="greaterThan">
      <formula>0.0001</formula>
    </cfRule>
  </conditionalFormatting>
  <conditionalFormatting sqref="J566:M577">
    <cfRule type="cellIs" dxfId="8" priority="12" operator="greaterThan">
      <formula>0.0001</formula>
    </cfRule>
  </conditionalFormatting>
  <conditionalFormatting sqref="F555:H564">
    <cfRule type="cellIs" dxfId="7" priority="11" operator="greaterThan">
      <formula>0.0001</formula>
    </cfRule>
  </conditionalFormatting>
  <conditionalFormatting sqref="J747:M758">
    <cfRule type="cellIs" dxfId="6" priority="4" operator="greaterThan">
      <formula>0.0001</formula>
    </cfRule>
  </conditionalFormatting>
  <conditionalFormatting sqref="J612:M623">
    <cfRule type="cellIs" dxfId="5" priority="10" operator="greaterThan">
      <formula>0.0001</formula>
    </cfRule>
  </conditionalFormatting>
  <conditionalFormatting sqref="F601:H610">
    <cfRule type="cellIs" dxfId="4" priority="9" operator="greaterThan">
      <formula>0.0001</formula>
    </cfRule>
  </conditionalFormatting>
  <conditionalFormatting sqref="J657:M668">
    <cfRule type="cellIs" dxfId="3" priority="8" operator="greaterThan">
      <formula>0.0001</formula>
    </cfRule>
  </conditionalFormatting>
  <conditionalFormatting sqref="F646:H655">
    <cfRule type="cellIs" dxfId="2" priority="7" operator="greaterThan">
      <formula>0.0001</formula>
    </cfRule>
  </conditionalFormatting>
  <conditionalFormatting sqref="J702:M713">
    <cfRule type="cellIs" dxfId="1" priority="6" operator="greaterThan">
      <formula>0.0001</formula>
    </cfRule>
  </conditionalFormatting>
  <conditionalFormatting sqref="F691:H700">
    <cfRule type="cellIs" dxfId="0" priority="5" operator="greaterThan">
      <formula>0.0001</formula>
    </cfRule>
  </conditionalFormatting>
  <printOptions horizontalCentered="1"/>
  <pageMargins left="0.25" right="0.25" top="0.75" bottom="0.75" header="0.3" footer="0.3"/>
  <pageSetup scale="33" fitToHeight="0" orientation="landscape" horizontalDpi="1200" verticalDpi="1200" r:id="rId1"/>
  <headerFooter>
    <oddHeader>&amp;C&amp;A</oddHeader>
    <oddFooter>&amp;RSCOE Prepared 5.27.2021</oddFooter>
  </headerFooter>
  <rowBreaks count="17" manualBreakCount="17">
    <brk id="30" max="16383" man="1"/>
    <brk id="78" max="16383" man="1"/>
    <brk id="124" max="16383" man="1"/>
    <brk id="172" max="16383" man="1"/>
    <brk id="218" max="16383" man="1"/>
    <brk id="263" max="16383" man="1"/>
    <brk id="308" max="16383" man="1"/>
    <brk id="353" max="16383" man="1"/>
    <brk id="399" max="16383" man="1"/>
    <brk id="444" max="16383" man="1"/>
    <brk id="489" max="16383" man="1"/>
    <brk id="534" max="16383" man="1"/>
    <brk id="579" max="16383" man="1"/>
    <brk id="625" max="16383" man="1"/>
    <brk id="670" max="16383" man="1"/>
    <brk id="715" max="16383" man="1"/>
    <brk id="761" max="16383"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promptTitle="Select LEA From Dropdown" xr:uid="{00000000-0002-0000-0600-000000000000}">
          <x14:formula1>
            <xm:f>'Awards Master'!$A$6:$A$102</xm:f>
          </x14:formula1>
          <xm:sqref>C2</xm:sqref>
        </x14:dataValidation>
        <x14:dataValidation type="list" allowBlank="1" showInputMessage="1" showErrorMessage="1" xr:uid="{00000000-0002-0000-0600-000001000000}">
          <x14:formula1>
            <xm:f>'Allowable Uses'!$C$33:$C$42</xm:f>
          </x14:formula1>
          <xm:sqref>E37:E47 E225:E233 E131:E142 E7:E13 E85:E94 E187 E179:E185 E270:E278 E315:E323 E360:E368 E406:E414 E451:E459 E496:E504 E541:E549 E587:E595 E632:E640 E677:E685 E722:E730 E768:E776</xm:sqref>
        </x14:dataValidation>
        <x14:dataValidation type="list" allowBlank="1" showInputMessage="1" showErrorMessage="1" xr:uid="{00000000-0002-0000-0600-000002000000}">
          <x14:formula1>
            <xm:f>'Allowable Uses'!$F$33:$F$45</xm:f>
          </x14:formula1>
          <xm:sqref>I225:I233 I37:I47 I179:I187 I7:I13 I131:I142 I85:I94 I270:I278 I315:I323 I360:I368 I406:I414 I451:I459 I496:I504 I541:I549 I587:I595 I632:I640 I677:I685 I722:I730 I768:I776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Awards Master</vt:lpstr>
      <vt:lpstr>ESSER III</vt:lpstr>
      <vt:lpstr>Allowable Uses</vt:lpstr>
      <vt:lpstr>TimeLine To Spend</vt:lpstr>
      <vt:lpstr>Fund 01 Rev &amp; Exp Detail</vt:lpstr>
      <vt:lpstr>Fund 03 Rev &amp; Exp Detail</vt:lpstr>
      <vt:lpstr>CARES Reporting F01 Rollup</vt:lpstr>
      <vt:lpstr>Fund 09 Rev &amp; Exp Detail</vt:lpstr>
      <vt:lpstr>'Allowable Uses'!Print_Area</vt:lpstr>
      <vt:lpstr>'Awards Master'!Print_Area</vt:lpstr>
      <vt:lpstr>'CARES Reporting F01 Rollup'!Print_Area</vt:lpstr>
      <vt:lpstr>'Fund 01 Rev &amp; Exp Detail'!Print_Area</vt:lpstr>
      <vt:lpstr>'Fund 03 Rev &amp; Exp Detail'!Print_Area</vt:lpstr>
      <vt:lpstr>'Fund 09 Rev &amp; Exp Detail'!Print_Area</vt:lpstr>
      <vt:lpstr>'Allowable Uses'!Print_Titles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Abbey</dc:creator>
  <cp:lastModifiedBy>Sarah Lampenfeld</cp:lastModifiedBy>
  <cp:lastPrinted>2021-05-27T19:05:29Z</cp:lastPrinted>
  <dcterms:created xsi:type="dcterms:W3CDTF">2020-08-01T23:33:04Z</dcterms:created>
  <dcterms:modified xsi:type="dcterms:W3CDTF">2021-05-27T22:51:30Z</dcterms:modified>
</cp:coreProperties>
</file>