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\Edlio Website Documents\Business\Financial Transparency\Debt Information\"/>
    </mc:Choice>
  </mc:AlternateContent>
  <xr:revisionPtr revIDLastSave="0" documentId="8_{DDF36CFA-2B0D-4A70-BEE5-84D1C192EF5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itle Page" sheetId="6" r:id="rId1"/>
    <sheet name="Fund FS" sheetId="1" r:id="rId2"/>
    <sheet name="List of Bond Issues" sheetId="2" r:id="rId3"/>
    <sheet name="General Obligation Bonds wP&amp;I" sheetId="5" r:id="rId4"/>
    <sheet name="General Obligation wper capita" sheetId="4" r:id="rId5"/>
    <sheet name="General Obligation per Student" sheetId="8" r:id="rId6"/>
    <sheet name="Total Bonded Debt OS" sheetId="3" r:id="rId7"/>
    <sheet name="Maint Tax Note" sheetId="7" r:id="rId8"/>
    <sheet name="Notes Payable" sheetId="9" r:id="rId9"/>
  </sheets>
  <definedNames>
    <definedName name="_xlnm.Print_Area" localSheetId="3">'General Obligation Bonds wP&amp;I'!$A$1:$G$34</definedName>
    <definedName name="_xlnm.Print_Area" localSheetId="5">'General Obligation per Student'!$A$1:$H$36</definedName>
    <definedName name="_xlnm.Print_Area" localSheetId="4">'General Obligation wper capita'!$A$1:$H$38</definedName>
    <definedName name="_xlnm.Print_Area" localSheetId="2">'List of Bond Issues'!$A$1:$I$32</definedName>
    <definedName name="_xlnm.Print_Area" localSheetId="7">'Maint Tax Note'!$A$1:$G$25</definedName>
    <definedName name="_xlnm.Print_Area" localSheetId="8">'Notes Payable'!$A$1:$F$26</definedName>
    <definedName name="_xlnm.Print_Area" localSheetId="6">'Total Bonded Debt OS'!$A$1:$D$38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8" l="1"/>
  <c r="E15" i="5"/>
  <c r="D15" i="5"/>
  <c r="B15" i="5"/>
  <c r="G9" i="4"/>
  <c r="H9" i="4" s="1"/>
  <c r="J10" i="1"/>
  <c r="H10" i="1"/>
  <c r="I10" i="1"/>
  <c r="B38" i="3" l="1"/>
  <c r="D35" i="3"/>
  <c r="D34" i="3"/>
  <c r="D32" i="3"/>
  <c r="D37" i="3"/>
  <c r="D28" i="3"/>
  <c r="D33" i="3"/>
  <c r="D36" i="3"/>
  <c r="D31" i="3"/>
  <c r="D27" i="3"/>
  <c r="D26" i="3"/>
  <c r="D24" i="3"/>
  <c r="D22" i="3"/>
  <c r="D21" i="3"/>
  <c r="D20" i="3"/>
  <c r="D19" i="3"/>
  <c r="D18" i="3"/>
  <c r="D17" i="3"/>
  <c r="D15" i="3"/>
  <c r="D14" i="3"/>
  <c r="D13" i="3"/>
  <c r="D11" i="3"/>
  <c r="D10" i="3"/>
  <c r="D9" i="3"/>
  <c r="D8" i="3"/>
  <c r="D7" i="3"/>
  <c r="D29" i="3"/>
  <c r="D25" i="3"/>
  <c r="D23" i="3"/>
  <c r="D16" i="3"/>
  <c r="D12" i="3"/>
  <c r="G16" i="8"/>
  <c r="H16" i="8" s="1"/>
  <c r="G15" i="8"/>
  <c r="G14" i="8"/>
  <c r="G13" i="8"/>
  <c r="G12" i="8"/>
  <c r="G11" i="8"/>
  <c r="G10" i="8"/>
  <c r="G9" i="8"/>
  <c r="G8" i="8"/>
  <c r="F17" i="8"/>
  <c r="E17" i="8"/>
  <c r="D17" i="8"/>
  <c r="G30" i="4"/>
  <c r="E31" i="4"/>
  <c r="G24" i="4"/>
  <c r="G23" i="4"/>
  <c r="G22" i="4"/>
  <c r="E25" i="4"/>
  <c r="B17" i="4"/>
  <c r="F17" i="4"/>
  <c r="E17" i="4"/>
  <c r="D17" i="4"/>
  <c r="G16" i="4"/>
  <c r="H16" i="4" s="1"/>
  <c r="G15" i="4"/>
  <c r="H15" i="4" s="1"/>
  <c r="G14" i="4"/>
  <c r="H14" i="4" s="1"/>
  <c r="G13" i="4"/>
  <c r="H13" i="4" s="1"/>
  <c r="G12" i="4"/>
  <c r="H12" i="4" s="1"/>
  <c r="G11" i="4"/>
  <c r="H11" i="4" s="1"/>
  <c r="G10" i="4"/>
  <c r="H10" i="4" s="1"/>
  <c r="G8" i="4"/>
  <c r="H8" i="4" s="1"/>
  <c r="H29" i="4"/>
  <c r="F14" i="5"/>
  <c r="G14" i="2"/>
  <c r="G17" i="8" l="1"/>
  <c r="H17" i="4"/>
  <c r="E33" i="4"/>
  <c r="G17" i="4"/>
  <c r="C38" i="3"/>
  <c r="D30" i="3"/>
  <c r="I26" i="1"/>
  <c r="I34" i="1" s="1"/>
  <c r="E26" i="1"/>
  <c r="E34" i="1" s="1"/>
  <c r="H15" i="8" l="1"/>
  <c r="F13" i="5" l="1"/>
  <c r="G13" i="2"/>
  <c r="F25" i="8" l="1"/>
  <c r="G30" i="8"/>
  <c r="G31" i="8" s="1"/>
  <c r="F31" i="8"/>
  <c r="G22" i="8"/>
  <c r="G23" i="8"/>
  <c r="G24" i="8"/>
  <c r="D6" i="3"/>
  <c r="D38" i="3" s="1"/>
  <c r="G25" i="8" l="1"/>
  <c r="H13" i="8"/>
  <c r="H29" i="8"/>
  <c r="H21" i="8"/>
  <c r="F12" i="5"/>
  <c r="F11" i="5"/>
  <c r="G12" i="2"/>
  <c r="G11" i="2"/>
  <c r="K13" i="1"/>
  <c r="H26" i="1"/>
  <c r="D26" i="1"/>
  <c r="D34" i="1" s="1"/>
  <c r="C26" i="1"/>
  <c r="I20" i="1"/>
  <c r="I14" i="1"/>
  <c r="I37" i="1" l="1"/>
  <c r="H14" i="8"/>
  <c r="J26" i="1"/>
  <c r="J34" i="1" s="1"/>
  <c r="C7" i="9" l="1"/>
  <c r="C6" i="9"/>
  <c r="D9" i="7"/>
  <c r="D8" i="7"/>
  <c r="D7" i="7"/>
  <c r="D6" i="7"/>
  <c r="D10" i="7" l="1"/>
  <c r="C10" i="7"/>
  <c r="K17" i="1" l="1"/>
  <c r="E20" i="1"/>
  <c r="D20" i="1"/>
  <c r="D33" i="1" s="1"/>
  <c r="C20" i="1"/>
  <c r="C33" i="1" s="1"/>
  <c r="C35" i="1" s="1"/>
  <c r="F19" i="1"/>
  <c r="F18" i="1"/>
  <c r="F17" i="1"/>
  <c r="E14" i="1"/>
  <c r="D14" i="1"/>
  <c r="C14" i="1"/>
  <c r="F12" i="1"/>
  <c r="F11" i="1"/>
  <c r="F10" i="1"/>
  <c r="E33" i="1" l="1"/>
  <c r="E35" i="1" s="1"/>
  <c r="C37" i="1"/>
  <c r="D37" i="1"/>
  <c r="F14" i="1"/>
  <c r="E37" i="1"/>
  <c r="F20" i="1"/>
  <c r="D35" i="1"/>
  <c r="F28" i="5"/>
  <c r="F33" i="1" l="1"/>
  <c r="F35" i="1" s="1"/>
  <c r="C9" i="9"/>
  <c r="D8" i="9"/>
  <c r="D7" i="9"/>
  <c r="D6" i="9"/>
  <c r="G26" i="2"/>
  <c r="G31" i="4"/>
  <c r="F31" i="4"/>
  <c r="D31" i="4"/>
  <c r="B31" i="4"/>
  <c r="H30" i="4"/>
  <c r="H31" i="4" s="1"/>
  <c r="F29" i="5"/>
  <c r="E29" i="5"/>
  <c r="D29" i="5"/>
  <c r="B29" i="5"/>
  <c r="D31" i="8"/>
  <c r="B31" i="8"/>
  <c r="D9" i="9" l="1"/>
  <c r="B9" i="9"/>
  <c r="H30" i="8"/>
  <c r="H31" i="8" s="1"/>
  <c r="D25" i="8"/>
  <c r="B25" i="8"/>
  <c r="B33" i="8" l="1"/>
  <c r="H24" i="8" l="1"/>
  <c r="E23" i="5" l="1"/>
  <c r="D23" i="5"/>
  <c r="B23" i="5"/>
  <c r="F21" i="5"/>
  <c r="F25" i="4"/>
  <c r="F33" i="4" s="1"/>
  <c r="D25" i="4"/>
  <c r="D33" i="4" s="1"/>
  <c r="B25" i="4"/>
  <c r="B33" i="4" s="1"/>
  <c r="H24" i="4"/>
  <c r="G20" i="2"/>
  <c r="H23" i="8" l="1"/>
  <c r="H22" i="8"/>
  <c r="D33" i="8"/>
  <c r="H12" i="8"/>
  <c r="H11" i="8"/>
  <c r="H10" i="8"/>
  <c r="H9" i="8"/>
  <c r="F33" i="8"/>
  <c r="H8" i="8"/>
  <c r="H17" i="8" l="1"/>
  <c r="H25" i="8"/>
  <c r="F22" i="5"/>
  <c r="F20" i="5"/>
  <c r="H23" i="4"/>
  <c r="H22" i="4"/>
  <c r="B10" i="7"/>
  <c r="H25" i="4" l="1"/>
  <c r="G25" i="4"/>
  <c r="F23" i="5"/>
  <c r="H33" i="8"/>
  <c r="G33" i="8"/>
  <c r="F7" i="5"/>
  <c r="B32" i="5"/>
  <c r="G33" i="4" l="1"/>
  <c r="D32" i="5"/>
  <c r="F8" i="5"/>
  <c r="F15" i="5" s="1"/>
  <c r="F10" i="5"/>
  <c r="F9" i="5"/>
  <c r="H33" i="4" l="1"/>
  <c r="E32" i="5"/>
  <c r="G21" i="2"/>
  <c r="G19" i="2"/>
  <c r="G10" i="2"/>
  <c r="G9" i="2"/>
  <c r="G8" i="2"/>
  <c r="G7" i="2"/>
  <c r="K10" i="1"/>
  <c r="H14" i="1"/>
  <c r="K12" i="1"/>
  <c r="K11" i="1"/>
  <c r="K19" i="1"/>
  <c r="K18" i="1"/>
  <c r="J20" i="1"/>
  <c r="J33" i="1" s="1"/>
  <c r="I33" i="1"/>
  <c r="I35" i="1" s="1"/>
  <c r="H20" i="1"/>
  <c r="H33" i="1" l="1"/>
  <c r="H35" i="1" s="1"/>
  <c r="H37" i="1"/>
  <c r="F32" i="5"/>
  <c r="J35" i="1"/>
  <c r="K35" i="1" s="1"/>
  <c r="K33" i="1"/>
  <c r="J14" i="1"/>
  <c r="K20" i="1"/>
  <c r="J37" i="1" l="1"/>
  <c r="J39" i="1" s="1"/>
  <c r="K14" i="1"/>
</calcChain>
</file>

<file path=xl/sharedStrings.xml><?xml version="1.0" encoding="utf-8"?>
<sst xmlns="http://schemas.openxmlformats.org/spreadsheetml/2006/main" count="358" uniqueCount="113">
  <si>
    <t>White Settlement Independent School District</t>
  </si>
  <si>
    <t>Debt Service Fund Financial Statement</t>
  </si>
  <si>
    <t xml:space="preserve">   Tax Collections</t>
  </si>
  <si>
    <t xml:space="preserve">   Penalties</t>
  </si>
  <si>
    <t xml:space="preserve">   Interest Income</t>
  </si>
  <si>
    <t>Total Revenues</t>
  </si>
  <si>
    <t>Budget</t>
  </si>
  <si>
    <t xml:space="preserve">Original </t>
  </si>
  <si>
    <t>Amended</t>
  </si>
  <si>
    <t>Actual</t>
  </si>
  <si>
    <t xml:space="preserve">Actual to </t>
  </si>
  <si>
    <t xml:space="preserve">   Debt Service - Principal</t>
  </si>
  <si>
    <t xml:space="preserve">   Debt Service - Interest</t>
  </si>
  <si>
    <t xml:space="preserve">   Misc. Fees</t>
  </si>
  <si>
    <t>Total Expenditures</t>
  </si>
  <si>
    <t>REVENUES:</t>
  </si>
  <si>
    <t>EXPENDITURES:</t>
  </si>
  <si>
    <t>EXPENDITURE SUMMARY BY OBJECT CODE:</t>
  </si>
  <si>
    <t xml:space="preserve">   62XX - Professional and Contracted Services</t>
  </si>
  <si>
    <t xml:space="preserve">   61XX - Payroll Costs</t>
  </si>
  <si>
    <t xml:space="preserve">   63XX - Supplies and Materials</t>
  </si>
  <si>
    <t xml:space="preserve">   64XX - Other Operating Expenses</t>
  </si>
  <si>
    <t xml:space="preserve">   65XX - Debt Services</t>
  </si>
  <si>
    <t>Excess (Deficiency) of Revenues Over Expenditures</t>
  </si>
  <si>
    <t>Debt Service Fund Balance</t>
  </si>
  <si>
    <t xml:space="preserve">   State Revenue</t>
  </si>
  <si>
    <t>Authorization</t>
  </si>
  <si>
    <t>Unissued</t>
  </si>
  <si>
    <t>Total Authorization</t>
  </si>
  <si>
    <t>Amount</t>
  </si>
  <si>
    <t>Purpose for which Debt was Authorized</t>
  </si>
  <si>
    <t>Issued Amount</t>
  </si>
  <si>
    <t>Year</t>
  </si>
  <si>
    <t>2015A</t>
  </si>
  <si>
    <t>2015B</t>
  </si>
  <si>
    <t>School Building</t>
  </si>
  <si>
    <t>Refunding</t>
  </si>
  <si>
    <t>Softball and Baseball Turf</t>
  </si>
  <si>
    <t>Current Credit Ratings:</t>
  </si>
  <si>
    <t>Fitch</t>
  </si>
  <si>
    <t>A</t>
  </si>
  <si>
    <t>Fiscal Year</t>
  </si>
  <si>
    <t>Ending</t>
  </si>
  <si>
    <t>Principal</t>
  </si>
  <si>
    <t>Interest</t>
  </si>
  <si>
    <t>Total</t>
  </si>
  <si>
    <t xml:space="preserve"> </t>
  </si>
  <si>
    <t>Series</t>
  </si>
  <si>
    <t>Original Issue</t>
  </si>
  <si>
    <t>Maturity</t>
  </si>
  <si>
    <t>Date</t>
  </si>
  <si>
    <t>Beginning</t>
  </si>
  <si>
    <t>Balance</t>
  </si>
  <si>
    <t>Annual</t>
  </si>
  <si>
    <t>Payment</t>
  </si>
  <si>
    <t xml:space="preserve">Ending </t>
  </si>
  <si>
    <t>Outstanding</t>
  </si>
  <si>
    <t>Debt Per Capita</t>
  </si>
  <si>
    <t>2013 - Refund</t>
  </si>
  <si>
    <t>2015A - Refund</t>
  </si>
  <si>
    <t>2015B - Refund</t>
  </si>
  <si>
    <t>2016 - Refund</t>
  </si>
  <si>
    <t>TOTAL</t>
  </si>
  <si>
    <t xml:space="preserve">Principal </t>
  </si>
  <si>
    <t>DEBT TRANSPARENCY</t>
  </si>
  <si>
    <t>WHITE SETTLEMENT INDEPENDENT SCHOOL DISTRICT</t>
  </si>
  <si>
    <t>Program Rating</t>
  </si>
  <si>
    <t>School Issuer Credit</t>
  </si>
  <si>
    <t>AAA</t>
  </si>
  <si>
    <t>BONDS</t>
  </si>
  <si>
    <t>MAINTENANCE TAX NOTES</t>
  </si>
  <si>
    <t>GRAND TOTAL</t>
  </si>
  <si>
    <t>TOTAL BONDS</t>
  </si>
  <si>
    <t>TOTAL MTN</t>
  </si>
  <si>
    <t>School Buses</t>
  </si>
  <si>
    <t>Debt Per Student</t>
  </si>
  <si>
    <t>Renovation of Lighting - District-wide</t>
  </si>
  <si>
    <t>Performance Contract for HVAC &amp; Other</t>
  </si>
  <si>
    <t>NOTES:</t>
  </si>
  <si>
    <t xml:space="preserve">   Premium on issuance of Bonds</t>
  </si>
  <si>
    <t xml:space="preserve">   Payment to Bond Escrow Agent</t>
  </si>
  <si>
    <t>Other Financing Sources (Uses)</t>
  </si>
  <si>
    <t xml:space="preserve">   7900  - 8900 -  Other Sources (Uses)</t>
  </si>
  <si>
    <t>Total Other</t>
  </si>
  <si>
    <t>Total by Object Code</t>
  </si>
  <si>
    <t>2020A</t>
  </si>
  <si>
    <t>2020 - Refund</t>
  </si>
  <si>
    <t>2020A - Refund</t>
  </si>
  <si>
    <t>1. Balances include principal only.</t>
  </si>
  <si>
    <t xml:space="preserve">   Proceeds from issuance of Bonds</t>
  </si>
  <si>
    <t>FINANCING ARRANGEMENT</t>
  </si>
  <si>
    <t>Total Debt (includes principal and Interest)</t>
  </si>
  <si>
    <t>General Obligation Debt Per Capita (Principal Only)</t>
  </si>
  <si>
    <t>General Obligation Debt Per Student (Principal Only)</t>
  </si>
  <si>
    <t>CURRENT YEAR 2022-2023</t>
  </si>
  <si>
    <t>General Obligation Bonds as of June 30, 2023</t>
  </si>
  <si>
    <t>Maintenance Tax Notes as of June 30, 2023</t>
  </si>
  <si>
    <t>Financing Arrangement as of June 30, 2023</t>
  </si>
  <si>
    <t>Moody's</t>
  </si>
  <si>
    <t>A1</t>
  </si>
  <si>
    <t>Issued</t>
  </si>
  <si>
    <t xml:space="preserve"> June 30, 2024</t>
  </si>
  <si>
    <t>As of June 30, 2024</t>
  </si>
  <si>
    <t>CURRENT YEAR 2023-2024</t>
  </si>
  <si>
    <t>List of General Obligation Bonds, Maintenance Tax Notes, and Financing Arrangement as of June 30, 2024</t>
  </si>
  <si>
    <t>AA-</t>
  </si>
  <si>
    <t>General Obligation Bonds, Maintenance Tax Notes, and Financing Arrangement as of June 30, 2024</t>
  </si>
  <si>
    <t>General Obligation Bonds, Maintenance Tax Notes, and Financing Arrangement as of June 30, 2024 - Per Capita</t>
  </si>
  <si>
    <t>General Obligation Bonds, Maintenance Tax Notes, and Financing Arrangement as of June 30, 2024 - Per Student</t>
  </si>
  <si>
    <t>Total Bonded Debt Outstanding as of June 30, 2024</t>
  </si>
  <si>
    <t>Total Maintenance Tax Notes as of June 30, 2024</t>
  </si>
  <si>
    <t>TOTAL FINANCING ARRANGEMENT AS OF JUNE 30, 2024</t>
  </si>
  <si>
    <t>Standard and Poors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</si>
</sst>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horizontal="center"/>
    </xf>
    <xf numFmtId="44" fontId="0" fillId="0" borderId="0" xfId="2" applyFont="1"/>
    <xf numFmtId="0" fontId="2" fillId="0" borderId="0" xfId="0" applyFont="1"/>
    <xf numFmtId="164" fontId="2" fillId="3" borderId="0" xfId="2" applyNumberFormat="1" applyFont="1" applyFill="1" applyAlignment="1">
      <alignment horizontal="center"/>
    </xf>
    <xf numFmtId="0" fontId="2" fillId="2" borderId="0" xfId="0" applyFont="1" applyFill="1"/>
    <xf numFmtId="164" fontId="2" fillId="2" borderId="0" xfId="2" applyNumberFormat="1" applyFont="1" applyFill="1"/>
    <xf numFmtId="164" fontId="2" fillId="0" borderId="0" xfId="2" applyNumberFormat="1" applyFont="1"/>
    <xf numFmtId="9" fontId="2" fillId="0" borderId="0" xfId="3" applyFont="1"/>
    <xf numFmtId="0" fontId="2" fillId="0" borderId="1" xfId="0" applyFont="1" applyBorder="1"/>
    <xf numFmtId="0" fontId="3" fillId="0" borderId="1" xfId="0" applyFont="1" applyBorder="1"/>
    <xf numFmtId="164" fontId="2" fillId="0" borderId="1" xfId="2" applyNumberFormat="1" applyFont="1" applyBorder="1"/>
    <xf numFmtId="9" fontId="2" fillId="0" borderId="1" xfId="3" applyFont="1" applyBorder="1"/>
    <xf numFmtId="43" fontId="2" fillId="0" borderId="0" xfId="1" applyFont="1"/>
    <xf numFmtId="0" fontId="0" fillId="0" borderId="2" xfId="0" applyBorder="1" applyAlignment="1">
      <alignment horizontal="center"/>
    </xf>
    <xf numFmtId="0" fontId="0" fillId="0" borderId="2" xfId="0" applyBorder="1"/>
    <xf numFmtId="44" fontId="0" fillId="0" borderId="2" xfId="2" applyFont="1" applyBorder="1"/>
    <xf numFmtId="0" fontId="5" fillId="0" borderId="0" xfId="0" applyFont="1" applyAlignment="1">
      <alignment horizontal="center"/>
    </xf>
    <xf numFmtId="164" fontId="0" fillId="0" borderId="0" xfId="2" applyNumberFormat="1" applyFont="1"/>
    <xf numFmtId="164" fontId="0" fillId="0" borderId="0" xfId="0" applyNumberFormat="1"/>
    <xf numFmtId="164" fontId="4" fillId="0" borderId="1" xfId="2" applyNumberFormat="1" applyFont="1" applyBorder="1"/>
    <xf numFmtId="14" fontId="0" fillId="0" borderId="0" xfId="0" applyNumberFormat="1"/>
    <xf numFmtId="164" fontId="0" fillId="0" borderId="0" xfId="2" applyNumberFormat="1" applyFont="1" applyAlignment="1">
      <alignment horizontal="center"/>
    </xf>
    <xf numFmtId="164" fontId="5" fillId="0" borderId="0" xfId="2" applyNumberFormat="1" applyFont="1" applyAlignment="1">
      <alignment horizontal="center"/>
    </xf>
    <xf numFmtId="164" fontId="0" fillId="0" borderId="1" xfId="0" applyNumberFormat="1" applyBorder="1"/>
    <xf numFmtId="164" fontId="0" fillId="0" borderId="3" xfId="0" applyNumberFormat="1" applyBorder="1"/>
    <xf numFmtId="44" fontId="0" fillId="0" borderId="0" xfId="2" applyFont="1" applyBorder="1"/>
    <xf numFmtId="0" fontId="4" fillId="0" borderId="0" xfId="0" applyFont="1"/>
    <xf numFmtId="164" fontId="4" fillId="0" borderId="3" xfId="0" applyNumberFormat="1" applyFont="1" applyBorder="1"/>
    <xf numFmtId="0" fontId="7" fillId="0" borderId="0" xfId="0" applyFont="1" applyAlignment="1">
      <alignment horizontal="center"/>
    </xf>
    <xf numFmtId="0" fontId="7" fillId="0" borderId="0" xfId="0" applyFont="1"/>
    <xf numFmtId="0" fontId="9" fillId="0" borderId="0" xfId="0" applyFont="1"/>
    <xf numFmtId="43" fontId="0" fillId="0" borderId="0" xfId="1" applyFont="1"/>
    <xf numFmtId="1" fontId="5" fillId="0" borderId="0" xfId="2" applyNumberFormat="1" applyFont="1" applyAlignment="1">
      <alignment horizontal="center"/>
    </xf>
    <xf numFmtId="164" fontId="0" fillId="0" borderId="1" xfId="2" applyNumberFormat="1" applyFont="1" applyBorder="1"/>
    <xf numFmtId="164" fontId="0" fillId="0" borderId="0" xfId="2" applyNumberFormat="1" applyFont="1" applyFill="1"/>
    <xf numFmtId="0" fontId="0" fillId="0" borderId="4" xfId="0" applyBorder="1" applyAlignment="1">
      <alignment horizontal="center"/>
    </xf>
    <xf numFmtId="44" fontId="0" fillId="0" borderId="4" xfId="2" applyFont="1" applyBorder="1"/>
    <xf numFmtId="0" fontId="0" fillId="0" borderId="4" xfId="0" applyBorder="1"/>
    <xf numFmtId="164" fontId="0" fillId="0" borderId="2" xfId="0" applyNumberFormat="1" applyBorder="1" applyAlignment="1">
      <alignment horizontal="center"/>
    </xf>
    <xf numFmtId="164" fontId="0" fillId="0" borderId="0" xfId="2" applyNumberFormat="1" applyFont="1" applyBorder="1"/>
    <xf numFmtId="164" fontId="0" fillId="0" borderId="2" xfId="2" applyNumberFormat="1" applyFont="1" applyBorder="1"/>
    <xf numFmtId="164" fontId="0" fillId="0" borderId="4" xfId="2" applyNumberFormat="1" applyFont="1" applyBorder="1"/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4" fillId="4" borderId="0" xfId="0" applyFont="1" applyFill="1"/>
    <xf numFmtId="164" fontId="0" fillId="4" borderId="0" xfId="0" applyNumberFormat="1" applyFill="1"/>
    <xf numFmtId="0" fontId="0" fillId="4" borderId="0" xfId="0" applyFill="1"/>
    <xf numFmtId="0" fontId="3" fillId="0" borderId="0" xfId="0" applyFont="1"/>
    <xf numFmtId="164" fontId="2" fillId="0" borderId="0" xfId="2" applyNumberFormat="1" applyFont="1" applyBorder="1"/>
    <xf numFmtId="9" fontId="2" fillId="0" borderId="0" xfId="3" applyFont="1" applyBorder="1"/>
    <xf numFmtId="165" fontId="5" fillId="0" borderId="0" xfId="1" applyNumberFormat="1" applyFont="1" applyAlignment="1"/>
    <xf numFmtId="1" fontId="5" fillId="0" borderId="0" xfId="2" applyNumberFormat="1" applyFont="1" applyFill="1" applyAlignment="1">
      <alignment horizontal="center"/>
    </xf>
    <xf numFmtId="4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64" fontId="3" fillId="3" borderId="0" xfId="2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F13"/>
  <sheetViews>
    <sheetView tabSelected="1" workbookViewId="0">
      <selection activeCell="A14" sqref="A14"/>
    </sheetView>
  </sheetViews>
  <sheetFormatPr defaultRowHeight="15" x14ac:dyDescent="0.25"/>
  <cols>
    <col min="1" max="1" width="15.7109375" customWidth="1"/>
    <col min="2" max="2" width="6.7109375" customWidth="1"/>
    <col min="3" max="3" width="19.28515625" customWidth="1"/>
    <col min="4" max="4" width="18.7109375" customWidth="1"/>
    <col min="5" max="5" width="24.5703125" customWidth="1"/>
    <col min="6" max="6" width="18.7109375" customWidth="1"/>
  </cols>
  <sheetData>
    <row r="11" spans="1:6" s="30" customFormat="1" ht="23.25" x14ac:dyDescent="0.35">
      <c r="A11" s="55" t="s">
        <v>65</v>
      </c>
      <c r="B11" s="55"/>
      <c r="C11" s="55"/>
      <c r="D11" s="55"/>
      <c r="E11" s="55"/>
      <c r="F11" s="29"/>
    </row>
    <row r="12" spans="1:6" s="31" customFormat="1" ht="18.75" x14ac:dyDescent="0.3">
      <c r="A12" s="54" t="s">
        <v>64</v>
      </c>
      <c r="B12" s="54"/>
      <c r="C12" s="54"/>
      <c r="D12" s="54"/>
      <c r="E12" s="54"/>
    </row>
    <row r="13" spans="1:6" ht="18.75" x14ac:dyDescent="0.3">
      <c r="A13" s="56" t="s">
        <v>101</v>
      </c>
      <c r="B13" s="56"/>
      <c r="C13" s="56"/>
      <c r="D13" s="56"/>
      <c r="E13" s="56"/>
    </row>
  </sheetData>
  <mergeCells count="3">
    <mergeCell ref="A12:E12"/>
    <mergeCell ref="A11:E11"/>
    <mergeCell ref="A13:E13"/>
  </mergeCells>
  <printOptions horizontalCentered="1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3"/>
  <sheetViews>
    <sheetView topLeftCell="A14" workbookViewId="0">
      <selection activeCell="J11" sqref="J11"/>
    </sheetView>
  </sheetViews>
  <sheetFormatPr defaultColWidth="9.140625" defaultRowHeight="12.75" x14ac:dyDescent="0.2"/>
  <cols>
    <col min="1" max="1" width="24.140625" style="3" customWidth="1"/>
    <col min="2" max="2" width="18.140625" style="3" customWidth="1"/>
    <col min="3" max="3" width="12.140625" style="7" customWidth="1"/>
    <col min="4" max="4" width="13.7109375" style="7" customWidth="1"/>
    <col min="5" max="5" width="13.42578125" style="7" customWidth="1"/>
    <col min="6" max="6" width="9.42578125" style="7" customWidth="1"/>
    <col min="7" max="7" width="4" style="3" customWidth="1"/>
    <col min="8" max="9" width="12.42578125" style="7" customWidth="1"/>
    <col min="10" max="10" width="14" style="7" customWidth="1"/>
    <col min="11" max="11" width="9.85546875" style="7" customWidth="1"/>
    <col min="12" max="12" width="9.140625" style="3"/>
    <col min="13" max="13" width="12" style="3" bestFit="1" customWidth="1"/>
    <col min="14" max="16384" width="9.140625" style="3"/>
  </cols>
  <sheetData>
    <row r="1" spans="1:11" ht="15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x14ac:dyDescent="0.2">
      <c r="A2" s="59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</row>
    <row r="3" spans="1:11" x14ac:dyDescent="0.2">
      <c r="A3" s="59" t="s">
        <v>102</v>
      </c>
      <c r="B3" s="59"/>
      <c r="C3" s="59"/>
      <c r="D3" s="59"/>
      <c r="E3" s="59"/>
      <c r="F3" s="59"/>
      <c r="G3" s="59"/>
      <c r="H3" s="59"/>
      <c r="I3" s="59"/>
      <c r="J3" s="59"/>
      <c r="K3" s="59"/>
    </row>
    <row r="5" spans="1:11" ht="15" x14ac:dyDescent="0.25">
      <c r="C5" s="57" t="s">
        <v>94</v>
      </c>
      <c r="D5" s="57"/>
      <c r="E5" s="57"/>
      <c r="F5" s="57"/>
      <c r="G5"/>
      <c r="H5" s="57" t="s">
        <v>103</v>
      </c>
      <c r="I5" s="57"/>
      <c r="J5" s="57"/>
      <c r="K5" s="57"/>
    </row>
    <row r="6" spans="1:11" ht="15" x14ac:dyDescent="0.25">
      <c r="C6" s="4" t="s">
        <v>7</v>
      </c>
      <c r="D6" s="4" t="s">
        <v>8</v>
      </c>
      <c r="E6" s="4"/>
      <c r="F6" s="4" t="s">
        <v>10</v>
      </c>
      <c r="G6"/>
      <c r="H6" s="4" t="s">
        <v>7</v>
      </c>
      <c r="I6" s="4" t="s">
        <v>8</v>
      </c>
      <c r="J6" s="4"/>
      <c r="K6" s="4" t="s">
        <v>10</v>
      </c>
    </row>
    <row r="7" spans="1:11" ht="15" x14ac:dyDescent="0.25">
      <c r="C7" s="4" t="s">
        <v>6</v>
      </c>
      <c r="D7" s="4" t="s">
        <v>6</v>
      </c>
      <c r="E7" s="4" t="s">
        <v>9</v>
      </c>
      <c r="F7" s="4" t="s">
        <v>6</v>
      </c>
      <c r="G7"/>
      <c r="H7" s="4" t="s">
        <v>6</v>
      </c>
      <c r="I7" s="4" t="s">
        <v>6</v>
      </c>
      <c r="J7" s="4" t="s">
        <v>9</v>
      </c>
      <c r="K7" s="4" t="s">
        <v>6</v>
      </c>
    </row>
    <row r="8" spans="1:11" ht="15" x14ac:dyDescent="0.25">
      <c r="G8"/>
    </row>
    <row r="9" spans="1:11" ht="15" x14ac:dyDescent="0.25">
      <c r="A9" s="5" t="s">
        <v>15</v>
      </c>
      <c r="B9" s="5"/>
      <c r="C9" s="6"/>
      <c r="D9" s="6"/>
      <c r="E9" s="6"/>
      <c r="F9" s="6"/>
      <c r="G9"/>
      <c r="H9" s="6"/>
      <c r="I9" s="6"/>
      <c r="J9" s="6"/>
      <c r="K9" s="6"/>
    </row>
    <row r="10" spans="1:11" ht="15" x14ac:dyDescent="0.25">
      <c r="A10" s="3" t="s">
        <v>2</v>
      </c>
      <c r="C10" s="7">
        <v>13998171</v>
      </c>
      <c r="D10" s="7">
        <v>14458171</v>
      </c>
      <c r="E10" s="7">
        <v>14518427</v>
      </c>
      <c r="F10" s="8">
        <f t="shared" ref="F10:F14" si="0">E10/D10</f>
        <v>1.004167608752172</v>
      </c>
      <c r="G10"/>
      <c r="H10" s="7">
        <f>15881143+50000</f>
        <v>15931143</v>
      </c>
      <c r="I10" s="7">
        <f>14323740-385000</f>
        <v>13938740</v>
      </c>
      <c r="J10" s="7">
        <f>13902472.42-385565.62+1</f>
        <v>13516907.800000001</v>
      </c>
      <c r="K10" s="8">
        <f t="shared" ref="K10:K14" si="1">J10/I10</f>
        <v>0.96973670503933651</v>
      </c>
    </row>
    <row r="11" spans="1:11" ht="15" x14ac:dyDescent="0.25">
      <c r="A11" s="3" t="s">
        <v>3</v>
      </c>
      <c r="C11" s="7">
        <v>50000</v>
      </c>
      <c r="D11" s="7">
        <v>80000</v>
      </c>
      <c r="E11" s="7">
        <v>88367</v>
      </c>
      <c r="F11" s="8">
        <f t="shared" si="0"/>
        <v>1.1045875000000001</v>
      </c>
      <c r="G11"/>
      <c r="H11" s="7">
        <v>50000</v>
      </c>
      <c r="I11" s="7">
        <v>-200000</v>
      </c>
      <c r="J11" s="7">
        <v>-167898.04</v>
      </c>
      <c r="K11" s="8">
        <f t="shared" si="1"/>
        <v>0.83949020000000008</v>
      </c>
    </row>
    <row r="12" spans="1:11" ht="15" x14ac:dyDescent="0.25">
      <c r="A12" s="3" t="s">
        <v>4</v>
      </c>
      <c r="C12" s="7">
        <v>15000</v>
      </c>
      <c r="D12" s="7">
        <v>590000</v>
      </c>
      <c r="E12" s="7">
        <v>692016</v>
      </c>
      <c r="F12" s="8">
        <f t="shared" si="0"/>
        <v>1.1729084745762712</v>
      </c>
      <c r="G12"/>
      <c r="H12" s="7">
        <v>305000</v>
      </c>
      <c r="I12" s="7">
        <v>700500</v>
      </c>
      <c r="J12" s="7">
        <v>947334.96</v>
      </c>
      <c r="K12" s="8">
        <f t="shared" si="1"/>
        <v>1.3523696788008566</v>
      </c>
    </row>
    <row r="13" spans="1:11" ht="15" x14ac:dyDescent="0.25">
      <c r="A13" s="3" t="s">
        <v>25</v>
      </c>
      <c r="C13" s="7">
        <v>392517</v>
      </c>
      <c r="D13" s="7">
        <v>584390</v>
      </c>
      <c r="E13" s="7">
        <v>735254</v>
      </c>
      <c r="F13" s="8" t="s">
        <v>46</v>
      </c>
      <c r="G13"/>
      <c r="H13" s="7">
        <v>584390</v>
      </c>
      <c r="I13" s="7">
        <v>2470865</v>
      </c>
      <c r="J13" s="7">
        <v>2559077</v>
      </c>
      <c r="K13" s="8">
        <f t="shared" si="1"/>
        <v>1.0357008577967635</v>
      </c>
    </row>
    <row r="14" spans="1:11" ht="15.75" thickBot="1" x14ac:dyDescent="0.3">
      <c r="A14" s="9" t="s">
        <v>5</v>
      </c>
      <c r="B14" s="10" t="s">
        <v>5</v>
      </c>
      <c r="C14" s="11">
        <f>SUM(C10:C13)</f>
        <v>14455688</v>
      </c>
      <c r="D14" s="11">
        <f>SUM(D10:D13)</f>
        <v>15712561</v>
      </c>
      <c r="E14" s="11">
        <f>SUM(E10:E13)</f>
        <v>16034064</v>
      </c>
      <c r="F14" s="8">
        <f t="shared" si="0"/>
        <v>1.0204615275638389</v>
      </c>
      <c r="G14"/>
      <c r="H14" s="11">
        <f>SUM(H10:H13)</f>
        <v>16870533</v>
      </c>
      <c r="I14" s="11">
        <f>SUM(I10:I13)</f>
        <v>16910105</v>
      </c>
      <c r="J14" s="11">
        <f>SUM(J10:J13)</f>
        <v>16855421.720000003</v>
      </c>
      <c r="K14" s="12">
        <f t="shared" si="1"/>
        <v>0.99676623651952501</v>
      </c>
    </row>
    <row r="15" spans="1:11" ht="15.75" thickTop="1" x14ac:dyDescent="0.25">
      <c r="E15" s="7" t="s">
        <v>46</v>
      </c>
      <c r="F15" s="7" t="s">
        <v>46</v>
      </c>
      <c r="G15"/>
      <c r="J15" s="7" t="s">
        <v>46</v>
      </c>
      <c r="K15" s="8" t="s">
        <v>46</v>
      </c>
    </row>
    <row r="16" spans="1:11" ht="15" x14ac:dyDescent="0.25">
      <c r="A16" s="5" t="s">
        <v>16</v>
      </c>
      <c r="B16" s="5"/>
      <c r="C16" s="6"/>
      <c r="D16" s="6"/>
      <c r="E16" s="6"/>
      <c r="F16" s="6"/>
      <c r="G16"/>
      <c r="H16" s="6"/>
      <c r="I16" s="6"/>
      <c r="J16" s="6"/>
      <c r="K16" s="6"/>
    </row>
    <row r="17" spans="1:11" ht="15" x14ac:dyDescent="0.25">
      <c r="A17" s="3" t="s">
        <v>11</v>
      </c>
      <c r="C17" s="7">
        <v>6659398</v>
      </c>
      <c r="D17" s="7">
        <v>2659400</v>
      </c>
      <c r="E17" s="7">
        <v>2659398</v>
      </c>
      <c r="F17" s="8">
        <f>E17/D17</f>
        <v>0.99999924795066553</v>
      </c>
      <c r="G17"/>
      <c r="H17" s="7">
        <v>2334182</v>
      </c>
      <c r="I17" s="7">
        <v>7764253</v>
      </c>
      <c r="J17" s="7">
        <v>7764252.0700000003</v>
      </c>
      <c r="K17" s="8">
        <f t="shared" ref="K17:K20" si="2">J17/I17</f>
        <v>0.99999988022028652</v>
      </c>
    </row>
    <row r="18" spans="1:11" ht="15" x14ac:dyDescent="0.25">
      <c r="A18" s="3" t="s">
        <v>12</v>
      </c>
      <c r="C18" s="7">
        <v>7786290</v>
      </c>
      <c r="D18" s="7">
        <v>9515635</v>
      </c>
      <c r="E18" s="7">
        <v>8437257</v>
      </c>
      <c r="F18" s="8">
        <f t="shared" ref="F18:F20" si="3">E18/D18</f>
        <v>0.8866730386358872</v>
      </c>
      <c r="G18"/>
      <c r="H18" s="7">
        <v>13036482</v>
      </c>
      <c r="I18" s="7">
        <v>12192729</v>
      </c>
      <c r="J18" s="7">
        <v>12192727.140000001</v>
      </c>
      <c r="K18" s="8">
        <f t="shared" si="2"/>
        <v>0.99999984745006643</v>
      </c>
    </row>
    <row r="19" spans="1:11" ht="15" x14ac:dyDescent="0.25">
      <c r="A19" s="3" t="s">
        <v>13</v>
      </c>
      <c r="C19" s="7">
        <v>10000</v>
      </c>
      <c r="D19" s="7">
        <v>5000</v>
      </c>
      <c r="E19" s="7">
        <v>1241</v>
      </c>
      <c r="F19" s="8">
        <f t="shared" si="3"/>
        <v>0.2482</v>
      </c>
      <c r="G19"/>
      <c r="H19" s="7">
        <v>25000</v>
      </c>
      <c r="I19" s="7">
        <v>25000</v>
      </c>
      <c r="J19" s="7">
        <v>15595.14</v>
      </c>
      <c r="K19" s="8">
        <f t="shared" si="2"/>
        <v>0.62380559999999996</v>
      </c>
    </row>
    <row r="20" spans="1:11" ht="15.75" thickBot="1" x14ac:dyDescent="0.3">
      <c r="A20" s="9"/>
      <c r="B20" s="10" t="s">
        <v>14</v>
      </c>
      <c r="C20" s="11">
        <f>SUM(C17:C19)</f>
        <v>14455688</v>
      </c>
      <c r="D20" s="11">
        <f>SUM(D17:D19)</f>
        <v>12180035</v>
      </c>
      <c r="E20" s="11">
        <f>SUM(E17:E19)</f>
        <v>11097896</v>
      </c>
      <c r="F20" s="12">
        <f t="shared" si="3"/>
        <v>0.91115468880015538</v>
      </c>
      <c r="G20"/>
      <c r="H20" s="11">
        <f>SUM(H17:H19)</f>
        <v>15395664</v>
      </c>
      <c r="I20" s="11">
        <f>SUM(I17:I19)</f>
        <v>19981982</v>
      </c>
      <c r="J20" s="11">
        <f>SUM(J17:J19)</f>
        <v>19972574.350000001</v>
      </c>
      <c r="K20" s="12">
        <f t="shared" si="2"/>
        <v>0.99952919335028934</v>
      </c>
    </row>
    <row r="21" spans="1:11" ht="15.75" thickTop="1" x14ac:dyDescent="0.25">
      <c r="B21" s="48"/>
      <c r="C21" s="49"/>
      <c r="D21" s="49"/>
      <c r="E21" s="49"/>
      <c r="F21" s="50"/>
      <c r="G21"/>
      <c r="H21" s="49"/>
      <c r="I21" s="49"/>
      <c r="J21" s="49"/>
      <c r="K21" s="50"/>
    </row>
    <row r="22" spans="1:11" ht="15" x14ac:dyDescent="0.25">
      <c r="A22" s="5" t="s">
        <v>81</v>
      </c>
      <c r="B22" s="5"/>
      <c r="C22" s="6"/>
      <c r="D22" s="6"/>
      <c r="E22" s="6"/>
      <c r="F22" s="6"/>
      <c r="G22"/>
      <c r="H22" s="6"/>
      <c r="I22" s="6"/>
      <c r="J22" s="6"/>
      <c r="K22" s="6"/>
    </row>
    <row r="23" spans="1:11" ht="15" x14ac:dyDescent="0.25">
      <c r="A23" s="3" t="s">
        <v>89</v>
      </c>
      <c r="C23" s="7">
        <v>0</v>
      </c>
      <c r="D23" s="7">
        <v>0</v>
      </c>
      <c r="E23" s="7">
        <v>0</v>
      </c>
      <c r="F23" s="8" t="s">
        <v>46</v>
      </c>
      <c r="G23"/>
      <c r="H23" s="7">
        <v>0</v>
      </c>
      <c r="I23" s="7">
        <v>0</v>
      </c>
      <c r="J23" s="7">
        <v>0</v>
      </c>
      <c r="K23" s="8" t="s">
        <v>46</v>
      </c>
    </row>
    <row r="24" spans="1:11" ht="15" x14ac:dyDescent="0.25">
      <c r="A24" s="3" t="s">
        <v>79</v>
      </c>
      <c r="C24" s="7">
        <v>0</v>
      </c>
      <c r="D24" s="7">
        <v>0</v>
      </c>
      <c r="E24" s="7">
        <v>0</v>
      </c>
      <c r="F24" s="8" t="s">
        <v>46</v>
      </c>
      <c r="G24"/>
      <c r="H24" s="7">
        <v>0</v>
      </c>
      <c r="I24" s="7">
        <v>0</v>
      </c>
      <c r="J24" s="7">
        <v>0</v>
      </c>
      <c r="K24" s="8" t="s">
        <v>46</v>
      </c>
    </row>
    <row r="25" spans="1:11" ht="15" x14ac:dyDescent="0.25">
      <c r="A25" s="3" t="s">
        <v>80</v>
      </c>
      <c r="C25" s="7">
        <v>0</v>
      </c>
      <c r="D25" s="7">
        <v>0</v>
      </c>
      <c r="E25" s="7">
        <v>0</v>
      </c>
      <c r="F25" s="8" t="s">
        <v>46</v>
      </c>
      <c r="G25"/>
      <c r="H25" s="7">
        <v>0</v>
      </c>
      <c r="I25" s="7">
        <v>0</v>
      </c>
      <c r="J25" s="7">
        <v>0</v>
      </c>
      <c r="K25" s="8" t="s">
        <v>46</v>
      </c>
    </row>
    <row r="26" spans="1:11" ht="15.75" thickBot="1" x14ac:dyDescent="0.3">
      <c r="A26" s="9"/>
      <c r="B26" s="10" t="s">
        <v>83</v>
      </c>
      <c r="C26" s="11">
        <f>SUM(C23:C25)</f>
        <v>0</v>
      </c>
      <c r="D26" s="11">
        <f>SUM(D23:D25)</f>
        <v>0</v>
      </c>
      <c r="E26" s="11">
        <f>SUM(E23:E25)</f>
        <v>0</v>
      </c>
      <c r="F26" s="12" t="s">
        <v>46</v>
      </c>
      <c r="G26"/>
      <c r="H26" s="11">
        <f>SUM(H23:H25)</f>
        <v>0</v>
      </c>
      <c r="I26" s="11">
        <f>SUM(I23:I25)</f>
        <v>0</v>
      </c>
      <c r="J26" s="11">
        <f>SUM(J23:J25)</f>
        <v>0</v>
      </c>
      <c r="K26" s="12" t="s">
        <v>46</v>
      </c>
    </row>
    <row r="27" spans="1:11" ht="15.75" thickTop="1" x14ac:dyDescent="0.25">
      <c r="E27" s="7" t="s">
        <v>46</v>
      </c>
      <c r="G27"/>
      <c r="J27" s="7" t="s">
        <v>46</v>
      </c>
    </row>
    <row r="28" spans="1:11" ht="15" x14ac:dyDescent="0.25">
      <c r="A28" s="5" t="s">
        <v>17</v>
      </c>
      <c r="B28" s="5"/>
      <c r="C28" s="6"/>
      <c r="D28" s="6"/>
      <c r="E28" s="6"/>
      <c r="F28" s="6"/>
      <c r="G28"/>
      <c r="H28" s="6"/>
      <c r="I28" s="6"/>
      <c r="J28" s="6"/>
      <c r="K28" s="6"/>
    </row>
    <row r="29" spans="1:11" ht="15" x14ac:dyDescent="0.25">
      <c r="A29" s="3" t="s">
        <v>19</v>
      </c>
      <c r="C29" s="7">
        <v>0</v>
      </c>
      <c r="D29" s="7">
        <v>0</v>
      </c>
      <c r="E29" s="7">
        <v>0</v>
      </c>
      <c r="F29" s="13">
        <v>0</v>
      </c>
      <c r="G29"/>
      <c r="H29" s="7">
        <v>0</v>
      </c>
      <c r="I29" s="7">
        <v>0</v>
      </c>
      <c r="J29" s="7">
        <v>0</v>
      </c>
      <c r="K29" s="13">
        <v>0</v>
      </c>
    </row>
    <row r="30" spans="1:11" ht="15" x14ac:dyDescent="0.25">
      <c r="A30" s="3" t="s">
        <v>18</v>
      </c>
      <c r="C30" s="7">
        <v>0</v>
      </c>
      <c r="D30" s="7">
        <v>0</v>
      </c>
      <c r="E30" s="7">
        <v>0</v>
      </c>
      <c r="F30" s="13">
        <v>0</v>
      </c>
      <c r="G30"/>
      <c r="H30" s="7">
        <v>0</v>
      </c>
      <c r="I30" s="7">
        <v>0</v>
      </c>
      <c r="J30" s="7">
        <v>0</v>
      </c>
      <c r="K30" s="13">
        <v>0</v>
      </c>
    </row>
    <row r="31" spans="1:11" ht="15" x14ac:dyDescent="0.25">
      <c r="A31" s="3" t="s">
        <v>20</v>
      </c>
      <c r="C31" s="7">
        <v>0</v>
      </c>
      <c r="D31" s="7">
        <v>0</v>
      </c>
      <c r="E31" s="7">
        <v>0</v>
      </c>
      <c r="F31" s="13">
        <v>0</v>
      </c>
      <c r="G31"/>
      <c r="H31" s="7">
        <v>0</v>
      </c>
      <c r="I31" s="7">
        <v>0</v>
      </c>
      <c r="J31" s="7">
        <v>0</v>
      </c>
      <c r="K31" s="13">
        <v>0</v>
      </c>
    </row>
    <row r="32" spans="1:11" ht="15" x14ac:dyDescent="0.25">
      <c r="A32" s="3" t="s">
        <v>21</v>
      </c>
      <c r="C32" s="7">
        <v>0</v>
      </c>
      <c r="D32" s="7">
        <v>0</v>
      </c>
      <c r="E32" s="7">
        <v>0</v>
      </c>
      <c r="F32" s="13">
        <v>0</v>
      </c>
      <c r="G32"/>
      <c r="H32" s="7">
        <v>0</v>
      </c>
      <c r="I32" s="7">
        <v>0</v>
      </c>
      <c r="J32" s="7">
        <v>0</v>
      </c>
      <c r="K32" s="13">
        <v>0</v>
      </c>
    </row>
    <row r="33" spans="1:11" ht="15" x14ac:dyDescent="0.25">
      <c r="A33" s="3" t="s">
        <v>22</v>
      </c>
      <c r="C33" s="7">
        <f>C20</f>
        <v>14455688</v>
      </c>
      <c r="D33" s="7">
        <f>D20</f>
        <v>12180035</v>
      </c>
      <c r="E33" s="7">
        <f>E20</f>
        <v>11097896</v>
      </c>
      <c r="F33" s="8">
        <f t="shared" ref="F33" si="4">E33/D33</f>
        <v>0.91115468880015538</v>
      </c>
      <c r="G33"/>
      <c r="H33" s="7">
        <f>H20</f>
        <v>15395664</v>
      </c>
      <c r="I33" s="7">
        <f>I20</f>
        <v>19981982</v>
      </c>
      <c r="J33" s="7">
        <f>J20</f>
        <v>19972574.350000001</v>
      </c>
      <c r="K33" s="8">
        <f t="shared" ref="K33:K35" si="5">J33/I33</f>
        <v>0.99952919335028934</v>
      </c>
    </row>
    <row r="34" spans="1:11" ht="15" x14ac:dyDescent="0.25">
      <c r="A34" s="3" t="s">
        <v>82</v>
      </c>
      <c r="C34" s="7">
        <v>0</v>
      </c>
      <c r="D34" s="7">
        <f>-D26</f>
        <v>0</v>
      </c>
      <c r="E34" s="7">
        <f>-E26</f>
        <v>0</v>
      </c>
      <c r="F34" s="13">
        <v>0</v>
      </c>
      <c r="G34"/>
      <c r="H34" s="7">
        <v>0</v>
      </c>
      <c r="I34" s="7">
        <f>-I26</f>
        <v>0</v>
      </c>
      <c r="J34" s="7">
        <f>-J26</f>
        <v>0</v>
      </c>
      <c r="K34" s="8" t="s">
        <v>46</v>
      </c>
    </row>
    <row r="35" spans="1:11" ht="15.75" thickBot="1" x14ac:dyDescent="0.3">
      <c r="A35" s="9"/>
      <c r="B35" s="10" t="s">
        <v>84</v>
      </c>
      <c r="C35" s="11">
        <f t="shared" ref="C35:F35" si="6">SUM(C29:C34)</f>
        <v>14455688</v>
      </c>
      <c r="D35" s="11">
        <f t="shared" si="6"/>
        <v>12180035</v>
      </c>
      <c r="E35" s="11">
        <f t="shared" si="6"/>
        <v>11097896</v>
      </c>
      <c r="F35" s="12">
        <f t="shared" si="6"/>
        <v>0.91115468880015538</v>
      </c>
      <c r="G35"/>
      <c r="H35" s="11">
        <f t="shared" ref="H35" si="7">SUM(H29:H34)</f>
        <v>15395664</v>
      </c>
      <c r="I35" s="11">
        <f t="shared" ref="I35" si="8">SUM(I29:I34)</f>
        <v>19981982</v>
      </c>
      <c r="J35" s="11">
        <f t="shared" ref="J35" si="9">SUM(J29:J34)</f>
        <v>19972574.350000001</v>
      </c>
      <c r="K35" s="8">
        <f t="shared" si="5"/>
        <v>0.99952919335028934</v>
      </c>
    </row>
    <row r="36" spans="1:11" ht="15.75" thickTop="1" x14ac:dyDescent="0.25">
      <c r="G36"/>
    </row>
    <row r="37" spans="1:11" ht="15.75" thickBot="1" x14ac:dyDescent="0.3">
      <c r="A37" s="9" t="s">
        <v>23</v>
      </c>
      <c r="B37" s="9"/>
      <c r="C37" s="11">
        <f t="shared" ref="C37:D37" si="10">C14-C20+C26</f>
        <v>0</v>
      </c>
      <c r="D37" s="11">
        <f t="shared" si="10"/>
        <v>3532526</v>
      </c>
      <c r="E37" s="11">
        <f>E14-E20+E26</f>
        <v>4936168</v>
      </c>
      <c r="F37" s="11"/>
      <c r="G37"/>
      <c r="H37" s="11">
        <f t="shared" ref="H37:J37" si="11">H14-H20+H26</f>
        <v>1474869</v>
      </c>
      <c r="I37" s="11">
        <f t="shared" si="11"/>
        <v>-3071877</v>
      </c>
      <c r="J37" s="11">
        <f t="shared" si="11"/>
        <v>-3117152.629999999</v>
      </c>
      <c r="K37" s="11"/>
    </row>
    <row r="38" spans="1:11" ht="15.75" thickTop="1" x14ac:dyDescent="0.25">
      <c r="G38"/>
    </row>
    <row r="39" spans="1:11" ht="15.75" thickBot="1" x14ac:dyDescent="0.3">
      <c r="A39" s="9" t="s">
        <v>24</v>
      </c>
      <c r="B39" s="9"/>
      <c r="C39" s="11"/>
      <c r="D39" s="11"/>
      <c r="E39" s="11">
        <v>22307465</v>
      </c>
      <c r="F39" s="11"/>
      <c r="G39"/>
      <c r="H39" s="11"/>
      <c r="I39" s="11"/>
      <c r="J39" s="11">
        <f>E39+J37</f>
        <v>19190312.370000001</v>
      </c>
      <c r="K39" s="11"/>
    </row>
    <row r="40" spans="1:11" ht="15.75" thickTop="1" x14ac:dyDescent="0.25">
      <c r="G40"/>
    </row>
    <row r="41" spans="1:11" x14ac:dyDescent="0.2">
      <c r="A41" s="3" t="s">
        <v>46</v>
      </c>
      <c r="E41" s="7" t="s">
        <v>46</v>
      </c>
    </row>
    <row r="43" spans="1:11" x14ac:dyDescent="0.2">
      <c r="J43" s="7" t="s">
        <v>46</v>
      </c>
    </row>
  </sheetData>
  <mergeCells count="5">
    <mergeCell ref="C5:F5"/>
    <mergeCell ref="H5:K5"/>
    <mergeCell ref="A1:K1"/>
    <mergeCell ref="A2:K2"/>
    <mergeCell ref="A3:K3"/>
  </mergeCells>
  <printOptions horizontalCentered="1"/>
  <pageMargins left="0.25" right="0.25" top="0.75" bottom="0.75" header="0.3" footer="0.3"/>
  <pageSetup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32"/>
  <sheetViews>
    <sheetView workbookViewId="0">
      <selection activeCell="C15" sqref="C15"/>
    </sheetView>
  </sheetViews>
  <sheetFormatPr defaultRowHeight="15" x14ac:dyDescent="0.25"/>
  <cols>
    <col min="1" max="1" width="15.28515625" customWidth="1"/>
    <col min="2" max="2" width="1.85546875" customWidth="1"/>
    <col min="3" max="3" width="20.42578125" customWidth="1"/>
    <col min="4" max="4" width="2" customWidth="1"/>
    <col min="5" max="5" width="13.5703125" customWidth="1"/>
    <col min="6" max="6" width="2.28515625" customWidth="1"/>
    <col min="7" max="7" width="19.140625" customWidth="1"/>
    <col min="8" max="8" width="1.85546875" customWidth="1"/>
    <col min="9" max="9" width="36" customWidth="1"/>
  </cols>
  <sheetData>
    <row r="1" spans="1:15" ht="15.75" x14ac:dyDescent="0.2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1"/>
      <c r="K1" s="1"/>
      <c r="L1" s="1"/>
      <c r="M1" s="1"/>
      <c r="N1" s="1"/>
      <c r="O1" s="1"/>
    </row>
    <row r="2" spans="1:15" ht="15.75" x14ac:dyDescent="0.25">
      <c r="A2" s="61" t="s">
        <v>104</v>
      </c>
      <c r="B2" s="61"/>
      <c r="C2" s="61"/>
      <c r="D2" s="61"/>
      <c r="E2" s="61"/>
      <c r="F2" s="61"/>
      <c r="G2" s="61"/>
      <c r="H2" s="61"/>
      <c r="I2" s="61"/>
      <c r="J2" s="1"/>
      <c r="K2" s="1"/>
      <c r="L2" s="1"/>
      <c r="M2" s="1"/>
      <c r="N2" s="1"/>
      <c r="O2" s="1"/>
    </row>
    <row r="3" spans="1: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A4" s="45" t="s">
        <v>95</v>
      </c>
      <c r="B4" s="45"/>
      <c r="C4" s="47"/>
      <c r="D4" s="47"/>
    </row>
    <row r="5" spans="1:15" x14ac:dyDescent="0.25">
      <c r="A5" s="1" t="s">
        <v>26</v>
      </c>
      <c r="B5" s="1"/>
      <c r="E5" s="1" t="s">
        <v>27</v>
      </c>
      <c r="F5" s="1"/>
      <c r="G5" s="1" t="s">
        <v>28</v>
      </c>
      <c r="H5" s="1"/>
    </row>
    <row r="6" spans="1:15" x14ac:dyDescent="0.25">
      <c r="A6" s="14" t="s">
        <v>32</v>
      </c>
      <c r="B6" s="14"/>
      <c r="C6" s="14" t="s">
        <v>31</v>
      </c>
      <c r="D6" s="14"/>
      <c r="E6" s="14" t="s">
        <v>29</v>
      </c>
      <c r="F6" s="14"/>
      <c r="G6" s="14" t="s">
        <v>29</v>
      </c>
      <c r="H6" s="14"/>
      <c r="I6" s="15" t="s">
        <v>30</v>
      </c>
    </row>
    <row r="7" spans="1:15" x14ac:dyDescent="0.25">
      <c r="A7" s="1">
        <v>2003</v>
      </c>
      <c r="B7" s="1"/>
      <c r="C7" s="18">
        <v>20883645</v>
      </c>
      <c r="D7" s="2"/>
      <c r="E7" s="2">
        <v>0</v>
      </c>
      <c r="F7" s="2"/>
      <c r="G7" s="18">
        <f>C7</f>
        <v>20883645</v>
      </c>
      <c r="H7" s="2"/>
      <c r="I7" t="s">
        <v>35</v>
      </c>
    </row>
    <row r="8" spans="1:15" x14ac:dyDescent="0.25">
      <c r="A8" s="1" t="s">
        <v>33</v>
      </c>
      <c r="B8" s="1"/>
      <c r="C8" s="18">
        <v>16155000</v>
      </c>
      <c r="D8" s="2"/>
      <c r="E8" s="2">
        <v>0</v>
      </c>
      <c r="F8" s="2"/>
      <c r="G8" s="18">
        <f t="shared" ref="G8:G10" si="0">C8</f>
        <v>16155000</v>
      </c>
      <c r="H8" s="2"/>
      <c r="I8" t="s">
        <v>36</v>
      </c>
    </row>
    <row r="9" spans="1:15" x14ac:dyDescent="0.25">
      <c r="A9" s="1" t="s">
        <v>34</v>
      </c>
      <c r="B9" s="1"/>
      <c r="C9" s="18">
        <v>7268826</v>
      </c>
      <c r="D9" s="2"/>
      <c r="E9" s="2">
        <v>0</v>
      </c>
      <c r="F9" s="2"/>
      <c r="G9" s="18">
        <f t="shared" si="0"/>
        <v>7268826</v>
      </c>
      <c r="H9" s="2"/>
      <c r="I9" t="s">
        <v>36</v>
      </c>
    </row>
    <row r="10" spans="1:15" x14ac:dyDescent="0.25">
      <c r="A10" s="1">
        <v>2016</v>
      </c>
      <c r="B10" s="1"/>
      <c r="C10" s="18">
        <v>2115000</v>
      </c>
      <c r="D10" s="2"/>
      <c r="E10" s="2">
        <v>0</v>
      </c>
      <c r="F10" s="2"/>
      <c r="G10" s="18">
        <f t="shared" si="0"/>
        <v>2115000</v>
      </c>
      <c r="H10" s="2"/>
      <c r="I10" t="s">
        <v>36</v>
      </c>
    </row>
    <row r="11" spans="1:15" x14ac:dyDescent="0.25">
      <c r="A11" s="1">
        <v>2020</v>
      </c>
      <c r="B11" s="1"/>
      <c r="C11" s="18">
        <v>7661645</v>
      </c>
      <c r="D11" s="2"/>
      <c r="E11" s="2">
        <v>0</v>
      </c>
      <c r="F11" s="2"/>
      <c r="G11" s="18">
        <f t="shared" ref="G11:G14" si="1">C11</f>
        <v>7661645</v>
      </c>
      <c r="H11" s="2"/>
      <c r="I11" t="s">
        <v>36</v>
      </c>
    </row>
    <row r="12" spans="1:15" x14ac:dyDescent="0.25">
      <c r="A12" s="1" t="s">
        <v>85</v>
      </c>
      <c r="B12" s="1"/>
      <c r="C12" s="18">
        <v>112649286</v>
      </c>
      <c r="D12" s="2"/>
      <c r="E12" s="2">
        <v>0</v>
      </c>
      <c r="F12" s="2"/>
      <c r="G12" s="18">
        <f t="shared" si="1"/>
        <v>112649286</v>
      </c>
      <c r="H12" s="2"/>
      <c r="I12" t="s">
        <v>36</v>
      </c>
    </row>
    <row r="13" spans="1:15" x14ac:dyDescent="0.25">
      <c r="A13" s="1">
        <v>2022</v>
      </c>
      <c r="B13" s="1"/>
      <c r="C13" s="18">
        <v>4596880</v>
      </c>
      <c r="D13" s="2"/>
      <c r="E13" s="2">
        <v>0</v>
      </c>
      <c r="F13" s="2"/>
      <c r="G13" s="18">
        <f t="shared" si="1"/>
        <v>4596880</v>
      </c>
      <c r="H13" s="2"/>
      <c r="I13" t="s">
        <v>36</v>
      </c>
    </row>
    <row r="14" spans="1:15" x14ac:dyDescent="0.25">
      <c r="A14" s="1">
        <v>2022</v>
      </c>
      <c r="B14" s="1"/>
      <c r="C14" s="18">
        <v>112435000</v>
      </c>
      <c r="D14" s="2"/>
      <c r="E14" s="2"/>
      <c r="F14" s="2"/>
      <c r="G14" s="18">
        <f t="shared" si="1"/>
        <v>112435000</v>
      </c>
      <c r="H14" s="2"/>
      <c r="I14" t="s">
        <v>35</v>
      </c>
    </row>
    <row r="15" spans="1:15" x14ac:dyDescent="0.25">
      <c r="C15" s="19"/>
      <c r="G15" s="19" t="s">
        <v>46</v>
      </c>
    </row>
    <row r="16" spans="1:15" x14ac:dyDescent="0.25">
      <c r="A16" s="45" t="s">
        <v>96</v>
      </c>
      <c r="B16" s="45"/>
      <c r="C16" s="46"/>
      <c r="D16" s="47"/>
      <c r="G16" s="19"/>
    </row>
    <row r="17" spans="1:9" x14ac:dyDescent="0.25">
      <c r="A17" s="1" t="s">
        <v>26</v>
      </c>
      <c r="B17" s="1"/>
      <c r="C17" s="19"/>
      <c r="E17" s="1" t="s">
        <v>27</v>
      </c>
      <c r="F17" s="1"/>
      <c r="G17" s="43" t="s">
        <v>28</v>
      </c>
      <c r="H17" s="1"/>
    </row>
    <row r="18" spans="1:9" x14ac:dyDescent="0.25">
      <c r="A18" s="14" t="s">
        <v>32</v>
      </c>
      <c r="B18" s="14"/>
      <c r="C18" s="39" t="s">
        <v>31</v>
      </c>
      <c r="D18" s="14"/>
      <c r="E18" s="14" t="s">
        <v>29</v>
      </c>
      <c r="F18" s="14"/>
      <c r="G18" s="39" t="s">
        <v>29</v>
      </c>
      <c r="H18" s="14"/>
      <c r="I18" s="15" t="s">
        <v>30</v>
      </c>
    </row>
    <row r="19" spans="1:9" x14ac:dyDescent="0.25">
      <c r="A19" s="1">
        <v>2013</v>
      </c>
      <c r="B19" s="1"/>
      <c r="C19" s="18">
        <v>4610000</v>
      </c>
      <c r="D19" s="2"/>
      <c r="E19" s="2">
        <v>0</v>
      </c>
      <c r="F19" s="2"/>
      <c r="G19" s="18">
        <f>C19</f>
        <v>4610000</v>
      </c>
      <c r="H19" s="2"/>
      <c r="I19" t="s">
        <v>77</v>
      </c>
    </row>
    <row r="20" spans="1:9" x14ac:dyDescent="0.25">
      <c r="A20" s="1">
        <v>2015</v>
      </c>
      <c r="B20" s="1"/>
      <c r="C20" s="40">
        <v>1400000</v>
      </c>
      <c r="D20" s="26"/>
      <c r="E20" s="26">
        <v>0</v>
      </c>
      <c r="F20" s="26"/>
      <c r="G20" s="40">
        <f t="shared" ref="G20" si="2">C20</f>
        <v>1400000</v>
      </c>
      <c r="H20" s="26"/>
      <c r="I20" t="s">
        <v>37</v>
      </c>
    </row>
    <row r="21" spans="1:9" x14ac:dyDescent="0.25">
      <c r="A21" s="14">
        <v>2017</v>
      </c>
      <c r="B21" s="14"/>
      <c r="C21" s="41">
        <v>825000</v>
      </c>
      <c r="D21" s="16"/>
      <c r="E21" s="16">
        <v>0</v>
      </c>
      <c r="F21" s="16"/>
      <c r="G21" s="41">
        <f t="shared" ref="G21" si="3">C21</f>
        <v>825000</v>
      </c>
      <c r="H21" s="16"/>
      <c r="I21" s="15" t="s">
        <v>74</v>
      </c>
    </row>
    <row r="22" spans="1:9" x14ac:dyDescent="0.25">
      <c r="A22" s="1"/>
      <c r="B22" s="1"/>
      <c r="C22" s="40"/>
      <c r="D22" s="26"/>
      <c r="E22" s="26"/>
      <c r="F22" s="26"/>
      <c r="G22" s="40"/>
      <c r="H22" s="26"/>
    </row>
    <row r="23" spans="1:9" x14ac:dyDescent="0.25">
      <c r="A23" s="45" t="s">
        <v>97</v>
      </c>
      <c r="B23" s="45"/>
      <c r="C23" s="46"/>
      <c r="G23" s="19"/>
    </row>
    <row r="24" spans="1:9" x14ac:dyDescent="0.25">
      <c r="A24" s="1" t="s">
        <v>26</v>
      </c>
      <c r="B24" s="1"/>
      <c r="C24" s="19"/>
      <c r="E24" s="1" t="s">
        <v>27</v>
      </c>
      <c r="F24" s="1"/>
      <c r="G24" s="43" t="s">
        <v>28</v>
      </c>
      <c r="H24" s="1"/>
    </row>
    <row r="25" spans="1:9" x14ac:dyDescent="0.25">
      <c r="A25" s="14" t="s">
        <v>32</v>
      </c>
      <c r="B25" s="14"/>
      <c r="C25" s="39" t="s">
        <v>31</v>
      </c>
      <c r="D25" s="14"/>
      <c r="E25" s="14" t="s">
        <v>29</v>
      </c>
      <c r="F25" s="14"/>
      <c r="G25" s="39" t="s">
        <v>29</v>
      </c>
      <c r="H25" s="14"/>
      <c r="I25" s="15" t="s">
        <v>30</v>
      </c>
    </row>
    <row r="26" spans="1:9" x14ac:dyDescent="0.25">
      <c r="A26" s="36">
        <v>2019</v>
      </c>
      <c r="B26" s="36"/>
      <c r="C26" s="42">
        <v>758034</v>
      </c>
      <c r="D26" s="37"/>
      <c r="E26" s="37">
        <v>0</v>
      </c>
      <c r="F26" s="37"/>
      <c r="G26" s="42">
        <f>C26</f>
        <v>758034</v>
      </c>
      <c r="H26" s="37"/>
      <c r="I26" s="38" t="s">
        <v>76</v>
      </c>
    </row>
    <row r="27" spans="1:9" x14ac:dyDescent="0.25">
      <c r="A27" s="1"/>
      <c r="B27" s="1"/>
      <c r="C27" s="26"/>
      <c r="D27" s="26"/>
      <c r="E27" s="26"/>
      <c r="F27" s="26"/>
      <c r="G27" s="26"/>
      <c r="H27" s="26"/>
    </row>
    <row r="28" spans="1:9" x14ac:dyDescent="0.25">
      <c r="A28" s="27" t="s">
        <v>38</v>
      </c>
      <c r="B28" s="27"/>
    </row>
    <row r="29" spans="1:9" x14ac:dyDescent="0.25">
      <c r="E29" t="s">
        <v>66</v>
      </c>
      <c r="G29" t="s">
        <v>67</v>
      </c>
    </row>
    <row r="30" spans="1:9" x14ac:dyDescent="0.25">
      <c r="A30" t="s">
        <v>112</v>
      </c>
      <c r="E30" t="s">
        <v>40</v>
      </c>
      <c r="G30" t="s">
        <v>68</v>
      </c>
    </row>
    <row r="31" spans="1:9" x14ac:dyDescent="0.25">
      <c r="A31" t="s">
        <v>39</v>
      </c>
      <c r="E31" t="s">
        <v>105</v>
      </c>
      <c r="G31" t="s">
        <v>68</v>
      </c>
    </row>
    <row r="32" spans="1:9" x14ac:dyDescent="0.25">
      <c r="A32" t="s">
        <v>98</v>
      </c>
      <c r="E32" t="s">
        <v>99</v>
      </c>
      <c r="G32" t="s">
        <v>46</v>
      </c>
    </row>
  </sheetData>
  <mergeCells count="2">
    <mergeCell ref="A1:I1"/>
    <mergeCell ref="A2:I2"/>
  </mergeCells>
  <printOptions horizontalCentered="1"/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35"/>
  <sheetViews>
    <sheetView topLeftCell="A4" workbookViewId="0">
      <selection activeCell="F29" sqref="F29"/>
    </sheetView>
  </sheetViews>
  <sheetFormatPr defaultRowHeight="15" x14ac:dyDescent="0.25"/>
  <cols>
    <col min="1" max="1" width="18.5703125" customWidth="1"/>
    <col min="2" max="2" width="21.28515625" customWidth="1"/>
    <col min="3" max="3" width="11.5703125" customWidth="1"/>
    <col min="4" max="6" width="17.42578125" style="18" customWidth="1"/>
    <col min="7" max="7" width="14.28515625" bestFit="1" customWidth="1"/>
  </cols>
  <sheetData>
    <row r="1" spans="1:7" x14ac:dyDescent="0.25">
      <c r="A1" s="62" t="s">
        <v>0</v>
      </c>
      <c r="B1" s="62"/>
      <c r="C1" s="62"/>
      <c r="D1" s="62"/>
      <c r="E1" s="62"/>
      <c r="F1" s="62"/>
    </row>
    <row r="2" spans="1:7" x14ac:dyDescent="0.25">
      <c r="A2" s="58" t="s">
        <v>91</v>
      </c>
      <c r="B2" s="58"/>
      <c r="C2" s="58"/>
      <c r="D2" s="58"/>
      <c r="E2" s="58"/>
      <c r="F2" s="58"/>
    </row>
    <row r="3" spans="1:7" x14ac:dyDescent="0.25">
      <c r="A3" s="58" t="s">
        <v>106</v>
      </c>
      <c r="B3" s="58"/>
      <c r="C3" s="58"/>
      <c r="D3" s="58"/>
      <c r="E3" s="58"/>
      <c r="F3" s="58"/>
    </row>
    <row r="5" spans="1:7" x14ac:dyDescent="0.25">
      <c r="A5" s="47" t="s">
        <v>69</v>
      </c>
      <c r="B5" s="1" t="s">
        <v>48</v>
      </c>
      <c r="C5" s="1" t="s">
        <v>49</v>
      </c>
      <c r="D5" s="22" t="s">
        <v>63</v>
      </c>
      <c r="E5" s="22" t="s">
        <v>44</v>
      </c>
      <c r="F5" s="22" t="s">
        <v>45</v>
      </c>
    </row>
    <row r="6" spans="1:7" x14ac:dyDescent="0.25">
      <c r="A6" s="17" t="s">
        <v>47</v>
      </c>
      <c r="B6" s="17" t="s">
        <v>29</v>
      </c>
      <c r="C6" s="17" t="s">
        <v>50</v>
      </c>
      <c r="D6" s="23" t="s">
        <v>52</v>
      </c>
      <c r="E6" s="23" t="s">
        <v>52</v>
      </c>
      <c r="F6" s="23" t="s">
        <v>56</v>
      </c>
    </row>
    <row r="7" spans="1:7" x14ac:dyDescent="0.25">
      <c r="A7" s="1">
        <v>2003</v>
      </c>
      <c r="B7" s="18">
        <v>20883645</v>
      </c>
      <c r="C7" s="21">
        <v>46614</v>
      </c>
      <c r="D7" s="18">
        <v>2669134</v>
      </c>
      <c r="E7" s="18">
        <v>8480866.4000000004</v>
      </c>
      <c r="F7" s="18">
        <f>D7+E7</f>
        <v>11150000.4</v>
      </c>
    </row>
    <row r="8" spans="1:7" x14ac:dyDescent="0.25">
      <c r="A8" s="1" t="s">
        <v>59</v>
      </c>
      <c r="B8" s="18">
        <v>16155000</v>
      </c>
      <c r="C8" s="21">
        <v>50267</v>
      </c>
      <c r="D8" s="18">
        <v>10970000</v>
      </c>
      <c r="E8" s="18">
        <v>3336509.47</v>
      </c>
      <c r="F8" s="18">
        <f t="shared" ref="F8:F10" si="0">D8+E8</f>
        <v>14306509.470000001</v>
      </c>
      <c r="G8" s="32" t="s">
        <v>46</v>
      </c>
    </row>
    <row r="9" spans="1:7" x14ac:dyDescent="0.25">
      <c r="A9" s="1" t="s">
        <v>60</v>
      </c>
      <c r="B9" s="18">
        <v>7268826</v>
      </c>
      <c r="C9" s="21">
        <v>53189</v>
      </c>
      <c r="D9" s="18">
        <v>1763826</v>
      </c>
      <c r="E9" s="18">
        <v>7081946.0300000003</v>
      </c>
      <c r="F9" s="18">
        <f t="shared" si="0"/>
        <v>8845772.0300000012</v>
      </c>
      <c r="G9" s="32" t="s">
        <v>46</v>
      </c>
    </row>
    <row r="10" spans="1:7" x14ac:dyDescent="0.25">
      <c r="A10" s="1" t="s">
        <v>61</v>
      </c>
      <c r="B10" s="18">
        <v>2115000</v>
      </c>
      <c r="C10" s="21">
        <v>48441</v>
      </c>
      <c r="D10" s="18">
        <v>610000</v>
      </c>
      <c r="E10" s="18">
        <v>113650</v>
      </c>
      <c r="F10" s="18">
        <f t="shared" si="0"/>
        <v>723650</v>
      </c>
    </row>
    <row r="11" spans="1:7" x14ac:dyDescent="0.25">
      <c r="A11" s="1" t="s">
        <v>86</v>
      </c>
      <c r="B11" s="18">
        <v>7661645</v>
      </c>
      <c r="C11" s="21">
        <v>49171</v>
      </c>
      <c r="D11" s="18">
        <v>7661645</v>
      </c>
      <c r="E11" s="18">
        <v>3660955.5</v>
      </c>
      <c r="F11" s="18">
        <f t="shared" ref="F11:F13" si="1">D11+E11</f>
        <v>11322600.5</v>
      </c>
    </row>
    <row r="12" spans="1:7" x14ac:dyDescent="0.25">
      <c r="A12" s="1" t="s">
        <v>85</v>
      </c>
      <c r="B12" s="18">
        <v>112649286</v>
      </c>
      <c r="C12" s="21">
        <v>53189</v>
      </c>
      <c r="D12" s="18">
        <v>102140179</v>
      </c>
      <c r="E12" s="18">
        <v>104357569.08</v>
      </c>
      <c r="F12" s="18">
        <f t="shared" si="1"/>
        <v>206497748.07999998</v>
      </c>
    </row>
    <row r="13" spans="1:7" x14ac:dyDescent="0.25">
      <c r="A13" s="1">
        <v>2022</v>
      </c>
      <c r="B13" s="18">
        <v>4596880</v>
      </c>
      <c r="C13" s="21">
        <v>53189</v>
      </c>
      <c r="D13" s="18">
        <v>4420000</v>
      </c>
      <c r="E13" s="18">
        <v>3355150</v>
      </c>
      <c r="F13" s="18">
        <f t="shared" si="1"/>
        <v>7775150</v>
      </c>
    </row>
    <row r="14" spans="1:7" x14ac:dyDescent="0.25">
      <c r="A14" s="1">
        <v>2022</v>
      </c>
      <c r="B14" s="18">
        <v>112435000</v>
      </c>
      <c r="C14" s="21">
        <v>20316</v>
      </c>
      <c r="D14" s="18">
        <v>112435000</v>
      </c>
      <c r="E14" s="18">
        <v>140099956.25999999</v>
      </c>
      <c r="F14" s="18">
        <f t="shared" ref="F14" si="2">D14+E14</f>
        <v>252534956.25999999</v>
      </c>
    </row>
    <row r="15" spans="1:7" ht="15.75" thickBot="1" x14ac:dyDescent="0.3">
      <c r="A15" s="1" t="s">
        <v>72</v>
      </c>
      <c r="B15" s="24">
        <f>SUM(B7:B14)</f>
        <v>283765282</v>
      </c>
      <c r="D15" s="24">
        <f t="shared" ref="D15:F15" si="3">SUM(D7:D14)</f>
        <v>242669784</v>
      </c>
      <c r="E15" s="24">
        <f t="shared" si="3"/>
        <v>270486602.74000001</v>
      </c>
      <c r="F15" s="24">
        <f t="shared" si="3"/>
        <v>513156386.74000001</v>
      </c>
    </row>
    <row r="16" spans="1:7" ht="15.75" thickTop="1" x14ac:dyDescent="0.25">
      <c r="E16" s="18" t="s">
        <v>46</v>
      </c>
      <c r="F16" s="18" t="s">
        <v>46</v>
      </c>
    </row>
    <row r="17" spans="1:7" x14ac:dyDescent="0.25">
      <c r="A17" s="47" t="s">
        <v>70</v>
      </c>
      <c r="E17" s="18" t="s">
        <v>46</v>
      </c>
      <c r="F17" s="18" t="s">
        <v>46</v>
      </c>
    </row>
    <row r="18" spans="1:7" x14ac:dyDescent="0.25">
      <c r="B18" s="1" t="s">
        <v>48</v>
      </c>
      <c r="C18" s="1" t="s">
        <v>49</v>
      </c>
      <c r="D18" s="22" t="s">
        <v>63</v>
      </c>
      <c r="E18" s="22" t="s">
        <v>44</v>
      </c>
      <c r="F18" s="22" t="s">
        <v>45</v>
      </c>
    </row>
    <row r="19" spans="1:7" x14ac:dyDescent="0.25">
      <c r="A19" s="17" t="s">
        <v>46</v>
      </c>
      <c r="B19" s="17" t="s">
        <v>29</v>
      </c>
      <c r="C19" s="17" t="s">
        <v>50</v>
      </c>
      <c r="D19" s="23" t="s">
        <v>52</v>
      </c>
      <c r="E19" s="23" t="s">
        <v>52</v>
      </c>
      <c r="F19" s="23" t="s">
        <v>56</v>
      </c>
    </row>
    <row r="20" spans="1:7" x14ac:dyDescent="0.25">
      <c r="A20" s="1">
        <v>2013</v>
      </c>
      <c r="B20" s="35">
        <v>4610000</v>
      </c>
      <c r="C20" s="21">
        <v>46996</v>
      </c>
      <c r="D20" s="18">
        <v>1340000</v>
      </c>
      <c r="E20" s="18">
        <v>80564</v>
      </c>
      <c r="F20" s="18">
        <f t="shared" ref="F20:F22" si="4">D20+E20</f>
        <v>1420564</v>
      </c>
    </row>
    <row r="21" spans="1:7" x14ac:dyDescent="0.25">
      <c r="A21" s="1">
        <v>2015</v>
      </c>
      <c r="B21" s="35">
        <v>1400000</v>
      </c>
      <c r="C21" s="21">
        <v>45900</v>
      </c>
      <c r="D21" s="18">
        <v>305000</v>
      </c>
      <c r="E21" s="18">
        <v>7656.75</v>
      </c>
      <c r="F21" s="18">
        <f t="shared" ref="F21" si="5">D21+E21</f>
        <v>312656.75</v>
      </c>
    </row>
    <row r="22" spans="1:7" x14ac:dyDescent="0.25">
      <c r="A22" s="1">
        <v>2017</v>
      </c>
      <c r="B22" s="35">
        <v>825000</v>
      </c>
      <c r="C22" s="21">
        <v>46600</v>
      </c>
      <c r="D22" s="18">
        <v>355000</v>
      </c>
      <c r="E22" s="18">
        <v>16789.5</v>
      </c>
      <c r="F22" s="18">
        <f t="shared" si="4"/>
        <v>371789.5</v>
      </c>
      <c r="G22" t="s">
        <v>46</v>
      </c>
    </row>
    <row r="23" spans="1:7" ht="15.75" thickBot="1" x14ac:dyDescent="0.3">
      <c r="A23" s="1" t="s">
        <v>73</v>
      </c>
      <c r="B23" s="24">
        <f>SUM(B20:B22)</f>
        <v>6835000</v>
      </c>
      <c r="C23" t="s">
        <v>46</v>
      </c>
      <c r="D23" s="24">
        <f t="shared" ref="D23:F23" si="6">SUM(D20:D22)</f>
        <v>2000000</v>
      </c>
      <c r="E23" s="24">
        <f t="shared" si="6"/>
        <v>105010.25</v>
      </c>
      <c r="F23" s="24">
        <f t="shared" si="6"/>
        <v>2105010.25</v>
      </c>
    </row>
    <row r="24" spans="1:7" ht="15.75" thickTop="1" x14ac:dyDescent="0.25">
      <c r="D24" s="18" t="s">
        <v>46</v>
      </c>
      <c r="E24" s="18" t="s">
        <v>46</v>
      </c>
      <c r="F24" s="18" t="s">
        <v>46</v>
      </c>
    </row>
    <row r="25" spans="1:7" x14ac:dyDescent="0.25">
      <c r="A25" s="47" t="s">
        <v>90</v>
      </c>
      <c r="E25" s="22" t="s">
        <v>46</v>
      </c>
    </row>
    <row r="26" spans="1:7" x14ac:dyDescent="0.25">
      <c r="B26" s="1" t="s">
        <v>48</v>
      </c>
      <c r="C26" s="1" t="s">
        <v>49</v>
      </c>
      <c r="D26" s="22" t="s">
        <v>63</v>
      </c>
      <c r="E26" s="22" t="s">
        <v>44</v>
      </c>
      <c r="F26" s="22" t="s">
        <v>45</v>
      </c>
    </row>
    <row r="27" spans="1:7" x14ac:dyDescent="0.25">
      <c r="A27" s="17"/>
      <c r="B27" s="17" t="s">
        <v>29</v>
      </c>
      <c r="C27" s="17" t="s">
        <v>50</v>
      </c>
      <c r="D27" s="23" t="s">
        <v>52</v>
      </c>
      <c r="E27" s="23" t="s">
        <v>52</v>
      </c>
      <c r="F27" s="23" t="s">
        <v>56</v>
      </c>
    </row>
    <row r="28" spans="1:7" x14ac:dyDescent="0.25">
      <c r="A28" s="1">
        <v>2019</v>
      </c>
      <c r="B28" s="35">
        <v>758034</v>
      </c>
      <c r="C28" s="21">
        <v>46249</v>
      </c>
      <c r="D28" s="18">
        <v>340311</v>
      </c>
      <c r="E28" s="18">
        <v>12380</v>
      </c>
      <c r="F28" s="18">
        <f>D28+E28</f>
        <v>352691</v>
      </c>
    </row>
    <row r="29" spans="1:7" ht="15.75" thickBot="1" x14ac:dyDescent="0.3">
      <c r="A29" s="1" t="s">
        <v>62</v>
      </c>
      <c r="B29" s="24">
        <f>SUM(B28:B28)</f>
        <v>758034</v>
      </c>
      <c r="D29" s="24">
        <f>SUM(D28:D28)</f>
        <v>340311</v>
      </c>
      <c r="E29" s="24">
        <f>SUM(E28:E28)</f>
        <v>12380</v>
      </c>
      <c r="F29" s="24">
        <f>SUM(F28:F28)</f>
        <v>352691</v>
      </c>
    </row>
    <row r="30" spans="1:7" ht="15.75" thickTop="1" x14ac:dyDescent="0.25">
      <c r="E30" s="18" t="s">
        <v>46</v>
      </c>
    </row>
    <row r="32" spans="1:7" ht="15.75" thickBot="1" x14ac:dyDescent="0.3">
      <c r="A32" t="s">
        <v>71</v>
      </c>
      <c r="B32" s="25">
        <f>B23+B15+B29</f>
        <v>291358316</v>
      </c>
      <c r="D32" s="25">
        <f>D23+D15+D29</f>
        <v>245010095</v>
      </c>
      <c r="E32" s="25">
        <f>E23+E15+E29</f>
        <v>270603992.99000001</v>
      </c>
      <c r="F32" s="25">
        <f>F23+F15+F29</f>
        <v>515614087.99000001</v>
      </c>
    </row>
    <row r="34" spans="1:4" x14ac:dyDescent="0.25">
      <c r="A34" s="3" t="s">
        <v>46</v>
      </c>
      <c r="D34" s="18" t="s">
        <v>46</v>
      </c>
    </row>
    <row r="35" spans="1:4" x14ac:dyDescent="0.25">
      <c r="D35" s="18" t="s">
        <v>46</v>
      </c>
    </row>
  </sheetData>
  <mergeCells count="3">
    <mergeCell ref="A1:F1"/>
    <mergeCell ref="A3:F3"/>
    <mergeCell ref="A2:F2"/>
  </mergeCells>
  <printOptions horizontalCentered="1"/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38"/>
  <sheetViews>
    <sheetView topLeftCell="A4" workbookViewId="0">
      <selection activeCell="I30" sqref="I30"/>
    </sheetView>
  </sheetViews>
  <sheetFormatPr defaultRowHeight="15" x14ac:dyDescent="0.25"/>
  <cols>
    <col min="1" max="1" width="22.7109375" customWidth="1"/>
    <col min="2" max="2" width="21.28515625" customWidth="1"/>
    <col min="3" max="3" width="11.5703125" customWidth="1"/>
    <col min="4" max="8" width="17.42578125" style="18" customWidth="1"/>
    <col min="9" max="9" width="15.28515625" bestFit="1" customWidth="1"/>
    <col min="10" max="10" width="13.140625" customWidth="1"/>
  </cols>
  <sheetData>
    <row r="1" spans="1:9" ht="15" customHeight="1" x14ac:dyDescent="0.25">
      <c r="A1" s="62" t="s">
        <v>0</v>
      </c>
      <c r="B1" s="62"/>
      <c r="C1" s="62"/>
      <c r="D1" s="62"/>
      <c r="E1" s="62"/>
      <c r="F1" s="62"/>
      <c r="G1" s="62"/>
      <c r="H1" s="62"/>
    </row>
    <row r="2" spans="1:9" ht="15" customHeight="1" x14ac:dyDescent="0.25">
      <c r="A2" s="58" t="s">
        <v>92</v>
      </c>
      <c r="B2" s="58"/>
      <c r="C2" s="58"/>
      <c r="D2" s="58"/>
      <c r="E2" s="58"/>
      <c r="F2" s="58"/>
      <c r="G2" s="58"/>
      <c r="H2" s="58"/>
    </row>
    <row r="3" spans="1:9" x14ac:dyDescent="0.25">
      <c r="A3" s="58" t="s">
        <v>107</v>
      </c>
      <c r="B3" s="58"/>
      <c r="C3" s="58"/>
      <c r="D3" s="58"/>
      <c r="E3" s="58"/>
      <c r="F3" s="58"/>
      <c r="G3" s="58"/>
      <c r="H3" s="58"/>
    </row>
    <row r="5" spans="1:9" x14ac:dyDescent="0.25">
      <c r="A5" s="45" t="s">
        <v>69</v>
      </c>
      <c r="F5" s="22" t="s">
        <v>53</v>
      </c>
      <c r="H5" s="22" t="s">
        <v>56</v>
      </c>
    </row>
    <row r="6" spans="1:9" x14ac:dyDescent="0.25">
      <c r="B6" s="1" t="s">
        <v>48</v>
      </c>
      <c r="C6" s="1" t="s">
        <v>49</v>
      </c>
      <c r="D6" s="22" t="s">
        <v>51</v>
      </c>
      <c r="E6" s="22" t="s">
        <v>46</v>
      </c>
      <c r="F6" s="22" t="s">
        <v>54</v>
      </c>
      <c r="G6" s="22" t="s">
        <v>55</v>
      </c>
      <c r="H6" s="22" t="s">
        <v>57</v>
      </c>
    </row>
    <row r="7" spans="1:9" x14ac:dyDescent="0.25">
      <c r="A7" s="17" t="s">
        <v>47</v>
      </c>
      <c r="B7" s="17" t="s">
        <v>29</v>
      </c>
      <c r="C7" s="17" t="s">
        <v>50</v>
      </c>
      <c r="D7" s="23" t="s">
        <v>52</v>
      </c>
      <c r="E7" s="23" t="s">
        <v>100</v>
      </c>
      <c r="F7" s="23" t="s">
        <v>29</v>
      </c>
      <c r="G7" s="23" t="s">
        <v>52</v>
      </c>
      <c r="H7" s="51">
        <v>36442</v>
      </c>
    </row>
    <row r="8" spans="1:9" x14ac:dyDescent="0.25">
      <c r="A8" s="1">
        <v>2003</v>
      </c>
      <c r="B8" s="18">
        <v>20883645</v>
      </c>
      <c r="C8" s="21">
        <v>46614</v>
      </c>
      <c r="D8" s="18">
        <v>2669134</v>
      </c>
      <c r="E8" s="18">
        <v>0</v>
      </c>
      <c r="F8" s="18">
        <v>0</v>
      </c>
      <c r="G8" s="18">
        <f>D8+E8-F8</f>
        <v>2669134</v>
      </c>
      <c r="H8" s="18">
        <f>G8/H7</f>
        <v>73.243345590253</v>
      </c>
    </row>
    <row r="9" spans="1:9" x14ac:dyDescent="0.25">
      <c r="A9" s="1" t="s">
        <v>58</v>
      </c>
      <c r="B9" s="18">
        <v>40160142</v>
      </c>
      <c r="C9" s="21">
        <v>45153</v>
      </c>
      <c r="D9" s="18">
        <v>595000</v>
      </c>
      <c r="E9" s="18">
        <v>0</v>
      </c>
      <c r="F9" s="18">
        <v>595000</v>
      </c>
      <c r="G9" s="18">
        <f t="shared" ref="G9:G16" si="0">D9+E9-F9</f>
        <v>0</v>
      </c>
      <c r="H9" s="18">
        <f>G9/H7</f>
        <v>0</v>
      </c>
    </row>
    <row r="10" spans="1:9" x14ac:dyDescent="0.25">
      <c r="A10" s="1" t="s">
        <v>59</v>
      </c>
      <c r="B10" s="18">
        <v>16155000</v>
      </c>
      <c r="C10" s="21">
        <v>50267</v>
      </c>
      <c r="D10" s="18">
        <v>11620000</v>
      </c>
      <c r="E10" s="18">
        <v>0</v>
      </c>
      <c r="F10" s="18">
        <v>650000</v>
      </c>
      <c r="G10" s="18">
        <f t="shared" si="0"/>
        <v>10970000</v>
      </c>
      <c r="H10" s="18">
        <f>G10/H7</f>
        <v>301.02628834860877</v>
      </c>
    </row>
    <row r="11" spans="1:9" x14ac:dyDescent="0.25">
      <c r="A11" s="1" t="s">
        <v>60</v>
      </c>
      <c r="B11" s="18">
        <v>7268826</v>
      </c>
      <c r="C11" s="21">
        <v>53189</v>
      </c>
      <c r="D11" s="18">
        <v>1763826</v>
      </c>
      <c r="E11" s="18">
        <v>0</v>
      </c>
      <c r="F11" s="18">
        <v>0</v>
      </c>
      <c r="G11" s="18">
        <f t="shared" si="0"/>
        <v>1763826</v>
      </c>
      <c r="H11" s="18">
        <f>G11/H7</f>
        <v>48.400911036715875</v>
      </c>
    </row>
    <row r="12" spans="1:9" x14ac:dyDescent="0.25">
      <c r="A12" s="1" t="s">
        <v>61</v>
      </c>
      <c r="B12" s="18">
        <v>2115000</v>
      </c>
      <c r="C12" s="21">
        <v>48441</v>
      </c>
      <c r="D12" s="18">
        <v>685000</v>
      </c>
      <c r="E12" s="18">
        <v>0</v>
      </c>
      <c r="F12" s="18">
        <v>75000</v>
      </c>
      <c r="G12" s="18">
        <f t="shared" si="0"/>
        <v>610000</v>
      </c>
      <c r="H12" s="18">
        <f>G12/H7</f>
        <v>16.738927610998299</v>
      </c>
    </row>
    <row r="13" spans="1:9" x14ac:dyDescent="0.25">
      <c r="A13" s="1" t="s">
        <v>86</v>
      </c>
      <c r="B13" s="18">
        <v>7661645</v>
      </c>
      <c r="C13" s="21">
        <v>49171</v>
      </c>
      <c r="D13" s="18">
        <v>7661645</v>
      </c>
      <c r="E13" s="18">
        <v>0</v>
      </c>
      <c r="F13" s="18">
        <v>0</v>
      </c>
      <c r="G13" s="18">
        <f t="shared" si="0"/>
        <v>7661645</v>
      </c>
      <c r="H13" s="18">
        <f>G13/H7</f>
        <v>210.24216563306075</v>
      </c>
      <c r="I13" s="18"/>
    </row>
    <row r="14" spans="1:9" x14ac:dyDescent="0.25">
      <c r="A14" s="1" t="s">
        <v>87</v>
      </c>
      <c r="B14" s="18">
        <v>112649286</v>
      </c>
      <c r="C14" s="21">
        <v>53189</v>
      </c>
      <c r="D14" s="18">
        <v>108879286</v>
      </c>
      <c r="E14" s="18">
        <v>0</v>
      </c>
      <c r="F14" s="18">
        <v>6739107</v>
      </c>
      <c r="G14" s="18">
        <f t="shared" si="0"/>
        <v>102140179</v>
      </c>
      <c r="H14" s="18">
        <f>G14/H7</f>
        <v>2802.8148564842763</v>
      </c>
    </row>
    <row r="15" spans="1:9" x14ac:dyDescent="0.25">
      <c r="A15" s="1">
        <v>2022</v>
      </c>
      <c r="B15" s="18">
        <v>4596880</v>
      </c>
      <c r="C15" s="21">
        <v>53189</v>
      </c>
      <c r="D15" s="18">
        <v>4596880</v>
      </c>
      <c r="E15" s="18">
        <v>0</v>
      </c>
      <c r="F15" s="18">
        <v>176880</v>
      </c>
      <c r="G15" s="18">
        <f t="shared" si="0"/>
        <v>4420000</v>
      </c>
      <c r="H15" s="18">
        <f>G15/H7</f>
        <v>121.28862301739751</v>
      </c>
    </row>
    <row r="16" spans="1:9" x14ac:dyDescent="0.25">
      <c r="A16" s="1">
        <v>2022</v>
      </c>
      <c r="B16" s="18">
        <v>112435000</v>
      </c>
      <c r="C16" s="21">
        <v>20316</v>
      </c>
      <c r="D16" s="18">
        <v>112435000</v>
      </c>
      <c r="E16" s="18">
        <v>0</v>
      </c>
      <c r="F16" s="18">
        <v>0</v>
      </c>
      <c r="G16" s="18">
        <f t="shared" si="0"/>
        <v>112435000</v>
      </c>
      <c r="H16" s="18">
        <f>G16/H7</f>
        <v>3085.3136490862194</v>
      </c>
    </row>
    <row r="17" spans="1:9" ht="15.75" thickBot="1" x14ac:dyDescent="0.3">
      <c r="A17" s="1" t="s">
        <v>62</v>
      </c>
      <c r="B17" s="24">
        <f>SUM(B8:B16)</f>
        <v>323925424</v>
      </c>
      <c r="D17" s="24">
        <f>SUM(D8:D16)</f>
        <v>250905771</v>
      </c>
      <c r="E17" s="24">
        <f>SUM(E8:E16)</f>
        <v>0</v>
      </c>
      <c r="F17" s="24">
        <f>SUM(F8:F16)</f>
        <v>8235987</v>
      </c>
      <c r="G17" s="24">
        <f>SUM(G8:G16)</f>
        <v>242669784</v>
      </c>
      <c r="H17" s="24">
        <f>SUM(H8:H16)</f>
        <v>6659.0687668075298</v>
      </c>
      <c r="I17" s="19"/>
    </row>
    <row r="18" spans="1:9" ht="15.75" thickTop="1" x14ac:dyDescent="0.25">
      <c r="B18" s="19" t="s">
        <v>46</v>
      </c>
      <c r="F18" s="18" t="s">
        <v>46</v>
      </c>
      <c r="H18" s="18" t="s">
        <v>46</v>
      </c>
      <c r="I18" s="19" t="s">
        <v>46</v>
      </c>
    </row>
    <row r="19" spans="1:9" x14ac:dyDescent="0.25">
      <c r="A19" s="45" t="s">
        <v>70</v>
      </c>
      <c r="F19" s="22" t="s">
        <v>53</v>
      </c>
      <c r="H19" s="22" t="s">
        <v>56</v>
      </c>
    </row>
    <row r="20" spans="1:9" x14ac:dyDescent="0.25">
      <c r="B20" s="1" t="s">
        <v>48</v>
      </c>
      <c r="C20" s="1" t="s">
        <v>49</v>
      </c>
      <c r="D20" s="22" t="s">
        <v>51</v>
      </c>
      <c r="E20" s="22"/>
      <c r="F20" s="22" t="s">
        <v>54</v>
      </c>
      <c r="G20" s="22" t="s">
        <v>55</v>
      </c>
      <c r="H20" s="22" t="s">
        <v>57</v>
      </c>
    </row>
    <row r="21" spans="1:9" x14ac:dyDescent="0.25">
      <c r="A21" s="17" t="s">
        <v>46</v>
      </c>
      <c r="B21" s="17" t="s">
        <v>29</v>
      </c>
      <c r="C21" s="17" t="s">
        <v>50</v>
      </c>
      <c r="D21" s="23" t="s">
        <v>52</v>
      </c>
      <c r="E21" s="23" t="s">
        <v>100</v>
      </c>
      <c r="F21" s="23" t="s">
        <v>29</v>
      </c>
      <c r="G21" s="23" t="s">
        <v>52</v>
      </c>
      <c r="H21" s="51">
        <v>36442</v>
      </c>
    </row>
    <row r="22" spans="1:9" x14ac:dyDescent="0.25">
      <c r="A22" s="1">
        <v>2013</v>
      </c>
      <c r="B22" s="18">
        <v>4610000</v>
      </c>
      <c r="C22" s="21">
        <v>46996</v>
      </c>
      <c r="D22" s="18">
        <v>1670000</v>
      </c>
      <c r="E22" s="18">
        <v>0</v>
      </c>
      <c r="F22" s="18">
        <v>330000</v>
      </c>
      <c r="G22" s="18">
        <f t="shared" ref="G22:G24" si="1">D22+E22-F22</f>
        <v>1340000</v>
      </c>
      <c r="H22" s="18">
        <f>G22/H21</f>
        <v>36.770759014324135</v>
      </c>
    </row>
    <row r="23" spans="1:9" x14ac:dyDescent="0.25">
      <c r="A23" s="1">
        <v>2015</v>
      </c>
      <c r="B23" s="18">
        <v>1400000</v>
      </c>
      <c r="C23" s="21">
        <v>45900</v>
      </c>
      <c r="D23" s="18">
        <v>455000</v>
      </c>
      <c r="E23" s="18">
        <v>0</v>
      </c>
      <c r="F23" s="18">
        <v>150000</v>
      </c>
      <c r="G23" s="18">
        <f t="shared" si="1"/>
        <v>305000</v>
      </c>
      <c r="H23" s="18">
        <f>G23/H21</f>
        <v>8.3694638054991497</v>
      </c>
    </row>
    <row r="24" spans="1:9" x14ac:dyDescent="0.25">
      <c r="A24" s="1">
        <v>2017</v>
      </c>
      <c r="B24" s="18">
        <v>825000</v>
      </c>
      <c r="C24" s="21">
        <v>46630</v>
      </c>
      <c r="D24" s="18">
        <v>440000</v>
      </c>
      <c r="E24" s="18">
        <v>0</v>
      </c>
      <c r="F24" s="18">
        <v>85000</v>
      </c>
      <c r="G24" s="18">
        <f t="shared" si="1"/>
        <v>355000</v>
      </c>
      <c r="H24" s="18">
        <f>G24/H21</f>
        <v>9.7415070523022891</v>
      </c>
    </row>
    <row r="25" spans="1:9" ht="15.75" thickBot="1" x14ac:dyDescent="0.3">
      <c r="A25" s="1" t="s">
        <v>62</v>
      </c>
      <c r="B25" s="24">
        <f>SUM(B22:B24)</f>
        <v>6835000</v>
      </c>
      <c r="D25" s="24">
        <f t="shared" ref="D25:G25" si="2">SUM(D22:D24)</f>
        <v>2565000</v>
      </c>
      <c r="E25" s="24">
        <f>SUM(E22:E24)</f>
        <v>0</v>
      </c>
      <c r="F25" s="24">
        <f t="shared" si="2"/>
        <v>565000</v>
      </c>
      <c r="G25" s="24">
        <f t="shared" si="2"/>
        <v>2000000</v>
      </c>
      <c r="H25" s="24">
        <f>SUM(H22:H24)</f>
        <v>54.881729872125575</v>
      </c>
    </row>
    <row r="26" spans="1:9" ht="15.75" thickTop="1" x14ac:dyDescent="0.25"/>
    <row r="27" spans="1:9" x14ac:dyDescent="0.25">
      <c r="A27" s="45" t="s">
        <v>90</v>
      </c>
      <c r="F27" s="22" t="s">
        <v>53</v>
      </c>
      <c r="H27" s="22" t="s">
        <v>56</v>
      </c>
    </row>
    <row r="28" spans="1:9" x14ac:dyDescent="0.25">
      <c r="B28" s="1" t="s">
        <v>48</v>
      </c>
      <c r="C28" s="1" t="s">
        <v>49</v>
      </c>
      <c r="D28" s="22" t="s">
        <v>51</v>
      </c>
      <c r="E28" s="22"/>
      <c r="F28" s="22" t="s">
        <v>54</v>
      </c>
      <c r="G28" s="22" t="s">
        <v>55</v>
      </c>
      <c r="H28" s="22" t="s">
        <v>57</v>
      </c>
    </row>
    <row r="29" spans="1:9" x14ac:dyDescent="0.25">
      <c r="A29" s="17"/>
      <c r="B29" s="17" t="s">
        <v>29</v>
      </c>
      <c r="C29" s="17" t="s">
        <v>50</v>
      </c>
      <c r="D29" s="23" t="s">
        <v>52</v>
      </c>
      <c r="E29" s="23" t="s">
        <v>100</v>
      </c>
      <c r="F29" s="23" t="s">
        <v>29</v>
      </c>
      <c r="G29" s="23" t="s">
        <v>52</v>
      </c>
      <c r="H29" s="51">
        <f>H7</f>
        <v>36442</v>
      </c>
    </row>
    <row r="30" spans="1:9" x14ac:dyDescent="0.25">
      <c r="A30" s="1">
        <v>2019</v>
      </c>
      <c r="B30" s="35">
        <v>758034</v>
      </c>
      <c r="C30" s="21">
        <v>46249</v>
      </c>
      <c r="D30" s="18">
        <v>448474</v>
      </c>
      <c r="E30" s="18">
        <v>0</v>
      </c>
      <c r="F30" s="18">
        <v>108163</v>
      </c>
      <c r="G30" s="18">
        <f t="shared" ref="G30" si="3">D30+E30-F30</f>
        <v>340311</v>
      </c>
      <c r="H30" s="18">
        <f>G30/H29</f>
        <v>9.3384281872564632</v>
      </c>
    </row>
    <row r="31" spans="1:9" ht="15.75" thickBot="1" x14ac:dyDescent="0.3">
      <c r="A31" s="1" t="s">
        <v>62</v>
      </c>
      <c r="B31" s="24">
        <f>SUM(B30:B30)</f>
        <v>758034</v>
      </c>
      <c r="D31" s="24">
        <f>SUM(D30:D30)</f>
        <v>448474</v>
      </c>
      <c r="E31" s="24">
        <f>E30</f>
        <v>0</v>
      </c>
      <c r="F31" s="24">
        <f>SUM(F30:F30)</f>
        <v>108163</v>
      </c>
      <c r="G31" s="24">
        <f>SUM(G30:G30)</f>
        <v>340311</v>
      </c>
      <c r="H31" s="34">
        <f>SUM(H30:H30)</f>
        <v>9.3384281872564632</v>
      </c>
    </row>
    <row r="32" spans="1:9" ht="15.75" thickTop="1" x14ac:dyDescent="0.25">
      <c r="D32" s="18" t="s">
        <v>46</v>
      </c>
      <c r="G32" s="18" t="s">
        <v>46</v>
      </c>
    </row>
    <row r="33" spans="1:8" ht="15.75" thickBot="1" x14ac:dyDescent="0.3">
      <c r="A33" s="27" t="s">
        <v>71</v>
      </c>
      <c r="B33" s="28">
        <f>B17+B25+B31</f>
        <v>331518458</v>
      </c>
      <c r="C33" s="27"/>
      <c r="D33" s="28">
        <f>D17+D25+D31</f>
        <v>253919245</v>
      </c>
      <c r="E33" s="28">
        <f>E17+E25+E31</f>
        <v>0</v>
      </c>
      <c r="F33" s="28">
        <f>F17+F25+F31</f>
        <v>8909150</v>
      </c>
      <c r="G33" s="28">
        <f>G17+G25+G31</f>
        <v>245010095</v>
      </c>
      <c r="H33" s="28">
        <f>H17+H25+H31</f>
        <v>6723.2889248669126</v>
      </c>
    </row>
    <row r="35" spans="1:8" x14ac:dyDescent="0.25">
      <c r="A35" t="s">
        <v>78</v>
      </c>
      <c r="G35" s="18" t="s">
        <v>46</v>
      </c>
      <c r="H35" s="18" t="s">
        <v>46</v>
      </c>
    </row>
    <row r="36" spans="1:8" x14ac:dyDescent="0.25">
      <c r="A36" t="s">
        <v>88</v>
      </c>
    </row>
    <row r="37" spans="1:8" x14ac:dyDescent="0.25">
      <c r="A37" s="3"/>
    </row>
    <row r="38" spans="1:8" x14ac:dyDescent="0.25">
      <c r="A38" t="s">
        <v>46</v>
      </c>
    </row>
  </sheetData>
  <mergeCells count="3">
    <mergeCell ref="A1:H1"/>
    <mergeCell ref="A3:H3"/>
    <mergeCell ref="A2:H2"/>
  </mergeCells>
  <printOptions horizontalCentered="1"/>
  <pageMargins left="0.7" right="0.7" top="0.75" bottom="0.75" header="0.3" footer="0.3"/>
  <pageSetup scale="8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36"/>
  <sheetViews>
    <sheetView topLeftCell="A7" workbookViewId="0">
      <selection activeCell="H7" sqref="H7"/>
    </sheetView>
  </sheetViews>
  <sheetFormatPr defaultRowHeight="15" x14ac:dyDescent="0.25"/>
  <cols>
    <col min="1" max="1" width="18.85546875" customWidth="1"/>
    <col min="2" max="2" width="21.28515625" customWidth="1"/>
    <col min="3" max="3" width="11.5703125" customWidth="1"/>
    <col min="4" max="8" width="17.42578125" style="18" customWidth="1"/>
    <col min="9" max="9" width="11.5703125" bestFit="1" customWidth="1"/>
  </cols>
  <sheetData>
    <row r="1" spans="1:8" ht="15" customHeight="1" x14ac:dyDescent="0.25">
      <c r="A1" s="62" t="s">
        <v>0</v>
      </c>
      <c r="B1" s="62"/>
      <c r="C1" s="62"/>
      <c r="D1" s="62"/>
      <c r="E1" s="62"/>
      <c r="F1" s="62"/>
      <c r="G1" s="62"/>
      <c r="H1" s="62"/>
    </row>
    <row r="2" spans="1:8" ht="15" customHeight="1" x14ac:dyDescent="0.25">
      <c r="A2" s="58" t="s">
        <v>93</v>
      </c>
      <c r="B2" s="58"/>
      <c r="C2" s="58"/>
      <c r="D2" s="58"/>
      <c r="E2" s="58"/>
      <c r="F2" s="58"/>
      <c r="G2" s="58"/>
      <c r="H2" s="58"/>
    </row>
    <row r="3" spans="1:8" x14ac:dyDescent="0.25">
      <c r="A3" s="58" t="s">
        <v>108</v>
      </c>
      <c r="B3" s="58"/>
      <c r="C3" s="58"/>
      <c r="D3" s="58"/>
      <c r="E3" s="58"/>
      <c r="F3" s="58"/>
      <c r="G3" s="58"/>
      <c r="H3" s="58"/>
    </row>
    <row r="5" spans="1:8" x14ac:dyDescent="0.25">
      <c r="A5" s="27" t="s">
        <v>69</v>
      </c>
      <c r="F5" s="22" t="s">
        <v>53</v>
      </c>
      <c r="H5" s="22" t="s">
        <v>56</v>
      </c>
    </row>
    <row r="6" spans="1:8" x14ac:dyDescent="0.25">
      <c r="B6" s="1" t="s">
        <v>48</v>
      </c>
      <c r="C6" s="1" t="s">
        <v>49</v>
      </c>
      <c r="D6" s="22" t="s">
        <v>51</v>
      </c>
      <c r="E6" s="22"/>
      <c r="F6" s="22" t="s">
        <v>54</v>
      </c>
      <c r="G6" s="22" t="s">
        <v>55</v>
      </c>
      <c r="H6" s="22" t="s">
        <v>75</v>
      </c>
    </row>
    <row r="7" spans="1:8" x14ac:dyDescent="0.25">
      <c r="A7" s="17" t="s">
        <v>47</v>
      </c>
      <c r="B7" s="17" t="s">
        <v>29</v>
      </c>
      <c r="C7" s="17" t="s">
        <v>50</v>
      </c>
      <c r="D7" s="23" t="s">
        <v>52</v>
      </c>
      <c r="E7" s="23" t="s">
        <v>100</v>
      </c>
      <c r="F7" s="23" t="s">
        <v>29</v>
      </c>
      <c r="G7" s="23" t="s">
        <v>52</v>
      </c>
      <c r="H7" s="52">
        <v>6895</v>
      </c>
    </row>
    <row r="8" spans="1:8" x14ac:dyDescent="0.25">
      <c r="A8" s="1">
        <v>2003</v>
      </c>
      <c r="B8" s="18">
        <v>20883645</v>
      </c>
      <c r="C8" s="21">
        <v>46614</v>
      </c>
      <c r="D8" s="18">
        <v>2669134</v>
      </c>
      <c r="E8" s="18">
        <v>0</v>
      </c>
      <c r="F8" s="18">
        <v>0</v>
      </c>
      <c r="G8" s="18">
        <f>D8+E8-F8</f>
        <v>2669134</v>
      </c>
      <c r="H8" s="18">
        <f>G8/H7</f>
        <v>387.11153009427119</v>
      </c>
    </row>
    <row r="9" spans="1:8" x14ac:dyDescent="0.25">
      <c r="A9" s="1" t="s">
        <v>58</v>
      </c>
      <c r="B9" s="18">
        <v>40160142</v>
      </c>
      <c r="C9" s="21">
        <v>53189</v>
      </c>
      <c r="D9" s="18">
        <v>595000</v>
      </c>
      <c r="E9" s="18">
        <v>0</v>
      </c>
      <c r="F9" s="18">
        <v>595000</v>
      </c>
      <c r="G9" s="18">
        <f t="shared" ref="G9:G16" si="0">D9+E9-F9</f>
        <v>0</v>
      </c>
      <c r="H9" s="18">
        <f>G9/H7</f>
        <v>0</v>
      </c>
    </row>
    <row r="10" spans="1:8" x14ac:dyDescent="0.25">
      <c r="A10" s="1" t="s">
        <v>59</v>
      </c>
      <c r="B10" s="18">
        <v>16155000</v>
      </c>
      <c r="C10" s="21">
        <v>50267</v>
      </c>
      <c r="D10" s="18">
        <v>11620000</v>
      </c>
      <c r="E10" s="18">
        <v>0</v>
      </c>
      <c r="F10" s="18">
        <v>650000</v>
      </c>
      <c r="G10" s="18">
        <f t="shared" si="0"/>
        <v>10970000</v>
      </c>
      <c r="H10" s="18">
        <f>G10/H7</f>
        <v>1591.0079767947789</v>
      </c>
    </row>
    <row r="11" spans="1:8" x14ac:dyDescent="0.25">
      <c r="A11" s="1" t="s">
        <v>60</v>
      </c>
      <c r="B11" s="18">
        <v>7268826</v>
      </c>
      <c r="C11" s="21">
        <v>53189</v>
      </c>
      <c r="D11" s="18">
        <v>1763826</v>
      </c>
      <c r="E11" s="18">
        <v>0</v>
      </c>
      <c r="F11" s="18">
        <v>0</v>
      </c>
      <c r="G11" s="18">
        <f t="shared" si="0"/>
        <v>1763826</v>
      </c>
      <c r="H11" s="18">
        <f>G11/H7</f>
        <v>255.8123277737491</v>
      </c>
    </row>
    <row r="12" spans="1:8" x14ac:dyDescent="0.25">
      <c r="A12" s="1" t="s">
        <v>61</v>
      </c>
      <c r="B12" s="18">
        <v>2115000</v>
      </c>
      <c r="C12" s="21">
        <v>48441</v>
      </c>
      <c r="D12" s="18">
        <v>685000</v>
      </c>
      <c r="E12" s="18">
        <v>0</v>
      </c>
      <c r="F12" s="18">
        <v>75000</v>
      </c>
      <c r="G12" s="18">
        <f t="shared" si="0"/>
        <v>610000</v>
      </c>
      <c r="H12" s="18">
        <f>G12/H7</f>
        <v>88.469905728788973</v>
      </c>
    </row>
    <row r="13" spans="1:8" x14ac:dyDescent="0.25">
      <c r="A13" s="1" t="s">
        <v>86</v>
      </c>
      <c r="B13" s="18">
        <v>7661645</v>
      </c>
      <c r="C13" s="21">
        <v>49171</v>
      </c>
      <c r="D13" s="18">
        <v>7661645</v>
      </c>
      <c r="E13" s="18">
        <v>0</v>
      </c>
      <c r="F13" s="18">
        <v>0</v>
      </c>
      <c r="G13" s="18">
        <f t="shared" si="0"/>
        <v>7661645</v>
      </c>
      <c r="H13" s="18">
        <f>G13/H7</f>
        <v>1111.188542422045</v>
      </c>
    </row>
    <row r="14" spans="1:8" x14ac:dyDescent="0.25">
      <c r="A14" s="1" t="s">
        <v>87</v>
      </c>
      <c r="B14" s="18">
        <v>112649286</v>
      </c>
      <c r="C14" s="21">
        <v>53189</v>
      </c>
      <c r="D14" s="18">
        <v>108879286</v>
      </c>
      <c r="E14" s="18">
        <v>0</v>
      </c>
      <c r="F14" s="18">
        <v>6739107</v>
      </c>
      <c r="G14" s="18">
        <f t="shared" si="0"/>
        <v>102140179</v>
      </c>
      <c r="H14" s="18">
        <f>G14/H7</f>
        <v>14813.659028281363</v>
      </c>
    </row>
    <row r="15" spans="1:8" x14ac:dyDescent="0.25">
      <c r="A15" s="1">
        <v>2022</v>
      </c>
      <c r="B15" s="18">
        <v>4596880</v>
      </c>
      <c r="C15" s="21">
        <v>53189</v>
      </c>
      <c r="D15" s="18">
        <v>4596880</v>
      </c>
      <c r="E15" s="18">
        <v>0</v>
      </c>
      <c r="F15" s="18">
        <v>176880</v>
      </c>
      <c r="G15" s="18">
        <f t="shared" si="0"/>
        <v>4420000</v>
      </c>
      <c r="H15" s="18">
        <f>G15/H7</f>
        <v>641.04423495286437</v>
      </c>
    </row>
    <row r="16" spans="1:8" x14ac:dyDescent="0.25">
      <c r="A16" s="1">
        <v>2022</v>
      </c>
      <c r="B16" s="18">
        <v>112435000</v>
      </c>
      <c r="C16" s="21">
        <v>20316</v>
      </c>
      <c r="D16" s="18">
        <v>112435000</v>
      </c>
      <c r="E16" s="18">
        <v>0</v>
      </c>
      <c r="F16" s="18">
        <v>0</v>
      </c>
      <c r="G16" s="18">
        <f t="shared" si="0"/>
        <v>112435000</v>
      </c>
      <c r="H16" s="2">
        <f>G16/H7</f>
        <v>16306.744017403917</v>
      </c>
    </row>
    <row r="17" spans="1:9" ht="15.75" thickBot="1" x14ac:dyDescent="0.3">
      <c r="A17" s="1" t="s">
        <v>62</v>
      </c>
      <c r="B17" s="24">
        <f>SUM(B8:B16)</f>
        <v>323925424</v>
      </c>
      <c r="D17" s="24">
        <f>SUM(D8:D16)</f>
        <v>250905771</v>
      </c>
      <c r="E17" s="24">
        <f>SUM(E8:E16)</f>
        <v>0</v>
      </c>
      <c r="F17" s="24">
        <f>SUM(F8:F16)</f>
        <v>8235987</v>
      </c>
      <c r="G17" s="24">
        <f>SUM(G8:G16)</f>
        <v>242669784</v>
      </c>
      <c r="H17" s="24">
        <f>SUM(H8:H16)</f>
        <v>35195.037563451777</v>
      </c>
      <c r="I17" s="53" t="s">
        <v>46</v>
      </c>
    </row>
    <row r="18" spans="1:9" ht="15.75" thickTop="1" x14ac:dyDescent="0.25"/>
    <row r="19" spans="1:9" x14ac:dyDescent="0.25">
      <c r="A19" s="27" t="s">
        <v>70</v>
      </c>
      <c r="F19" s="22" t="s">
        <v>53</v>
      </c>
      <c r="H19" s="22" t="s">
        <v>56</v>
      </c>
    </row>
    <row r="20" spans="1:9" x14ac:dyDescent="0.25">
      <c r="B20" s="1" t="s">
        <v>48</v>
      </c>
      <c r="C20" s="1" t="s">
        <v>49</v>
      </c>
      <c r="D20" s="22" t="s">
        <v>51</v>
      </c>
      <c r="E20" s="22"/>
      <c r="F20" s="22" t="s">
        <v>54</v>
      </c>
      <c r="G20" s="22" t="s">
        <v>55</v>
      </c>
      <c r="H20" s="22" t="s">
        <v>75</v>
      </c>
    </row>
    <row r="21" spans="1:9" x14ac:dyDescent="0.25">
      <c r="A21" s="17"/>
      <c r="B21" s="17" t="s">
        <v>29</v>
      </c>
      <c r="C21" s="17" t="s">
        <v>50</v>
      </c>
      <c r="D21" s="23" t="s">
        <v>52</v>
      </c>
      <c r="E21" s="23" t="s">
        <v>100</v>
      </c>
      <c r="F21" s="23" t="s">
        <v>29</v>
      </c>
      <c r="G21" s="23" t="s">
        <v>52</v>
      </c>
      <c r="H21" s="33">
        <f>H7</f>
        <v>6895</v>
      </c>
    </row>
    <row r="22" spans="1:9" x14ac:dyDescent="0.25">
      <c r="A22" s="1">
        <v>2013</v>
      </c>
      <c r="B22" s="35">
        <v>4610000</v>
      </c>
      <c r="C22" s="21">
        <v>46996</v>
      </c>
      <c r="D22" s="18">
        <v>1670000</v>
      </c>
      <c r="F22" s="18">
        <v>330000</v>
      </c>
      <c r="G22" s="18">
        <f>D22-F22</f>
        <v>1340000</v>
      </c>
      <c r="H22" s="18">
        <f>G22/H21</f>
        <v>194.34372733865121</v>
      </c>
    </row>
    <row r="23" spans="1:9" x14ac:dyDescent="0.25">
      <c r="A23" s="1">
        <v>2015</v>
      </c>
      <c r="B23" s="35">
        <v>1400000</v>
      </c>
      <c r="C23" s="21">
        <v>45900</v>
      </c>
      <c r="D23" s="18">
        <v>455000</v>
      </c>
      <c r="F23" s="18">
        <v>150000</v>
      </c>
      <c r="G23" s="18">
        <f>D23-F23</f>
        <v>305000</v>
      </c>
      <c r="H23" s="18">
        <f>G23/H21</f>
        <v>44.234952864394486</v>
      </c>
    </row>
    <row r="24" spans="1:9" x14ac:dyDescent="0.25">
      <c r="A24" s="1">
        <v>2017</v>
      </c>
      <c r="B24" s="35">
        <v>825000</v>
      </c>
      <c r="C24" s="21">
        <v>46630</v>
      </c>
      <c r="D24" s="18">
        <v>440000</v>
      </c>
      <c r="F24" s="18">
        <v>85000</v>
      </c>
      <c r="G24" s="18">
        <f>D24-F24</f>
        <v>355000</v>
      </c>
      <c r="H24" s="18">
        <f>G24/H21</f>
        <v>51.486584481508338</v>
      </c>
    </row>
    <row r="25" spans="1:9" ht="15.75" thickBot="1" x14ac:dyDescent="0.3">
      <c r="A25" s="1" t="s">
        <v>62</v>
      </c>
      <c r="B25" s="24">
        <f>SUM(B22:B24)</f>
        <v>6835000</v>
      </c>
      <c r="D25" s="24">
        <f>SUM(D22:D24)</f>
        <v>2565000</v>
      </c>
      <c r="E25" s="24"/>
      <c r="F25" s="24">
        <f t="shared" ref="F25:G25" si="1">SUM(F22:F24)</f>
        <v>565000</v>
      </c>
      <c r="G25" s="24">
        <f t="shared" si="1"/>
        <v>2000000</v>
      </c>
      <c r="H25" s="34">
        <f>SUM(H22:H24)</f>
        <v>290.06526468455399</v>
      </c>
    </row>
    <row r="26" spans="1:9" ht="15.75" thickTop="1" x14ac:dyDescent="0.25"/>
    <row r="27" spans="1:9" x14ac:dyDescent="0.25">
      <c r="A27" s="27" t="s">
        <v>90</v>
      </c>
      <c r="F27" s="22" t="s">
        <v>53</v>
      </c>
      <c r="H27" s="22" t="s">
        <v>56</v>
      </c>
    </row>
    <row r="28" spans="1:9" x14ac:dyDescent="0.25">
      <c r="B28" s="1" t="s">
        <v>48</v>
      </c>
      <c r="C28" s="1" t="s">
        <v>49</v>
      </c>
      <c r="D28" s="22" t="s">
        <v>51</v>
      </c>
      <c r="E28" s="22"/>
      <c r="F28" s="22" t="s">
        <v>54</v>
      </c>
      <c r="G28" s="22" t="s">
        <v>55</v>
      </c>
      <c r="H28" s="22" t="s">
        <v>75</v>
      </c>
    </row>
    <row r="29" spans="1:9" x14ac:dyDescent="0.25">
      <c r="A29" s="17"/>
      <c r="B29" s="17" t="s">
        <v>29</v>
      </c>
      <c r="C29" s="17" t="s">
        <v>50</v>
      </c>
      <c r="D29" s="23" t="s">
        <v>52</v>
      </c>
      <c r="E29" s="23" t="s">
        <v>100</v>
      </c>
      <c r="F29" s="23" t="s">
        <v>29</v>
      </c>
      <c r="G29" s="23" t="s">
        <v>52</v>
      </c>
      <c r="H29" s="33">
        <f>H7</f>
        <v>6895</v>
      </c>
    </row>
    <row r="30" spans="1:9" x14ac:dyDescent="0.25">
      <c r="A30" s="1">
        <v>2019</v>
      </c>
      <c r="B30" s="35">
        <v>758034</v>
      </c>
      <c r="C30" s="21">
        <v>46249</v>
      </c>
      <c r="D30" s="18">
        <v>448474</v>
      </c>
      <c r="F30" s="18">
        <v>108163</v>
      </c>
      <c r="G30" s="18">
        <f>D30-F30</f>
        <v>340311</v>
      </c>
      <c r="H30" s="18">
        <f>G30/H29</f>
        <v>49.356200145032631</v>
      </c>
    </row>
    <row r="31" spans="1:9" ht="15.75" thickBot="1" x14ac:dyDescent="0.3">
      <c r="A31" s="1" t="s">
        <v>62</v>
      </c>
      <c r="B31" s="24">
        <f>SUM(B30:B30)</f>
        <v>758034</v>
      </c>
      <c r="D31" s="24">
        <f>SUM(D30:D30)</f>
        <v>448474</v>
      </c>
      <c r="E31" s="24"/>
      <c r="F31" s="24">
        <f>SUM(F30:F30)</f>
        <v>108163</v>
      </c>
      <c r="G31" s="24">
        <f>SUM(G30:G30)</f>
        <v>340311</v>
      </c>
      <c r="H31" s="34">
        <f>SUM(H30:H30)</f>
        <v>49.356200145032631</v>
      </c>
    </row>
    <row r="32" spans="1:9" ht="15.75" thickTop="1" x14ac:dyDescent="0.25"/>
    <row r="33" spans="1:8" ht="15.75" thickBot="1" x14ac:dyDescent="0.3">
      <c r="A33" s="27" t="s">
        <v>71</v>
      </c>
      <c r="B33" s="28">
        <f>B17+B25+B31</f>
        <v>331518458</v>
      </c>
      <c r="C33" s="27"/>
      <c r="D33" s="28">
        <f>D17+D25+D31</f>
        <v>253919245</v>
      </c>
      <c r="E33" s="28"/>
      <c r="F33" s="28">
        <f>F17+F25+F31</f>
        <v>8909150</v>
      </c>
      <c r="G33" s="28">
        <f>G17+G25+G31</f>
        <v>245010095</v>
      </c>
      <c r="H33" s="28">
        <f>H17+H25+H31</f>
        <v>35534.459028281366</v>
      </c>
    </row>
    <row r="35" spans="1:8" x14ac:dyDescent="0.25">
      <c r="A35" t="s">
        <v>78</v>
      </c>
      <c r="G35" s="18" t="s">
        <v>46</v>
      </c>
      <c r="H35" s="18" t="s">
        <v>46</v>
      </c>
    </row>
    <row r="36" spans="1:8" x14ac:dyDescent="0.25">
      <c r="A36" t="s">
        <v>88</v>
      </c>
    </row>
  </sheetData>
  <mergeCells count="3">
    <mergeCell ref="A1:H1"/>
    <mergeCell ref="A3:H3"/>
    <mergeCell ref="A2:H2"/>
  </mergeCells>
  <printOptions horizontalCentered="1"/>
  <pageMargins left="0.7" right="0.7" top="0.75" bottom="0.75" header="0.3" footer="0.3"/>
  <pageSetup scale="8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0"/>
  <sheetViews>
    <sheetView topLeftCell="A4" workbookViewId="0">
      <selection activeCell="C38" sqref="C38"/>
    </sheetView>
  </sheetViews>
  <sheetFormatPr defaultRowHeight="15" x14ac:dyDescent="0.25"/>
  <cols>
    <col min="1" max="4" width="16.28515625" customWidth="1"/>
  </cols>
  <sheetData>
    <row r="1" spans="1:4" x14ac:dyDescent="0.25">
      <c r="A1" s="62" t="s">
        <v>0</v>
      </c>
      <c r="B1" s="62"/>
      <c r="C1" s="62"/>
      <c r="D1" s="62"/>
    </row>
    <row r="2" spans="1:4" x14ac:dyDescent="0.25">
      <c r="A2" s="58" t="s">
        <v>109</v>
      </c>
      <c r="B2" s="58"/>
      <c r="C2" s="58"/>
      <c r="D2" s="58"/>
    </row>
    <row r="4" spans="1:4" x14ac:dyDescent="0.25">
      <c r="A4" s="1" t="s">
        <v>41</v>
      </c>
      <c r="B4" s="1"/>
      <c r="C4" s="1"/>
      <c r="D4" s="1"/>
    </row>
    <row r="5" spans="1:4" x14ac:dyDescent="0.25">
      <c r="A5" s="17" t="s">
        <v>42</v>
      </c>
      <c r="B5" s="17" t="s">
        <v>43</v>
      </c>
      <c r="C5" s="17" t="s">
        <v>44</v>
      </c>
      <c r="D5" s="17" t="s">
        <v>45</v>
      </c>
    </row>
    <row r="6" spans="1:4" x14ac:dyDescent="0.25">
      <c r="A6" s="44">
        <v>2024</v>
      </c>
      <c r="B6" s="18">
        <v>2334182.65</v>
      </c>
      <c r="C6" s="18">
        <v>8459927.8399999999</v>
      </c>
      <c r="D6" s="18">
        <f t="shared" ref="D6:D37" si="0">C6+B6</f>
        <v>10794110.49</v>
      </c>
    </row>
    <row r="7" spans="1:4" x14ac:dyDescent="0.25">
      <c r="A7" s="44">
        <v>2025</v>
      </c>
      <c r="B7" s="18">
        <v>1222460.75</v>
      </c>
      <c r="C7" s="18">
        <v>13830610.23</v>
      </c>
      <c r="D7" s="18">
        <f t="shared" si="0"/>
        <v>15053070.98</v>
      </c>
    </row>
    <row r="8" spans="1:4" x14ac:dyDescent="0.25">
      <c r="A8" s="44">
        <v>2026</v>
      </c>
      <c r="B8" s="18">
        <v>1967991.9</v>
      </c>
      <c r="C8" s="18">
        <v>13208129.08</v>
      </c>
      <c r="D8" s="18">
        <f t="shared" si="0"/>
        <v>15176120.98</v>
      </c>
    </row>
    <row r="9" spans="1:4" x14ac:dyDescent="0.25">
      <c r="A9" s="44">
        <v>2027</v>
      </c>
      <c r="B9" s="18">
        <v>1982096.15</v>
      </c>
      <c r="C9" s="18">
        <v>14012199.83</v>
      </c>
      <c r="D9" s="18">
        <f t="shared" si="0"/>
        <v>15994295.98</v>
      </c>
    </row>
    <row r="10" spans="1:4" x14ac:dyDescent="0.25">
      <c r="A10" s="44">
        <v>2028</v>
      </c>
      <c r="B10" s="18">
        <v>1480159.55</v>
      </c>
      <c r="C10" s="18">
        <v>14663986.43</v>
      </c>
      <c r="D10" s="18">
        <f t="shared" si="0"/>
        <v>16144145.98</v>
      </c>
    </row>
    <row r="11" spans="1:4" x14ac:dyDescent="0.25">
      <c r="A11" s="44">
        <v>2029</v>
      </c>
      <c r="B11" s="18">
        <v>1459840</v>
      </c>
      <c r="C11" s="18">
        <v>14819805.98</v>
      </c>
      <c r="D11" s="18">
        <f t="shared" si="0"/>
        <v>16279645.98</v>
      </c>
    </row>
    <row r="12" spans="1:4" x14ac:dyDescent="0.25">
      <c r="A12" s="44">
        <v>2030</v>
      </c>
      <c r="B12" s="18">
        <v>1466557.2</v>
      </c>
      <c r="C12" s="18">
        <v>14991720.02</v>
      </c>
      <c r="D12" s="18">
        <f t="shared" si="0"/>
        <v>16458277.219999999</v>
      </c>
    </row>
    <row r="13" spans="1:4" x14ac:dyDescent="0.25">
      <c r="A13" s="44">
        <v>2031</v>
      </c>
      <c r="B13" s="18">
        <v>1761941.8</v>
      </c>
      <c r="C13" s="18">
        <v>14552097.92</v>
      </c>
      <c r="D13" s="18">
        <f t="shared" si="0"/>
        <v>16314039.720000001</v>
      </c>
    </row>
    <row r="14" spans="1:4" x14ac:dyDescent="0.25">
      <c r="A14" s="44">
        <v>2032</v>
      </c>
      <c r="B14" s="18">
        <v>2937457.55</v>
      </c>
      <c r="C14" s="18">
        <v>13469382.17</v>
      </c>
      <c r="D14" s="18">
        <f t="shared" si="0"/>
        <v>16406839.719999999</v>
      </c>
    </row>
    <row r="15" spans="1:4" x14ac:dyDescent="0.25">
      <c r="A15" s="44">
        <v>2033</v>
      </c>
      <c r="B15" s="18">
        <v>2060047.9</v>
      </c>
      <c r="C15" s="18">
        <v>14463979.32</v>
      </c>
      <c r="D15" s="18">
        <f t="shared" si="0"/>
        <v>16524027.220000001</v>
      </c>
    </row>
    <row r="16" spans="1:4" x14ac:dyDescent="0.25">
      <c r="A16" s="44">
        <v>2034</v>
      </c>
      <c r="B16" s="18">
        <v>5055560</v>
      </c>
      <c r="C16" s="18">
        <v>11533560.960000001</v>
      </c>
      <c r="D16" s="18">
        <f t="shared" si="0"/>
        <v>16589120.960000001</v>
      </c>
    </row>
    <row r="17" spans="1:4" x14ac:dyDescent="0.25">
      <c r="A17" s="44">
        <v>2035</v>
      </c>
      <c r="B17" s="18">
        <v>657660.69999999995</v>
      </c>
      <c r="C17" s="18">
        <v>16396797.76</v>
      </c>
      <c r="D17" s="18">
        <f t="shared" si="0"/>
        <v>17054458.460000001</v>
      </c>
    </row>
    <row r="18" spans="1:4" x14ac:dyDescent="0.25">
      <c r="A18" s="44">
        <v>2036</v>
      </c>
      <c r="B18" s="18">
        <v>8148818.7000000002</v>
      </c>
      <c r="C18" s="18">
        <v>9201639.7599999998</v>
      </c>
      <c r="D18" s="18">
        <f t="shared" si="0"/>
        <v>17350458.460000001</v>
      </c>
    </row>
    <row r="19" spans="1:4" x14ac:dyDescent="0.25">
      <c r="A19" s="44">
        <v>2037</v>
      </c>
      <c r="B19" s="18">
        <v>8446918.4000000004</v>
      </c>
      <c r="C19" s="18">
        <v>9016840.0600000005</v>
      </c>
      <c r="D19" s="18">
        <f t="shared" si="0"/>
        <v>17463758.460000001</v>
      </c>
    </row>
    <row r="20" spans="1:4" x14ac:dyDescent="0.25">
      <c r="A20" s="44">
        <v>2038</v>
      </c>
      <c r="B20" s="18">
        <v>9316002.0999999996</v>
      </c>
      <c r="C20" s="18">
        <v>8823843.8599999994</v>
      </c>
      <c r="D20" s="18">
        <f t="shared" si="0"/>
        <v>18139845.960000001</v>
      </c>
    </row>
    <row r="21" spans="1:4" x14ac:dyDescent="0.25">
      <c r="A21" s="44">
        <v>2039</v>
      </c>
      <c r="B21" s="18">
        <v>9675922.1999999993</v>
      </c>
      <c r="C21" s="18">
        <v>8586437.3599999994</v>
      </c>
      <c r="D21" s="18">
        <f t="shared" si="0"/>
        <v>18262359.559999999</v>
      </c>
    </row>
    <row r="22" spans="1:4" x14ac:dyDescent="0.25">
      <c r="A22" s="44">
        <v>2040</v>
      </c>
      <c r="B22" s="18">
        <v>10066555.699999999</v>
      </c>
      <c r="C22" s="18">
        <v>8337622.5999999996</v>
      </c>
      <c r="D22" s="18">
        <f t="shared" si="0"/>
        <v>18404178.299999997</v>
      </c>
    </row>
    <row r="23" spans="1:4" x14ac:dyDescent="0.25">
      <c r="A23" s="44">
        <v>2041</v>
      </c>
      <c r="B23" s="18">
        <v>10694608.800000001</v>
      </c>
      <c r="C23" s="18">
        <v>7712164.2999999998</v>
      </c>
      <c r="D23" s="18">
        <f t="shared" si="0"/>
        <v>18406773.100000001</v>
      </c>
    </row>
    <row r="24" spans="1:4" x14ac:dyDescent="0.25">
      <c r="A24" s="44">
        <v>2042</v>
      </c>
      <c r="B24" s="18">
        <v>11845000</v>
      </c>
      <c r="C24" s="18">
        <v>6563375.5</v>
      </c>
      <c r="D24" s="18">
        <f t="shared" si="0"/>
        <v>18408375.5</v>
      </c>
    </row>
    <row r="25" spans="1:4" x14ac:dyDescent="0.25">
      <c r="A25" s="44">
        <v>2043</v>
      </c>
      <c r="B25" s="18">
        <v>12190000</v>
      </c>
      <c r="C25" s="18">
        <v>6216151.2999999998</v>
      </c>
      <c r="D25" s="18">
        <f t="shared" si="0"/>
        <v>18406151.300000001</v>
      </c>
    </row>
    <row r="26" spans="1:4" x14ac:dyDescent="0.25">
      <c r="A26" s="44">
        <v>2044</v>
      </c>
      <c r="B26" s="18">
        <v>12550000</v>
      </c>
      <c r="C26" s="18">
        <v>5858598.0999999996</v>
      </c>
      <c r="D26" s="18">
        <f t="shared" si="0"/>
        <v>18408598.100000001</v>
      </c>
    </row>
    <row r="27" spans="1:4" x14ac:dyDescent="0.25">
      <c r="A27" s="44">
        <v>2045</v>
      </c>
      <c r="B27" s="18">
        <v>12915000</v>
      </c>
      <c r="C27" s="18">
        <v>5491388.5999999996</v>
      </c>
      <c r="D27" s="18">
        <f t="shared" si="0"/>
        <v>18406388.600000001</v>
      </c>
    </row>
    <row r="28" spans="1:4" x14ac:dyDescent="0.25">
      <c r="A28" s="44">
        <v>2046</v>
      </c>
      <c r="B28" s="18">
        <v>9165000</v>
      </c>
      <c r="C28" s="18">
        <v>5108075</v>
      </c>
      <c r="D28" s="18">
        <f t="shared" si="0"/>
        <v>14273075</v>
      </c>
    </row>
    <row r="29" spans="1:4" x14ac:dyDescent="0.25">
      <c r="A29" s="44">
        <v>2047</v>
      </c>
      <c r="B29" s="18">
        <v>9620000</v>
      </c>
      <c r="C29" s="18">
        <v>4649825</v>
      </c>
      <c r="D29" s="18">
        <f t="shared" si="0"/>
        <v>14269825</v>
      </c>
    </row>
    <row r="30" spans="1:4" x14ac:dyDescent="0.25">
      <c r="A30" s="44">
        <v>2048</v>
      </c>
      <c r="B30" s="18">
        <v>10105000</v>
      </c>
      <c r="C30" s="18">
        <v>4168825</v>
      </c>
      <c r="D30" s="18">
        <f t="shared" si="0"/>
        <v>14273825</v>
      </c>
    </row>
    <row r="31" spans="1:4" x14ac:dyDescent="0.25">
      <c r="A31" s="44">
        <v>2049</v>
      </c>
      <c r="B31" s="18">
        <v>10515000</v>
      </c>
      <c r="C31" s="18">
        <v>3758312.5</v>
      </c>
      <c r="D31" s="18">
        <f t="shared" si="0"/>
        <v>14273312.5</v>
      </c>
    </row>
    <row r="32" spans="1:4" x14ac:dyDescent="0.25">
      <c r="A32" s="44">
        <v>2050</v>
      </c>
      <c r="B32" s="18">
        <v>10940000</v>
      </c>
      <c r="C32" s="18">
        <v>3331143.76</v>
      </c>
      <c r="D32" s="18">
        <f t="shared" si="0"/>
        <v>14271143.76</v>
      </c>
    </row>
    <row r="33" spans="1:4" x14ac:dyDescent="0.25">
      <c r="A33" s="44">
        <v>2051</v>
      </c>
      <c r="B33" s="18">
        <v>11385000</v>
      </c>
      <c r="C33" s="18">
        <v>2886712.5</v>
      </c>
      <c r="D33" s="18">
        <f t="shared" si="0"/>
        <v>14271712.5</v>
      </c>
    </row>
    <row r="34" spans="1:4" x14ac:dyDescent="0.25">
      <c r="A34" s="44">
        <v>2052</v>
      </c>
      <c r="B34" s="18">
        <v>11845000</v>
      </c>
      <c r="C34" s="18">
        <v>2424200</v>
      </c>
      <c r="D34" s="18">
        <f t="shared" si="0"/>
        <v>14269200</v>
      </c>
    </row>
    <row r="35" spans="1:4" x14ac:dyDescent="0.25">
      <c r="A35" s="44">
        <v>2053</v>
      </c>
      <c r="B35" s="18">
        <v>12325000</v>
      </c>
      <c r="C35" s="18">
        <v>1943000</v>
      </c>
      <c r="D35" s="18">
        <f t="shared" si="0"/>
        <v>14268000</v>
      </c>
    </row>
    <row r="36" spans="1:4" x14ac:dyDescent="0.25">
      <c r="A36" s="44">
        <v>2054</v>
      </c>
      <c r="B36" s="18">
        <v>12945000</v>
      </c>
      <c r="C36" s="18">
        <v>1326750</v>
      </c>
      <c r="D36" s="18">
        <f t="shared" si="0"/>
        <v>14271750</v>
      </c>
    </row>
    <row r="37" spans="1:4" x14ac:dyDescent="0.25">
      <c r="A37" s="44">
        <v>2055</v>
      </c>
      <c r="B37" s="18">
        <v>13590000</v>
      </c>
      <c r="C37" s="18">
        <v>679500</v>
      </c>
      <c r="D37" s="18">
        <f t="shared" si="0"/>
        <v>14269500</v>
      </c>
    </row>
    <row r="38" spans="1:4" ht="15.75" thickBot="1" x14ac:dyDescent="0.3">
      <c r="A38" s="1" t="s">
        <v>45</v>
      </c>
      <c r="B38" s="20">
        <f>SUM(B6:B37)</f>
        <v>242669782.05000001</v>
      </c>
      <c r="C38" s="20">
        <f>SUM(C6:C37)</f>
        <v>270486602.74000001</v>
      </c>
      <c r="D38" s="20">
        <f>SUM(D6:D37)</f>
        <v>513156384.79000014</v>
      </c>
    </row>
    <row r="39" spans="1:4" ht="15.75" thickTop="1" x14ac:dyDescent="0.25">
      <c r="C39" t="s">
        <v>46</v>
      </c>
    </row>
    <row r="40" spans="1:4" x14ac:dyDescent="0.25">
      <c r="C40" t="s">
        <v>46</v>
      </c>
    </row>
  </sheetData>
  <mergeCells count="2">
    <mergeCell ref="A1:D1"/>
    <mergeCell ref="A2:D2"/>
  </mergeCells>
  <printOptions horizontalCentered="1"/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D14"/>
  <sheetViews>
    <sheetView workbookViewId="0">
      <selection activeCell="C10" sqref="C10"/>
    </sheetView>
  </sheetViews>
  <sheetFormatPr defaultRowHeight="15" x14ac:dyDescent="0.25"/>
  <cols>
    <col min="1" max="4" width="16.28515625" customWidth="1"/>
  </cols>
  <sheetData>
    <row r="1" spans="1:4" x14ac:dyDescent="0.25">
      <c r="A1" s="62" t="s">
        <v>0</v>
      </c>
      <c r="B1" s="62"/>
      <c r="C1" s="62"/>
      <c r="D1" s="62"/>
    </row>
    <row r="2" spans="1:4" x14ac:dyDescent="0.25">
      <c r="A2" s="58" t="s">
        <v>110</v>
      </c>
      <c r="B2" s="58"/>
      <c r="C2" s="58"/>
      <c r="D2" s="58"/>
    </row>
    <row r="3" spans="1:4" x14ac:dyDescent="0.25">
      <c r="A3" t="s">
        <v>46</v>
      </c>
    </row>
    <row r="4" spans="1:4" x14ac:dyDescent="0.25">
      <c r="A4" s="1" t="s">
        <v>41</v>
      </c>
      <c r="B4" s="1"/>
      <c r="C4" s="1"/>
      <c r="D4" s="1"/>
    </row>
    <row r="5" spans="1:4" x14ac:dyDescent="0.25">
      <c r="A5" s="17" t="s">
        <v>42</v>
      </c>
      <c r="B5" s="17" t="s">
        <v>43</v>
      </c>
      <c r="C5" s="17" t="s">
        <v>44</v>
      </c>
      <c r="D5" s="17" t="s">
        <v>45</v>
      </c>
    </row>
    <row r="6" spans="1:4" x14ac:dyDescent="0.25">
      <c r="A6" s="1">
        <v>2025</v>
      </c>
      <c r="B6" s="18">
        <v>560000</v>
      </c>
      <c r="C6" s="18">
        <v>44932</v>
      </c>
      <c r="D6" s="18">
        <f t="shared" ref="D6:D9" si="0">B6+C6</f>
        <v>604932</v>
      </c>
    </row>
    <row r="7" spans="1:4" x14ac:dyDescent="0.25">
      <c r="A7" s="1">
        <v>2026</v>
      </c>
      <c r="B7" s="18">
        <v>575000</v>
      </c>
      <c r="C7" s="18">
        <v>31352</v>
      </c>
      <c r="D7" s="18">
        <f t="shared" si="0"/>
        <v>606352</v>
      </c>
    </row>
    <row r="8" spans="1:4" x14ac:dyDescent="0.25">
      <c r="A8" s="1">
        <v>2027</v>
      </c>
      <c r="B8" s="18">
        <v>430000</v>
      </c>
      <c r="C8" s="18">
        <v>19462</v>
      </c>
      <c r="D8" s="18">
        <f t="shared" si="0"/>
        <v>449462</v>
      </c>
    </row>
    <row r="9" spans="1:4" x14ac:dyDescent="0.25">
      <c r="A9" s="1">
        <v>2028</v>
      </c>
      <c r="B9" s="18">
        <v>435000</v>
      </c>
      <c r="C9" s="18">
        <v>9264</v>
      </c>
      <c r="D9" s="18">
        <f t="shared" si="0"/>
        <v>444264</v>
      </c>
    </row>
    <row r="10" spans="1:4" ht="15.75" thickBot="1" x14ac:dyDescent="0.3">
      <c r="A10" s="1" t="s">
        <v>45</v>
      </c>
      <c r="B10" s="20">
        <f>SUM(B6:B9)</f>
        <v>2000000</v>
      </c>
      <c r="C10" s="20">
        <f>SUM(C6:C9)</f>
        <v>105010</v>
      </c>
      <c r="D10" s="20">
        <f>SUM(D6:D9)</f>
        <v>2105010</v>
      </c>
    </row>
    <row r="11" spans="1:4" ht="15.75" thickTop="1" x14ac:dyDescent="0.25">
      <c r="D11" s="19" t="s">
        <v>46</v>
      </c>
    </row>
    <row r="12" spans="1:4" x14ac:dyDescent="0.25">
      <c r="A12" s="3" t="s">
        <v>46</v>
      </c>
    </row>
    <row r="14" spans="1:4" x14ac:dyDescent="0.25">
      <c r="D14" s="19" t="s">
        <v>46</v>
      </c>
    </row>
  </sheetData>
  <mergeCells count="2">
    <mergeCell ref="A1:D1"/>
    <mergeCell ref="A2:D2"/>
  </mergeCells>
  <printOptions horizontalCentered="1"/>
  <pageMargins left="0.7" right="0.7" top="0.75" bottom="0.75" header="0.3" footer="0.3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D13"/>
  <sheetViews>
    <sheetView workbookViewId="0">
      <selection activeCell="B6" sqref="B6"/>
    </sheetView>
  </sheetViews>
  <sheetFormatPr defaultRowHeight="15" x14ac:dyDescent="0.25"/>
  <cols>
    <col min="1" max="4" width="16.28515625" customWidth="1"/>
  </cols>
  <sheetData>
    <row r="1" spans="1:4" x14ac:dyDescent="0.25">
      <c r="A1" s="62" t="s">
        <v>0</v>
      </c>
      <c r="B1" s="62"/>
      <c r="C1" s="62"/>
      <c r="D1" s="62"/>
    </row>
    <row r="2" spans="1:4" x14ac:dyDescent="0.25">
      <c r="A2" s="58" t="s">
        <v>111</v>
      </c>
      <c r="B2" s="58"/>
      <c r="C2" s="58"/>
      <c r="D2" s="58"/>
    </row>
    <row r="3" spans="1:4" x14ac:dyDescent="0.25">
      <c r="A3" t="s">
        <v>46</v>
      </c>
    </row>
    <row r="4" spans="1:4" x14ac:dyDescent="0.25">
      <c r="A4" s="1" t="s">
        <v>41</v>
      </c>
      <c r="B4" s="1"/>
      <c r="C4" s="1"/>
      <c r="D4" s="1"/>
    </row>
    <row r="5" spans="1:4" x14ac:dyDescent="0.25">
      <c r="A5" s="17" t="s">
        <v>42</v>
      </c>
      <c r="B5" s="17" t="s">
        <v>43</v>
      </c>
      <c r="C5" s="17" t="s">
        <v>44</v>
      </c>
      <c r="D5" s="17" t="s">
        <v>45</v>
      </c>
    </row>
    <row r="6" spans="1:4" x14ac:dyDescent="0.25">
      <c r="A6" s="1">
        <v>2025</v>
      </c>
      <c r="B6" s="18">
        <v>110757</v>
      </c>
      <c r="C6" s="18">
        <f>4083.74+2754.65</f>
        <v>6838.3899999999994</v>
      </c>
      <c r="D6" s="18">
        <f t="shared" ref="D6:D8" si="0">SUM(B6:C6)</f>
        <v>117595.39</v>
      </c>
    </row>
    <row r="7" spans="1:4" x14ac:dyDescent="0.25">
      <c r="A7" s="1">
        <v>2026</v>
      </c>
      <c r="B7" s="18">
        <v>113416</v>
      </c>
      <c r="C7" s="18">
        <f>2754.65+1393.66</f>
        <v>4148.3100000000004</v>
      </c>
      <c r="D7" s="18">
        <f t="shared" si="0"/>
        <v>117564.31</v>
      </c>
    </row>
    <row r="8" spans="1:4" x14ac:dyDescent="0.25">
      <c r="A8" s="1">
        <v>2027</v>
      </c>
      <c r="B8" s="18">
        <v>116138</v>
      </c>
      <c r="C8" s="18">
        <v>1393.66</v>
      </c>
      <c r="D8" s="18">
        <f t="shared" si="0"/>
        <v>117531.66</v>
      </c>
    </row>
    <row r="9" spans="1:4" ht="15.75" thickBot="1" x14ac:dyDescent="0.3">
      <c r="A9" s="1" t="s">
        <v>45</v>
      </c>
      <c r="B9" s="20">
        <f>SUM(B6:B8)</f>
        <v>340311</v>
      </c>
      <c r="C9" s="20">
        <f>SUM(C6:C8)</f>
        <v>12380.36</v>
      </c>
      <c r="D9" s="20">
        <f>SUM(D6:D8)</f>
        <v>352691.36</v>
      </c>
    </row>
    <row r="10" spans="1:4" ht="15.75" thickTop="1" x14ac:dyDescent="0.25">
      <c r="D10" s="19" t="s">
        <v>46</v>
      </c>
    </row>
    <row r="11" spans="1:4" x14ac:dyDescent="0.25">
      <c r="A11" s="3" t="s">
        <v>46</v>
      </c>
    </row>
    <row r="13" spans="1:4" x14ac:dyDescent="0.25">
      <c r="D13" s="19" t="s">
        <v>46</v>
      </c>
    </row>
  </sheetData>
  <mergeCells count="2">
    <mergeCell ref="A1:D1"/>
    <mergeCell ref="A2:D2"/>
  </mergeCells>
  <printOptions horizontalCentered="1"/>
  <pageMargins left="0.7" right="0.7" top="0.75" bottom="0.75" header="0.3" footer="0.3"/>
  <pageSetup orientation="landscape" r:id="rId1"/>
  <ignoredErrors>
    <ignoredError sqref="D6:D8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C56E53D3136344958FFEEFFED24D76" ma:contentTypeVersion="16" ma:contentTypeDescription="Create a new document." ma:contentTypeScope="" ma:versionID="7b57f93c2d29ad9a52bcb1749d4fe67f">
  <xsd:schema xmlns:xsd="http://www.w3.org/2001/XMLSchema" xmlns:xs="http://www.w3.org/2001/XMLSchema" xmlns:p="http://schemas.microsoft.com/office/2006/metadata/properties" xmlns:ns3="789f3ddc-acc4-4635-8860-523a83774f0e" xmlns:ns4="08f18279-6a3a-4a0d-a685-7b011246998a" targetNamespace="http://schemas.microsoft.com/office/2006/metadata/properties" ma:root="true" ma:fieldsID="294e09c9a0387729aa76ded89d704969" ns3:_="" ns4:_="">
    <xsd:import namespace="789f3ddc-acc4-4635-8860-523a83774f0e"/>
    <xsd:import namespace="08f18279-6a3a-4a0d-a685-7b01124699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9f3ddc-acc4-4635-8860-523a83774f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f18279-6a3a-4a0d-a685-7b01124699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89f3ddc-acc4-4635-8860-523a83774f0e" xsi:nil="true"/>
  </documentManagement>
</p:properties>
</file>

<file path=customXml/itemProps1.xml><?xml version="1.0" encoding="utf-8"?>
<ds:datastoreItem xmlns:ds="http://schemas.openxmlformats.org/officeDocument/2006/customXml" ds:itemID="{790030C9-CBC8-4366-ADC4-E452CD12A4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9f3ddc-acc4-4635-8860-523a83774f0e"/>
    <ds:schemaRef ds:uri="08f18279-6a3a-4a0d-a685-7b01124699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7EA28B6-F7C4-4692-94EE-9E6E732309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D5B433-3140-4C5B-8B02-349497135E83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purl.org/dc/dcmitype/"/>
    <ds:schemaRef ds:uri="789f3ddc-acc4-4635-8860-523a83774f0e"/>
    <ds:schemaRef ds:uri="http://schemas.openxmlformats.org/package/2006/metadata/core-properties"/>
    <ds:schemaRef ds:uri="08f18279-6a3a-4a0d-a685-7b011246998a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7</vt:i4>
      </vt:variant>
    </vt:vector>
  </HeadingPairs>
  <TitlesOfParts>
    <vt:vector size="16" baseType="lpstr">
      <vt:lpstr>Title Page</vt:lpstr>
      <vt:lpstr>Fund FS</vt:lpstr>
      <vt:lpstr>List of Bond Issues</vt:lpstr>
      <vt:lpstr>General Obligation Bonds wP&amp;I</vt:lpstr>
      <vt:lpstr>General Obligation wper capita</vt:lpstr>
      <vt:lpstr>General Obligation per Student</vt:lpstr>
      <vt:lpstr>Total Bonded Debt OS</vt:lpstr>
      <vt:lpstr>Maint Tax Note</vt:lpstr>
      <vt:lpstr>Notes Payable</vt:lpstr>
      <vt:lpstr>'General Obligation Bonds wP&amp;I'!Print_Area</vt:lpstr>
      <vt:lpstr>'General Obligation per Student'!Print_Area</vt:lpstr>
      <vt:lpstr>'General Obligation wper capita'!Print_Area</vt:lpstr>
      <vt:lpstr>'List of Bond Issues'!Print_Area</vt:lpstr>
      <vt:lpstr>'Maint Tax Note'!Print_Area</vt:lpstr>
      <vt:lpstr>'Notes Payable'!Print_Area</vt:lpstr>
      <vt:lpstr>'Total Bonded Debt OS'!Print_Area</vt:lpstr>
    </vt:vector>
  </TitlesOfParts>
  <Company>White Settlement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Janette Owens</dc:creator>
  <cp:lastModifiedBy>James Maddux</cp:lastModifiedBy>
  <cp:lastPrinted>2024-10-29T16:30:38Z</cp:lastPrinted>
  <dcterms:created xsi:type="dcterms:W3CDTF">2016-11-07T18:29:07Z</dcterms:created>
  <dcterms:modified xsi:type="dcterms:W3CDTF">2024-10-30T16:52:25Z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0x010100CBC56E53D3136344958FFEEFFED24D76</vt:lpwstr>
  </property>
</Properties>
</file>