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21072" windowHeight="13872"/>
  </bookViews>
  <sheets>
    <sheet name="Sheet1" sheetId="1" r:id="rId1"/>
    <sheet name="Sheet2" sheetId="4" r:id="rId2"/>
    <sheet name="Sheet3" sheetId="5" r:id="rId3"/>
  </sheets>
  <definedNames>
    <definedName name="_xlnm.Print_Titles" localSheetId="0">Sheet1!$1:$2</definedName>
    <definedName name="_xlnm.Print_Titles" localSheetId="1">Sheet2!$1:$1</definedName>
    <definedName name="_xlnm.Print_Titles" localSheetId="2">Sheet3!$1:$1</definedName>
  </definedNames>
  <calcPr calcId="145621"/>
</workbook>
</file>

<file path=xl/calcChain.xml><?xml version="1.0" encoding="utf-8"?>
<calcChain xmlns="http://schemas.openxmlformats.org/spreadsheetml/2006/main">
  <c r="D13" i="1" l="1"/>
  <c r="N47" i="1" l="1"/>
  <c r="L47" i="1"/>
  <c r="J47" i="1"/>
  <c r="F47" i="1"/>
  <c r="N13" i="1"/>
  <c r="L13" i="1"/>
  <c r="J13" i="1"/>
  <c r="B13" i="1"/>
  <c r="F114" i="1" l="1"/>
  <c r="H114" i="1"/>
  <c r="D115" i="1"/>
  <c r="H115" i="1"/>
  <c r="D116" i="1"/>
  <c r="F116" i="1"/>
  <c r="H116" i="1"/>
  <c r="J116" i="1"/>
  <c r="L116" i="1"/>
  <c r="N116" i="1"/>
  <c r="B115" i="1"/>
  <c r="B116" i="1"/>
  <c r="N99" i="1"/>
  <c r="N50" i="1"/>
  <c r="N49" i="1"/>
  <c r="N55" i="1" s="1"/>
  <c r="N9" i="1"/>
  <c r="N8" i="1"/>
  <c r="N6" i="1"/>
  <c r="N39" i="1"/>
  <c r="N38" i="1"/>
  <c r="N10" i="1"/>
  <c r="N103" i="1"/>
  <c r="N96" i="1"/>
  <c r="N60" i="1"/>
  <c r="N63" i="1" s="1"/>
  <c r="N74" i="1" s="1"/>
  <c r="N27" i="1"/>
  <c r="N20" i="1"/>
  <c r="N105" i="1" l="1"/>
  <c r="N29" i="1"/>
  <c r="N114" i="1" s="1"/>
  <c r="N76" i="1"/>
  <c r="N115" i="1" s="1"/>
  <c r="H96" i="1"/>
  <c r="H103" i="1"/>
  <c r="N118" i="1" l="1"/>
  <c r="H105" i="1"/>
  <c r="L103" i="1"/>
  <c r="L96" i="1"/>
  <c r="L60" i="1"/>
  <c r="L63" i="1" s="1"/>
  <c r="L74" i="1" s="1"/>
  <c r="L55" i="1"/>
  <c r="L27" i="1"/>
  <c r="L20" i="1"/>
  <c r="D92" i="1"/>
  <c r="D89" i="1"/>
  <c r="D88" i="1"/>
  <c r="D84" i="1"/>
  <c r="D83" i="1"/>
  <c r="D82" i="1"/>
  <c r="L105" i="1" l="1"/>
  <c r="L76" i="1"/>
  <c r="L115" i="1" s="1"/>
  <c r="L29" i="1"/>
  <c r="L114" i="1" s="1"/>
  <c r="L118" i="1" s="1"/>
  <c r="J103" i="1"/>
  <c r="J60" i="1"/>
  <c r="J96" i="1"/>
  <c r="J74" i="1"/>
  <c r="J55" i="1"/>
  <c r="J27" i="1"/>
  <c r="J20" i="1"/>
  <c r="B27" i="1"/>
  <c r="B20" i="1"/>
  <c r="D60" i="1"/>
  <c r="D55" i="1"/>
  <c r="D47" i="1"/>
  <c r="D74" i="1"/>
  <c r="F20" i="1"/>
  <c r="D20" i="1"/>
  <c r="D27" i="1"/>
  <c r="F27" i="1"/>
  <c r="F74" i="1"/>
  <c r="F60" i="1"/>
  <c r="F55" i="1"/>
  <c r="F13" i="1"/>
  <c r="J105" i="1" l="1"/>
  <c r="J29" i="1"/>
  <c r="J114" i="1" s="1"/>
  <c r="J76" i="1"/>
  <c r="J115" i="1" s="1"/>
  <c r="B29" i="1"/>
  <c r="B114" i="1" s="1"/>
  <c r="B118" i="1" s="1"/>
  <c r="D76" i="1"/>
  <c r="F29" i="1"/>
  <c r="F76" i="1"/>
  <c r="F115" i="1" s="1"/>
  <c r="F118" i="1" s="1"/>
  <c r="J118" i="1" l="1"/>
  <c r="D29" i="1"/>
  <c r="D114" i="1" s="1"/>
  <c r="D118" i="1" s="1"/>
</calcChain>
</file>

<file path=xl/sharedStrings.xml><?xml version="1.0" encoding="utf-8"?>
<sst xmlns="http://schemas.openxmlformats.org/spreadsheetml/2006/main" count="101" uniqueCount="77">
  <si>
    <t>Helms MS</t>
  </si>
  <si>
    <t>Pinole MS</t>
  </si>
  <si>
    <t>Portola MS</t>
  </si>
  <si>
    <t>El Cerrito High</t>
  </si>
  <si>
    <t>Kennedy HS Field</t>
  </si>
  <si>
    <t>Richmond HS Field</t>
  </si>
  <si>
    <t>Program Coordination</t>
  </si>
  <si>
    <t>Funishings/Equipment</t>
  </si>
  <si>
    <t>Network Technology</t>
  </si>
  <si>
    <t>MEASURE D</t>
  </si>
  <si>
    <t>Total Modernization</t>
  </si>
  <si>
    <t>Total Fields</t>
  </si>
  <si>
    <t>Total Other</t>
  </si>
  <si>
    <t>Total Measure D</t>
  </si>
  <si>
    <t>Board Meeting</t>
  </si>
  <si>
    <t>MEASURE J</t>
  </si>
  <si>
    <t>Dover</t>
  </si>
  <si>
    <t>Castro</t>
  </si>
  <si>
    <t>Ford</t>
  </si>
  <si>
    <t>King</t>
  </si>
  <si>
    <t>Nystrom</t>
  </si>
  <si>
    <t>Ohlone</t>
  </si>
  <si>
    <t>Coronado</t>
  </si>
  <si>
    <t>De Anza HS</t>
  </si>
  <si>
    <t>Pinole Valley HS</t>
  </si>
  <si>
    <t>Richmond HS</t>
  </si>
  <si>
    <t>Kennedy HS</t>
  </si>
  <si>
    <t>Leadership &amp; Gompers</t>
  </si>
  <si>
    <t>Richmond College Prep</t>
  </si>
  <si>
    <t>Additional Projects</t>
  </si>
  <si>
    <t>Verde ES Site Work</t>
  </si>
  <si>
    <t>Furnishings/Equipment</t>
  </si>
  <si>
    <t>Program Contingency</t>
  </si>
  <si>
    <t>Total Elementary Schools</t>
  </si>
  <si>
    <t>Total High Schools</t>
  </si>
  <si>
    <t>Total Charter Schools</t>
  </si>
  <si>
    <t>Deferred Capital Projects</t>
  </si>
  <si>
    <t>MEASURE 2010-D</t>
  </si>
  <si>
    <t>Highland</t>
  </si>
  <si>
    <t>Fairmont</t>
  </si>
  <si>
    <t>Montalvin</t>
  </si>
  <si>
    <t>Peres</t>
  </si>
  <si>
    <t>Stege</t>
  </si>
  <si>
    <t>Valley View</t>
  </si>
  <si>
    <t>Wilson</t>
  </si>
  <si>
    <t>Hercules MS/HS</t>
  </si>
  <si>
    <t>Gompers/Leadership</t>
  </si>
  <si>
    <t>Network/Technology</t>
  </si>
  <si>
    <t>Furniture &amp; Equipment</t>
  </si>
  <si>
    <t>CAMP</t>
  </si>
  <si>
    <t>Grant</t>
  </si>
  <si>
    <t>Lake</t>
  </si>
  <si>
    <t>Hercules MS/HS - LVDJ MS</t>
  </si>
  <si>
    <t>Total Measure 2010-D</t>
  </si>
  <si>
    <t>Downer ES Soccer</t>
  </si>
  <si>
    <t>Restroom Walls</t>
  </si>
  <si>
    <t>Measure D Refund</t>
  </si>
  <si>
    <t>Master Planning</t>
  </si>
  <si>
    <t>El Cerrito HS Stadium</t>
  </si>
  <si>
    <t>Cash Flow</t>
  </si>
  <si>
    <t>Richmond HS Stadium</t>
  </si>
  <si>
    <t>Waterproofing</t>
  </si>
  <si>
    <t>1</t>
  </si>
  <si>
    <t>Budget</t>
  </si>
  <si>
    <t xml:space="preserve">Budget </t>
  </si>
  <si>
    <t>Total Measure J</t>
  </si>
  <si>
    <t>Original Project</t>
  </si>
  <si>
    <t>1 From the June-2006 CAMP report, Measure J projects</t>
  </si>
  <si>
    <t>Pinole Valley HS Field</t>
  </si>
  <si>
    <t>Helms MS Field</t>
  </si>
  <si>
    <t>Pinole MS Field</t>
  </si>
  <si>
    <t>De Anza HS Field</t>
  </si>
  <si>
    <t>Kennedy HS Science Wing</t>
  </si>
  <si>
    <t>Total All Measures</t>
  </si>
  <si>
    <t>Total Measure M</t>
  </si>
  <si>
    <t>Orig 2010D</t>
  </si>
  <si>
    <t>Phase 2A-3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</si>
</sst>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/>
    <xf numFmtId="164" fontId="0" fillId="0" borderId="0" xfId="1" applyNumberFormat="1" applyFont="1"/>
    <xf numFmtId="0" fontId="0" fillId="0" borderId="0" xfId="0" applyAlignment="1">
      <alignment horizontal="left" indent="1"/>
    </xf>
    <xf numFmtId="164" fontId="0" fillId="0" borderId="2" xfId="1" applyNumberFormat="1" applyFont="1" applyBorder="1"/>
    <xf numFmtId="164" fontId="0" fillId="0" borderId="3" xfId="1" applyNumberFormat="1" applyFont="1" applyBorder="1"/>
    <xf numFmtId="0" fontId="0" fillId="0" borderId="0" xfId="0" applyAlignment="1">
      <alignment horizontal="left"/>
    </xf>
    <xf numFmtId="164" fontId="0" fillId="0" borderId="0" xfId="1" applyNumberFormat="1" applyFont="1" applyFill="1" applyBorder="1"/>
    <xf numFmtId="14" fontId="0" fillId="0" borderId="0" xfId="0" applyNumberFormat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3" fillId="0" borderId="0" xfId="1" applyNumberFormat="1" applyFont="1"/>
    <xf numFmtId="0" fontId="0" fillId="0" borderId="3" xfId="0" applyBorder="1" applyAlignment="1">
      <alignment horizontal="left"/>
    </xf>
    <xf numFmtId="0" fontId="0" fillId="0" borderId="3" xfId="0" applyBorder="1"/>
    <xf numFmtId="164" fontId="1" fillId="0" borderId="0" xfId="1" applyNumberFormat="1" applyFont="1"/>
    <xf numFmtId="164" fontId="0" fillId="0" borderId="1" xfId="1" applyNumberFormat="1" applyFont="1" applyBorder="1"/>
    <xf numFmtId="164" fontId="3" fillId="0" borderId="0" xfId="1" applyNumberFormat="1" applyFont="1" applyAlignment="1">
      <alignment horizontal="center"/>
    </xf>
    <xf numFmtId="164" fontId="4" fillId="0" borderId="1" xfId="1" quotePrefix="1" applyNumberFormat="1" applyFont="1" applyBorder="1" applyAlignment="1">
      <alignment horizontal="left"/>
    </xf>
    <xf numFmtId="164" fontId="0" fillId="0" borderId="0" xfId="1" applyNumberFormat="1" applyFont="1" applyAlignment="1">
      <alignment horizontal="right"/>
    </xf>
    <xf numFmtId="14" fontId="0" fillId="0" borderId="0" xfId="0" quotePrefix="1" applyNumberFormat="1" applyAlignment="1">
      <alignment horizontal="center"/>
    </xf>
    <xf numFmtId="164" fontId="1" fillId="0" borderId="2" xfId="1" applyNumberFormat="1" applyFont="1" applyBorder="1"/>
    <xf numFmtId="0" fontId="3" fillId="0" borderId="1" xfId="1" applyNumberFormat="1" applyFont="1" applyBorder="1" applyAlignment="1">
      <alignment horizontal="center"/>
    </xf>
    <xf numFmtId="0" fontId="5" fillId="0" borderId="0" xfId="0" quotePrefix="1" applyFont="1"/>
    <xf numFmtId="164" fontId="0" fillId="0" borderId="0" xfId="1" applyNumberFormat="1" applyFont="1" applyBorder="1"/>
    <xf numFmtId="0" fontId="0" fillId="0" borderId="0" xfId="0" applyBorder="1" applyAlignment="1">
      <alignment horizontal="left"/>
    </xf>
    <xf numFmtId="164" fontId="0" fillId="0" borderId="5" xfId="0" applyNumberFormat="1" applyBorder="1"/>
    <xf numFmtId="0" fontId="0" fillId="0" borderId="2" xfId="0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tabSelected="1" workbookViewId="0">
      <pane xSplit="1" ySplit="2" topLeftCell="B78" activePane="bottomRight" state="frozen"/>
      <selection pane="topRight" activeCell="B1" sqref="B1"/>
      <selection pane="bottomLeft" activeCell="A3" sqref="A3"/>
      <selection pane="bottomRight" activeCell="B38" sqref="B38"/>
    </sheetView>
  </sheetViews>
  <sheetFormatPr defaultRowHeight="13.2" x14ac:dyDescent="0.25"/>
  <cols>
    <col min="1" max="1" width="25.6640625" customWidth="1"/>
    <col min="2" max="2" width="12.33203125" bestFit="1" customWidth="1"/>
    <col min="3" max="3" width="1" customWidth="1"/>
    <col min="4" max="4" width="15.88671875" bestFit="1" customWidth="1"/>
    <col min="5" max="5" width="1" customWidth="1"/>
    <col min="6" max="6" width="14" customWidth="1"/>
    <col min="7" max="7" width="1" customWidth="1"/>
    <col min="8" max="8" width="12.6640625" customWidth="1"/>
    <col min="9" max="9" width="1" customWidth="1"/>
    <col min="10" max="10" width="14.109375" customWidth="1"/>
    <col min="11" max="11" width="1" customWidth="1"/>
    <col min="12" max="12" width="13.88671875" customWidth="1"/>
    <col min="13" max="13" width="1" customWidth="1"/>
    <col min="14" max="14" width="14.109375" customWidth="1"/>
  </cols>
  <sheetData>
    <row r="1" spans="1:14" ht="12.75" x14ac:dyDescent="0.2">
      <c r="B1" s="8">
        <v>38098</v>
      </c>
      <c r="D1" s="8">
        <v>38884</v>
      </c>
      <c r="F1" s="8">
        <v>40219</v>
      </c>
      <c r="H1" s="21" t="s">
        <v>75</v>
      </c>
      <c r="J1" s="8">
        <v>40820</v>
      </c>
      <c r="L1" s="8">
        <v>40968</v>
      </c>
      <c r="N1" s="8">
        <v>41110</v>
      </c>
    </row>
    <row r="2" spans="1:14" ht="13.5" thickBot="1" x14ac:dyDescent="0.25">
      <c r="B2" s="10" t="s">
        <v>49</v>
      </c>
      <c r="C2" s="9"/>
      <c r="D2" s="10" t="s">
        <v>49</v>
      </c>
      <c r="E2" s="9"/>
      <c r="F2" s="10" t="s">
        <v>14</v>
      </c>
      <c r="G2" s="9"/>
      <c r="H2" s="10" t="s">
        <v>63</v>
      </c>
      <c r="I2" s="9"/>
      <c r="J2" s="10" t="s">
        <v>14</v>
      </c>
      <c r="K2" s="9"/>
      <c r="L2" s="10" t="s">
        <v>59</v>
      </c>
      <c r="M2" s="9"/>
      <c r="N2" s="10" t="s">
        <v>59</v>
      </c>
    </row>
    <row r="3" spans="1:14" ht="12.75" x14ac:dyDescent="0.2">
      <c r="B3" s="11"/>
      <c r="C3" s="11"/>
      <c r="D3" s="12"/>
      <c r="E3" s="11"/>
      <c r="F3" s="12"/>
      <c r="G3" s="11"/>
      <c r="H3" s="12"/>
      <c r="I3" s="11"/>
      <c r="J3" s="11"/>
      <c r="K3" s="11"/>
      <c r="L3" s="11"/>
      <c r="M3" s="11"/>
      <c r="N3" s="11"/>
    </row>
    <row r="4" spans="1:14" ht="12.75" x14ac:dyDescent="0.2">
      <c r="A4" s="1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2.75" x14ac:dyDescent="0.2">
      <c r="A6" s="3" t="s">
        <v>0</v>
      </c>
      <c r="B6" s="2">
        <v>63000000</v>
      </c>
      <c r="C6" s="2"/>
      <c r="D6" s="2">
        <v>56143159</v>
      </c>
      <c r="E6" s="2"/>
      <c r="F6" s="2">
        <v>74990607</v>
      </c>
      <c r="G6" s="2"/>
      <c r="H6" s="2"/>
      <c r="I6" s="2"/>
      <c r="J6" s="2">
        <v>78527467</v>
      </c>
      <c r="K6" s="2"/>
      <c r="L6" s="2">
        <v>78527467</v>
      </c>
      <c r="M6" s="2"/>
      <c r="N6" s="2">
        <f>72000330</f>
        <v>72000330</v>
      </c>
    </row>
    <row r="7" spans="1:14" ht="12.75" x14ac:dyDescent="0.2">
      <c r="A7" s="3" t="s">
        <v>69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7700000</v>
      </c>
    </row>
    <row r="8" spans="1:14" ht="12.75" x14ac:dyDescent="0.2">
      <c r="A8" s="3" t="s">
        <v>1</v>
      </c>
      <c r="B8" s="2">
        <v>40000000</v>
      </c>
      <c r="C8" s="2"/>
      <c r="D8" s="2">
        <v>39509034</v>
      </c>
      <c r="E8" s="2"/>
      <c r="F8" s="2">
        <v>49821143</v>
      </c>
      <c r="G8" s="2"/>
      <c r="H8" s="2"/>
      <c r="I8" s="2"/>
      <c r="J8" s="2">
        <v>52198359</v>
      </c>
      <c r="K8" s="2"/>
      <c r="L8" s="2">
        <v>52198359</v>
      </c>
      <c r="M8" s="2"/>
      <c r="N8" s="2">
        <f>49900361</f>
        <v>49900361</v>
      </c>
    </row>
    <row r="9" spans="1:14" ht="12.75" x14ac:dyDescent="0.2">
      <c r="A9" s="3" t="s">
        <v>70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>
        <f>4070000</f>
        <v>4070000</v>
      </c>
    </row>
    <row r="10" spans="1:14" ht="12.75" x14ac:dyDescent="0.2">
      <c r="A10" s="3" t="s">
        <v>2</v>
      </c>
      <c r="B10" s="2">
        <v>39000000</v>
      </c>
      <c r="C10" s="2"/>
      <c r="D10" s="2">
        <v>35508320</v>
      </c>
      <c r="E10" s="2"/>
      <c r="F10" s="2">
        <v>60000000</v>
      </c>
      <c r="G10" s="2"/>
      <c r="H10" s="2"/>
      <c r="I10" s="2"/>
      <c r="J10" s="2">
        <v>56429054</v>
      </c>
      <c r="K10" s="2"/>
      <c r="L10" s="2">
        <v>56429054</v>
      </c>
      <c r="M10" s="2"/>
      <c r="N10" s="2">
        <f>16000000+47750000</f>
        <v>63750000</v>
      </c>
    </row>
    <row r="11" spans="1:14" ht="12.75" x14ac:dyDescent="0.2">
      <c r="A11" s="3" t="s">
        <v>23</v>
      </c>
      <c r="B11" s="2">
        <v>107000000</v>
      </c>
      <c r="C11" s="2"/>
      <c r="D11" s="2">
        <v>2996989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2.75" x14ac:dyDescent="0.2">
      <c r="A12" s="3" t="s">
        <v>3</v>
      </c>
      <c r="B12" s="2">
        <v>89000000</v>
      </c>
      <c r="C12" s="2"/>
      <c r="D12" s="2">
        <v>106166228</v>
      </c>
      <c r="E12" s="2"/>
      <c r="F12" s="2">
        <v>123272886</v>
      </c>
      <c r="G12" s="2"/>
      <c r="H12" s="2"/>
      <c r="I12" s="2"/>
      <c r="J12" s="2">
        <v>123381967</v>
      </c>
      <c r="K12" s="2"/>
      <c r="L12" s="2">
        <v>124248686</v>
      </c>
      <c r="M12" s="2"/>
      <c r="N12" s="2">
        <v>124248686</v>
      </c>
    </row>
    <row r="13" spans="1:14" ht="12.75" x14ac:dyDescent="0.2">
      <c r="A13" t="s">
        <v>10</v>
      </c>
      <c r="B13" s="4">
        <f>SUM(B5:B12)</f>
        <v>338000000</v>
      </c>
      <c r="C13" s="2"/>
      <c r="D13" s="4">
        <f>SUM(D5:D12)</f>
        <v>240323730</v>
      </c>
      <c r="E13" s="2"/>
      <c r="F13" s="4">
        <f>SUM(F5:F12)</f>
        <v>308084636</v>
      </c>
      <c r="G13" s="2"/>
      <c r="H13" s="4"/>
      <c r="I13" s="2"/>
      <c r="J13" s="4">
        <f>SUM(J5:J12)</f>
        <v>310536847</v>
      </c>
      <c r="K13" s="2"/>
      <c r="L13" s="4">
        <f>SUM(L5:L12)</f>
        <v>311403566</v>
      </c>
      <c r="M13" s="2"/>
      <c r="N13" s="4">
        <f>SUM(N5:N12)</f>
        <v>321669377</v>
      </c>
    </row>
    <row r="14" spans="1:14" ht="12.75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2.75" x14ac:dyDescent="0.2">
      <c r="A15" s="3" t="s">
        <v>71</v>
      </c>
      <c r="B15" s="2"/>
      <c r="C15" s="2"/>
      <c r="D15" s="2">
        <v>2140346</v>
      </c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2.75" x14ac:dyDescent="0.2">
      <c r="A16" s="3" t="s">
        <v>4</v>
      </c>
      <c r="B16" s="2"/>
      <c r="C16" s="2"/>
      <c r="D16" s="2">
        <v>2055970</v>
      </c>
      <c r="E16" s="2"/>
      <c r="F16" s="2">
        <v>3181061</v>
      </c>
      <c r="G16" s="2"/>
      <c r="H16" s="2"/>
      <c r="I16" s="2"/>
      <c r="J16" s="2">
        <v>3181061</v>
      </c>
      <c r="K16" s="2"/>
      <c r="L16" s="2">
        <v>3181061</v>
      </c>
      <c r="M16" s="2"/>
      <c r="N16" s="2">
        <v>3181061</v>
      </c>
    </row>
    <row r="17" spans="1:14" ht="12.75" x14ac:dyDescent="0.2">
      <c r="A17" s="3" t="s">
        <v>68</v>
      </c>
      <c r="B17" s="2"/>
      <c r="C17" s="2"/>
      <c r="D17" s="2">
        <v>1823409</v>
      </c>
      <c r="E17" s="2"/>
      <c r="F17" s="2">
        <v>1666943</v>
      </c>
      <c r="G17" s="2"/>
      <c r="H17" s="2"/>
      <c r="I17" s="2"/>
      <c r="J17" s="2">
        <v>1667232</v>
      </c>
      <c r="K17" s="2"/>
      <c r="L17" s="2">
        <v>1667232</v>
      </c>
      <c r="M17" s="2"/>
      <c r="N17" s="2">
        <v>1667232</v>
      </c>
    </row>
    <row r="18" spans="1:14" ht="12.75" x14ac:dyDescent="0.2">
      <c r="A18" s="3" t="s">
        <v>5</v>
      </c>
      <c r="B18" s="2"/>
      <c r="C18" s="2"/>
      <c r="D18" s="2">
        <v>2109010</v>
      </c>
      <c r="E18" s="2"/>
      <c r="F18" s="2">
        <v>4182898</v>
      </c>
      <c r="G18" s="2"/>
      <c r="H18" s="2"/>
      <c r="I18" s="2"/>
      <c r="J18" s="2">
        <v>4181848</v>
      </c>
      <c r="K18" s="2"/>
      <c r="L18" s="2">
        <v>4181848</v>
      </c>
      <c r="M18" s="2"/>
      <c r="N18" s="2">
        <v>4181848</v>
      </c>
    </row>
    <row r="19" spans="1:14" ht="12.75" x14ac:dyDescent="0.2">
      <c r="A19" s="3" t="s">
        <v>45</v>
      </c>
      <c r="B19" s="2"/>
      <c r="C19" s="2"/>
      <c r="D19" s="2">
        <v>1081720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2.75" x14ac:dyDescent="0.2">
      <c r="A20" t="s">
        <v>11</v>
      </c>
      <c r="B20" s="4">
        <f>SUM(B15:B19)</f>
        <v>0</v>
      </c>
      <c r="C20" s="2"/>
      <c r="D20" s="4">
        <f>SUM(D15:D19)</f>
        <v>9210455</v>
      </c>
      <c r="E20" s="2"/>
      <c r="F20" s="4">
        <f>SUM(F15:F19)</f>
        <v>9030902</v>
      </c>
      <c r="G20" s="2"/>
      <c r="H20" s="4"/>
      <c r="I20" s="2"/>
      <c r="J20" s="4">
        <f>SUM(J15:J19)</f>
        <v>9030141</v>
      </c>
      <c r="K20" s="2"/>
      <c r="L20" s="4">
        <f>SUM(L15:L19)</f>
        <v>9030141</v>
      </c>
      <c r="M20" s="2"/>
      <c r="N20" s="4">
        <f>SUM(N15:N19)</f>
        <v>9030141</v>
      </c>
    </row>
    <row r="21" spans="1:14" ht="12.75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2.75" x14ac:dyDescent="0.2">
      <c r="A22" s="3" t="s">
        <v>76</v>
      </c>
      <c r="B22" s="2">
        <v>7338745</v>
      </c>
      <c r="C22" s="2"/>
      <c r="D22" s="2">
        <v>4705245</v>
      </c>
      <c r="E22" s="2"/>
      <c r="F22" s="2">
        <v>4805068</v>
      </c>
      <c r="G22" s="2"/>
      <c r="H22" s="2"/>
      <c r="I22" s="2"/>
      <c r="J22" s="2">
        <v>4727883</v>
      </c>
      <c r="K22" s="2"/>
      <c r="L22" s="2">
        <v>4727883</v>
      </c>
      <c r="M22" s="2"/>
      <c r="N22" s="2">
        <v>4727883</v>
      </c>
    </row>
    <row r="23" spans="1:14" ht="12.75" x14ac:dyDescent="0.2">
      <c r="A23" s="3" t="s">
        <v>52</v>
      </c>
      <c r="B23" s="2">
        <v>1284709</v>
      </c>
      <c r="C23" s="2"/>
      <c r="D23" s="2">
        <v>2876057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2.75" x14ac:dyDescent="0.2">
      <c r="A24" s="3" t="s">
        <v>8</v>
      </c>
      <c r="B24" s="2"/>
      <c r="C24" s="2"/>
      <c r="D24" s="2">
        <v>2500000</v>
      </c>
      <c r="E24" s="2"/>
      <c r="F24" s="2">
        <v>5932706</v>
      </c>
      <c r="G24" s="2"/>
      <c r="H24" s="2"/>
      <c r="I24" s="2"/>
      <c r="J24" s="2">
        <v>5124777</v>
      </c>
      <c r="K24" s="2"/>
      <c r="L24" s="2">
        <v>4925952</v>
      </c>
      <c r="M24" s="2"/>
      <c r="N24" s="2">
        <v>6157440</v>
      </c>
    </row>
    <row r="25" spans="1:14" ht="12.75" x14ac:dyDescent="0.2">
      <c r="A25" s="3" t="s">
        <v>7</v>
      </c>
      <c r="B25" s="2"/>
      <c r="C25" s="2"/>
      <c r="D25" s="2">
        <v>3250163</v>
      </c>
      <c r="E25" s="2"/>
      <c r="F25" s="2">
        <v>4279253</v>
      </c>
      <c r="G25" s="2"/>
      <c r="H25" s="2"/>
      <c r="I25" s="2"/>
      <c r="J25" s="2">
        <v>4952897</v>
      </c>
      <c r="K25" s="2"/>
      <c r="L25" s="2">
        <v>5151460</v>
      </c>
      <c r="M25" s="2"/>
      <c r="N25" s="2">
        <v>5924179</v>
      </c>
    </row>
    <row r="26" spans="1:14" ht="12.75" x14ac:dyDescent="0.2">
      <c r="A26" s="3" t="s">
        <v>6</v>
      </c>
      <c r="B26" s="2">
        <v>2167032</v>
      </c>
      <c r="C26" s="2"/>
      <c r="D26" s="2">
        <v>7321166</v>
      </c>
      <c r="E26" s="2"/>
      <c r="F26" s="2">
        <v>8402918</v>
      </c>
      <c r="G26" s="2"/>
      <c r="H26" s="2"/>
      <c r="I26" s="2"/>
      <c r="J26" s="2">
        <v>8402918</v>
      </c>
      <c r="K26" s="2"/>
      <c r="L26" s="2">
        <v>8402918</v>
      </c>
      <c r="M26" s="2"/>
      <c r="N26" s="2">
        <v>8402918</v>
      </c>
    </row>
    <row r="27" spans="1:14" ht="12.75" x14ac:dyDescent="0.2">
      <c r="A27" t="s">
        <v>12</v>
      </c>
      <c r="B27" s="4">
        <f>SUM(B22:B26)</f>
        <v>10790486</v>
      </c>
      <c r="C27" s="2"/>
      <c r="D27" s="4">
        <f>SUM(D22:D26)</f>
        <v>20652631</v>
      </c>
      <c r="E27" s="2"/>
      <c r="F27" s="4">
        <f>SUM(F22:F26)</f>
        <v>23419945</v>
      </c>
      <c r="G27" s="2"/>
      <c r="H27" s="4"/>
      <c r="I27" s="2"/>
      <c r="J27" s="4">
        <f>SUM(J22:J26)</f>
        <v>23208475</v>
      </c>
      <c r="K27" s="2"/>
      <c r="L27" s="4">
        <f>SUM(L22:L26)</f>
        <v>23208213</v>
      </c>
      <c r="M27" s="2"/>
      <c r="N27" s="4">
        <f>SUM(N22:N26)</f>
        <v>25212420</v>
      </c>
    </row>
    <row r="28" spans="1:14" ht="12.75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2.75" x14ac:dyDescent="0.2">
      <c r="A29" s="14" t="s">
        <v>13</v>
      </c>
      <c r="B29" s="5">
        <f>SUM(B4:B28)/2</f>
        <v>348790486</v>
      </c>
      <c r="C29" s="5"/>
      <c r="D29" s="5">
        <f>SUM(D4:D28)/2</f>
        <v>270186816</v>
      </c>
      <c r="E29" s="5"/>
      <c r="F29" s="5">
        <f>SUM(F4:F28)/2</f>
        <v>340535483</v>
      </c>
      <c r="G29" s="5"/>
      <c r="H29" s="5"/>
      <c r="I29" s="5"/>
      <c r="J29" s="5">
        <f>SUM(J4:J28)/2</f>
        <v>342775463</v>
      </c>
      <c r="K29" s="5"/>
      <c r="L29" s="5">
        <f>SUM(L4:L28)/2</f>
        <v>343641920</v>
      </c>
      <c r="M29" s="5"/>
      <c r="N29" s="5">
        <f>SUM(N4:N28)/2</f>
        <v>355911938</v>
      </c>
    </row>
    <row r="30" spans="1:14" ht="12.75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2.75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2.75" x14ac:dyDescent="0.2">
      <c r="A32" s="1" t="s">
        <v>15</v>
      </c>
      <c r="B32" s="13"/>
      <c r="C32" s="1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6" customHeight="1" x14ac:dyDescent="0.2">
      <c r="B33" s="13"/>
      <c r="C33" s="1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2.75" x14ac:dyDescent="0.2">
      <c r="A34" s="3" t="s">
        <v>17</v>
      </c>
      <c r="B34" s="13"/>
      <c r="C34" s="13"/>
      <c r="D34" s="2">
        <v>13886250</v>
      </c>
      <c r="E34" s="2"/>
      <c r="F34" s="2">
        <v>350000</v>
      </c>
      <c r="G34" s="2"/>
      <c r="H34" s="2"/>
      <c r="I34" s="2"/>
      <c r="J34" s="2">
        <v>350000</v>
      </c>
      <c r="K34" s="2"/>
      <c r="L34" s="2">
        <v>334771</v>
      </c>
      <c r="M34" s="2"/>
      <c r="N34" s="2">
        <v>334771</v>
      </c>
    </row>
    <row r="35" spans="1:14" ht="12.75" x14ac:dyDescent="0.2">
      <c r="A35" s="3" t="s">
        <v>16</v>
      </c>
      <c r="B35" s="13"/>
      <c r="C35" s="13"/>
      <c r="D35" s="2">
        <v>13218099</v>
      </c>
      <c r="E35" s="2"/>
      <c r="F35" s="2">
        <v>32028549</v>
      </c>
      <c r="G35" s="2"/>
      <c r="H35" s="2"/>
      <c r="I35" s="2"/>
      <c r="J35" s="2">
        <v>32028548</v>
      </c>
      <c r="K35" s="2"/>
      <c r="L35" s="2">
        <v>32028548</v>
      </c>
      <c r="M35" s="2"/>
      <c r="N35" s="2">
        <v>33500000</v>
      </c>
    </row>
    <row r="36" spans="1:14" ht="12.75" x14ac:dyDescent="0.2">
      <c r="A36" s="3" t="s">
        <v>18</v>
      </c>
      <c r="B36" s="13"/>
      <c r="C36" s="13"/>
      <c r="D36" s="2">
        <v>11679584</v>
      </c>
      <c r="E36" s="2"/>
      <c r="F36" s="2">
        <v>27398813</v>
      </c>
      <c r="G36" s="2"/>
      <c r="H36" s="2"/>
      <c r="I36" s="2"/>
      <c r="J36" s="2">
        <v>27529384</v>
      </c>
      <c r="K36" s="2"/>
      <c r="L36" s="2">
        <v>28701890</v>
      </c>
      <c r="M36" s="2"/>
      <c r="N36" s="2">
        <v>28701890</v>
      </c>
    </row>
    <row r="37" spans="1:14" ht="12.75" x14ac:dyDescent="0.2">
      <c r="A37" s="3" t="s">
        <v>19</v>
      </c>
      <c r="B37" s="13"/>
      <c r="C37" s="13"/>
      <c r="D37" s="2">
        <v>17051831</v>
      </c>
      <c r="E37" s="2"/>
      <c r="F37" s="2">
        <v>23731084</v>
      </c>
      <c r="G37" s="2"/>
      <c r="H37" s="2"/>
      <c r="I37" s="2"/>
      <c r="J37" s="2">
        <v>23731084</v>
      </c>
      <c r="K37" s="2"/>
      <c r="L37" s="2">
        <v>23731084</v>
      </c>
      <c r="M37" s="2"/>
      <c r="N37" s="2">
        <v>23731084</v>
      </c>
    </row>
    <row r="38" spans="1:14" ht="12.75" x14ac:dyDescent="0.2">
      <c r="A38" s="3" t="s">
        <v>20</v>
      </c>
      <c r="B38" s="13"/>
      <c r="C38" s="13"/>
      <c r="D38" s="2">
        <v>22595384</v>
      </c>
      <c r="E38" s="2"/>
      <c r="F38" s="2">
        <v>29545547</v>
      </c>
      <c r="G38" s="2"/>
      <c r="H38" s="2"/>
      <c r="I38" s="2"/>
      <c r="J38" s="2">
        <v>32481474</v>
      </c>
      <c r="K38" s="2"/>
      <c r="L38" s="2">
        <v>32481474</v>
      </c>
      <c r="M38" s="2"/>
      <c r="N38" s="2">
        <f>13000000+19800000</f>
        <v>32800000</v>
      </c>
    </row>
    <row r="39" spans="1:14" ht="12.75" x14ac:dyDescent="0.2">
      <c r="A39" s="3" t="s">
        <v>21</v>
      </c>
      <c r="B39" s="13"/>
      <c r="C39" s="13"/>
      <c r="D39" s="2">
        <v>14670642</v>
      </c>
      <c r="E39" s="2"/>
      <c r="F39" s="2">
        <v>35062072</v>
      </c>
      <c r="G39" s="2"/>
      <c r="H39" s="2"/>
      <c r="I39" s="2"/>
      <c r="J39" s="2">
        <v>33231437</v>
      </c>
      <c r="K39" s="2"/>
      <c r="L39" s="2">
        <v>33231437</v>
      </c>
      <c r="M39" s="2"/>
      <c r="N39" s="2">
        <f>25000000+15000000</f>
        <v>40000000</v>
      </c>
    </row>
    <row r="40" spans="1:14" ht="12.75" x14ac:dyDescent="0.2">
      <c r="A40" s="3" t="s">
        <v>22</v>
      </c>
      <c r="B40" s="13"/>
      <c r="C40" s="13"/>
      <c r="D40" s="2">
        <v>12064373</v>
      </c>
      <c r="E40" s="2"/>
      <c r="F40" s="2">
        <v>2875000</v>
      </c>
      <c r="G40" s="2"/>
      <c r="H40" s="2"/>
      <c r="I40" s="2"/>
      <c r="J40" s="2"/>
      <c r="K40" s="2"/>
      <c r="L40" s="2"/>
      <c r="M40" s="2"/>
      <c r="N40" s="2"/>
    </row>
    <row r="41" spans="1:14" ht="12.75" x14ac:dyDescent="0.2">
      <c r="A41" s="3" t="s">
        <v>38</v>
      </c>
      <c r="B41" s="13"/>
      <c r="C41" s="13"/>
      <c r="D41" s="2">
        <v>14492253</v>
      </c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2.75" x14ac:dyDescent="0.2">
      <c r="A42" s="3" t="s">
        <v>39</v>
      </c>
      <c r="B42" s="13"/>
      <c r="C42" s="13"/>
      <c r="D42" s="2">
        <v>11120592</v>
      </c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2.75" x14ac:dyDescent="0.2">
      <c r="A43" s="3" t="s">
        <v>43</v>
      </c>
      <c r="B43" s="13"/>
      <c r="C43" s="13"/>
      <c r="D43" s="2">
        <v>11591355</v>
      </c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2.75" x14ac:dyDescent="0.2">
      <c r="A44" s="3" t="s">
        <v>50</v>
      </c>
      <c r="B44" s="13"/>
      <c r="C44" s="13"/>
      <c r="D44" s="2">
        <v>16167942</v>
      </c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2.75" x14ac:dyDescent="0.2">
      <c r="A45" s="3" t="s">
        <v>51</v>
      </c>
      <c r="B45" s="13"/>
      <c r="C45" s="13"/>
      <c r="D45" s="2">
        <v>13172375</v>
      </c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2.75" x14ac:dyDescent="0.2">
      <c r="A46" s="3" t="s">
        <v>44</v>
      </c>
      <c r="B46" s="13"/>
      <c r="C46" s="13"/>
      <c r="D46" s="2">
        <v>15084411</v>
      </c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2.75" x14ac:dyDescent="0.2">
      <c r="A47" s="6" t="s">
        <v>33</v>
      </c>
      <c r="B47" s="13"/>
      <c r="C47" s="13"/>
      <c r="D47" s="4">
        <f>SUM(D33:D46)</f>
        <v>186795091</v>
      </c>
      <c r="E47" s="2"/>
      <c r="F47" s="4">
        <f>SUM(F33:F46)</f>
        <v>150991065</v>
      </c>
      <c r="G47" s="2"/>
      <c r="H47" s="4"/>
      <c r="I47" s="2"/>
      <c r="J47" s="4">
        <f>SUM(J33:J46)</f>
        <v>149351927</v>
      </c>
      <c r="K47" s="2"/>
      <c r="L47" s="4">
        <f>SUM(L33:L46)</f>
        <v>150509204</v>
      </c>
      <c r="M47" s="2"/>
      <c r="N47" s="4">
        <f>SUM(N33:N46)</f>
        <v>159067745</v>
      </c>
    </row>
    <row r="48" spans="1:14" ht="12.75" x14ac:dyDescent="0.2">
      <c r="B48" s="13"/>
      <c r="C48" s="1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2.75" x14ac:dyDescent="0.2">
      <c r="A49" s="3" t="s">
        <v>23</v>
      </c>
      <c r="B49" s="13"/>
      <c r="C49" s="13"/>
      <c r="D49" s="2">
        <v>99999999</v>
      </c>
      <c r="E49" s="2"/>
      <c r="F49" s="2">
        <v>136797941</v>
      </c>
      <c r="G49" s="2"/>
      <c r="H49" s="2"/>
      <c r="I49" s="2"/>
      <c r="J49" s="2">
        <v>114710340</v>
      </c>
      <c r="K49" s="2"/>
      <c r="L49" s="2">
        <v>114710340</v>
      </c>
      <c r="M49" s="2"/>
      <c r="N49" s="2">
        <f>118000000</f>
        <v>118000000</v>
      </c>
    </row>
    <row r="50" spans="1:14" ht="12.75" x14ac:dyDescent="0.2">
      <c r="A50" s="3" t="s">
        <v>71</v>
      </c>
      <c r="B50" s="13"/>
      <c r="C50" s="13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f>12000000</f>
        <v>12000000</v>
      </c>
    </row>
    <row r="51" spans="1:14" ht="12.75" x14ac:dyDescent="0.2">
      <c r="A51" s="3" t="s">
        <v>24</v>
      </c>
      <c r="B51" s="13"/>
      <c r="C51" s="13"/>
      <c r="D51" s="2">
        <v>65000000</v>
      </c>
      <c r="E51" s="2"/>
      <c r="F51" s="2">
        <v>1124171</v>
      </c>
      <c r="G51" s="2"/>
      <c r="H51" s="2"/>
      <c r="I51" s="2"/>
      <c r="J51" s="2"/>
      <c r="K51" s="2"/>
      <c r="L51" s="2"/>
      <c r="M51" s="2"/>
      <c r="N51" s="2"/>
    </row>
    <row r="52" spans="1:14" ht="12.75" x14ac:dyDescent="0.2">
      <c r="A52" s="3" t="s">
        <v>60</v>
      </c>
      <c r="B52" s="13"/>
      <c r="C52" s="13"/>
      <c r="D52" s="2">
        <v>3999999</v>
      </c>
      <c r="E52" s="2"/>
      <c r="F52" s="2">
        <v>9191739</v>
      </c>
      <c r="G52" s="2"/>
      <c r="H52" s="2"/>
      <c r="I52" s="2"/>
      <c r="J52" s="2">
        <v>11240431</v>
      </c>
      <c r="K52" s="2"/>
      <c r="L52" s="2">
        <v>11240431</v>
      </c>
      <c r="M52" s="2"/>
      <c r="N52" s="2">
        <v>11423028</v>
      </c>
    </row>
    <row r="53" spans="1:14" ht="12.75" x14ac:dyDescent="0.2">
      <c r="A53" s="3" t="s">
        <v>26</v>
      </c>
      <c r="B53" s="13"/>
      <c r="C53" s="2"/>
      <c r="D53" s="2">
        <v>61000000</v>
      </c>
      <c r="E53" s="2"/>
      <c r="F53" s="2">
        <v>11021429</v>
      </c>
      <c r="G53" s="2"/>
      <c r="H53" s="2"/>
      <c r="I53" s="2"/>
      <c r="J53" s="2">
        <v>13469486</v>
      </c>
      <c r="K53" s="2"/>
      <c r="L53" s="2">
        <v>13469486</v>
      </c>
      <c r="M53" s="2"/>
      <c r="N53" s="2">
        <v>13469486</v>
      </c>
    </row>
    <row r="54" spans="1:14" ht="12.75" x14ac:dyDescent="0.2">
      <c r="A54" s="3" t="s">
        <v>72</v>
      </c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>
        <v>9000000</v>
      </c>
    </row>
    <row r="55" spans="1:14" ht="12.75" x14ac:dyDescent="0.2">
      <c r="A55" t="s">
        <v>34</v>
      </c>
      <c r="B55" s="2"/>
      <c r="C55" s="2"/>
      <c r="D55" s="4">
        <f>SUM(D49:D54)</f>
        <v>229999998</v>
      </c>
      <c r="E55" s="2"/>
      <c r="F55" s="4">
        <f>SUM(F49:F54)</f>
        <v>158135280</v>
      </c>
      <c r="G55" s="2"/>
      <c r="H55" s="4"/>
      <c r="I55" s="2"/>
      <c r="J55" s="4">
        <f>SUM(J49:J54)</f>
        <v>139420257</v>
      </c>
      <c r="K55" s="2"/>
      <c r="L55" s="4">
        <f>SUM(L49:L54)</f>
        <v>139420257</v>
      </c>
      <c r="M55" s="2"/>
      <c r="N55" s="4">
        <f>SUM(N49:N54)</f>
        <v>163892514</v>
      </c>
    </row>
    <row r="56" spans="1:14" ht="12.75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2.75" x14ac:dyDescent="0.2">
      <c r="A57" s="3" t="s">
        <v>27</v>
      </c>
      <c r="B57" s="2"/>
      <c r="D57" s="2"/>
      <c r="F57" s="2">
        <v>3499277</v>
      </c>
      <c r="H57" s="2"/>
      <c r="J57" s="2"/>
      <c r="L57" s="2"/>
      <c r="N57" s="2"/>
    </row>
    <row r="58" spans="1:14" ht="12.75" x14ac:dyDescent="0.2">
      <c r="A58" s="3" t="s">
        <v>28</v>
      </c>
      <c r="B58" s="2"/>
      <c r="D58" s="2"/>
      <c r="F58" s="2">
        <v>2482495</v>
      </c>
      <c r="H58" s="2"/>
      <c r="J58" s="2">
        <v>4300570</v>
      </c>
      <c r="L58" s="2">
        <v>4300570</v>
      </c>
      <c r="N58" s="2">
        <v>4300570</v>
      </c>
    </row>
    <row r="59" spans="1:14" ht="12.75" x14ac:dyDescent="0.2">
      <c r="A59" s="3" t="s">
        <v>57</v>
      </c>
      <c r="B59" s="2"/>
      <c r="D59" s="2"/>
      <c r="F59" s="2"/>
      <c r="H59" s="2"/>
      <c r="J59" s="2">
        <v>97500</v>
      </c>
      <c r="L59" s="2">
        <v>97500</v>
      </c>
      <c r="N59" s="2">
        <v>97500</v>
      </c>
    </row>
    <row r="60" spans="1:14" ht="12.75" x14ac:dyDescent="0.2">
      <c r="A60" t="s">
        <v>35</v>
      </c>
      <c r="B60" s="2"/>
      <c r="D60" s="4">
        <f>SUM(D57:D58)</f>
        <v>0</v>
      </c>
      <c r="F60" s="4">
        <f>SUM(F57:F58)</f>
        <v>5981772</v>
      </c>
      <c r="H60" s="4"/>
      <c r="J60" s="4">
        <f>SUM(J57:J59)</f>
        <v>4398070</v>
      </c>
      <c r="L60" s="4">
        <f>SUM(L57:L59)</f>
        <v>4398070</v>
      </c>
      <c r="N60" s="4">
        <f>SUM(N57:N59)</f>
        <v>4398070</v>
      </c>
    </row>
    <row r="61" spans="1:14" ht="12.75" x14ac:dyDescent="0.2">
      <c r="B61" s="2"/>
      <c r="D61" s="2"/>
      <c r="J61" s="2"/>
      <c r="L61" s="2"/>
      <c r="N61" s="2"/>
    </row>
    <row r="62" spans="1:14" ht="12.75" x14ac:dyDescent="0.2">
      <c r="B62" s="2"/>
      <c r="D62" s="2"/>
      <c r="J62" s="2"/>
      <c r="L62" s="2"/>
      <c r="N62" s="2"/>
    </row>
    <row r="63" spans="1:14" x14ac:dyDescent="0.25">
      <c r="A63" s="3" t="s">
        <v>29</v>
      </c>
      <c r="B63" s="2"/>
      <c r="D63" s="2"/>
      <c r="F63" s="2">
        <v>2637647</v>
      </c>
      <c r="H63" s="2"/>
      <c r="J63" s="2">
        <v>575854</v>
      </c>
      <c r="L63" s="2">
        <f>5416298-L60</f>
        <v>1018228</v>
      </c>
      <c r="N63" s="2">
        <f>5416298-N60</f>
        <v>1018228</v>
      </c>
    </row>
    <row r="64" spans="1:14" x14ac:dyDescent="0.25">
      <c r="A64" s="3" t="s">
        <v>30</v>
      </c>
      <c r="B64" s="2"/>
      <c r="D64" s="2"/>
      <c r="F64" s="7">
        <v>263508</v>
      </c>
      <c r="H64" s="7"/>
      <c r="J64" s="7">
        <v>167316</v>
      </c>
      <c r="L64" s="7">
        <v>167316</v>
      </c>
      <c r="N64" s="7">
        <v>167316</v>
      </c>
    </row>
    <row r="65" spans="1:14" x14ac:dyDescent="0.25">
      <c r="A65" s="3" t="s">
        <v>54</v>
      </c>
      <c r="B65" s="2"/>
      <c r="D65" s="2"/>
      <c r="F65" s="7"/>
      <c r="H65" s="7"/>
      <c r="J65" s="7">
        <v>330000</v>
      </c>
      <c r="L65" s="7">
        <v>1500000</v>
      </c>
      <c r="N65" s="7">
        <v>3000000</v>
      </c>
    </row>
    <row r="66" spans="1:14" x14ac:dyDescent="0.25">
      <c r="A66" s="3" t="s">
        <v>55</v>
      </c>
      <c r="B66" s="2"/>
      <c r="D66" s="2"/>
      <c r="F66" s="7"/>
      <c r="H66" s="7"/>
      <c r="J66" s="7">
        <v>2152878</v>
      </c>
      <c r="L66" s="7">
        <v>5000000</v>
      </c>
      <c r="N66" s="7">
        <v>5000000</v>
      </c>
    </row>
    <row r="67" spans="1:14" x14ac:dyDescent="0.25">
      <c r="A67" s="3" t="s">
        <v>61</v>
      </c>
      <c r="B67" s="2"/>
      <c r="D67" s="2"/>
      <c r="F67" s="7"/>
      <c r="H67" s="7"/>
      <c r="J67" s="7"/>
      <c r="L67" s="7">
        <v>5000000</v>
      </c>
      <c r="N67" s="7">
        <v>8000000</v>
      </c>
    </row>
    <row r="68" spans="1:14" x14ac:dyDescent="0.25">
      <c r="A68" s="3" t="s">
        <v>56</v>
      </c>
      <c r="B68" s="2"/>
      <c r="D68" s="2"/>
      <c r="F68" s="7"/>
      <c r="H68" s="7"/>
      <c r="J68" s="7">
        <v>1600000</v>
      </c>
      <c r="L68" s="7">
        <v>1600000</v>
      </c>
      <c r="N68" s="7">
        <v>1600000</v>
      </c>
    </row>
    <row r="69" spans="1:14" x14ac:dyDescent="0.25">
      <c r="A69" s="3" t="s">
        <v>36</v>
      </c>
      <c r="B69" s="2"/>
      <c r="D69" s="2"/>
      <c r="F69" s="7"/>
      <c r="H69" s="7"/>
      <c r="J69" s="7">
        <v>2342234</v>
      </c>
      <c r="L69" s="7">
        <v>2342234</v>
      </c>
      <c r="N69" s="7">
        <v>2342234</v>
      </c>
    </row>
    <row r="70" spans="1:14" x14ac:dyDescent="0.25">
      <c r="A70" s="3" t="s">
        <v>8</v>
      </c>
      <c r="B70" s="2"/>
      <c r="D70" s="2">
        <v>12261073</v>
      </c>
      <c r="F70" s="7">
        <v>7800000</v>
      </c>
      <c r="H70" s="7"/>
      <c r="J70" s="7">
        <v>7800000</v>
      </c>
      <c r="L70" s="7">
        <v>7808723</v>
      </c>
      <c r="N70" s="7">
        <v>8970000</v>
      </c>
    </row>
    <row r="71" spans="1:14" x14ac:dyDescent="0.25">
      <c r="A71" s="3" t="s">
        <v>31</v>
      </c>
      <c r="B71" s="2"/>
      <c r="D71" s="2">
        <v>11000000</v>
      </c>
      <c r="F71" s="7">
        <v>7808723</v>
      </c>
      <c r="H71" s="7"/>
      <c r="J71" s="7">
        <v>7808723</v>
      </c>
      <c r="L71" s="7">
        <v>7808723</v>
      </c>
      <c r="N71" s="7">
        <v>8980031</v>
      </c>
    </row>
    <row r="72" spans="1:14" x14ac:dyDescent="0.25">
      <c r="A72" s="3" t="s">
        <v>6</v>
      </c>
      <c r="B72" s="2"/>
      <c r="D72" s="2">
        <v>9600000</v>
      </c>
      <c r="F72" s="7">
        <v>9741819</v>
      </c>
      <c r="H72" s="7"/>
      <c r="J72" s="7">
        <v>10034481</v>
      </c>
      <c r="L72" s="7">
        <v>11236263</v>
      </c>
      <c r="N72" s="7">
        <v>11236263</v>
      </c>
    </row>
    <row r="73" spans="1:14" x14ac:dyDescent="0.25">
      <c r="A73" s="3" t="s">
        <v>32</v>
      </c>
      <c r="B73" s="2"/>
      <c r="D73" s="2">
        <v>9500000</v>
      </c>
      <c r="F73" s="7">
        <v>7846058</v>
      </c>
      <c r="H73" s="7"/>
      <c r="J73" s="7">
        <v>2623175</v>
      </c>
      <c r="L73" s="7">
        <v>1370474</v>
      </c>
      <c r="N73" s="7">
        <v>25000</v>
      </c>
    </row>
    <row r="74" spans="1:14" x14ac:dyDescent="0.25">
      <c r="A74" t="s">
        <v>12</v>
      </c>
      <c r="B74" s="2"/>
      <c r="D74" s="4">
        <f>SUM(D63:D73)</f>
        <v>42361073</v>
      </c>
      <c r="F74" s="4">
        <f>SUM(F63:F73)</f>
        <v>36097755</v>
      </c>
      <c r="H74" s="4"/>
      <c r="J74" s="4">
        <f>SUM(J63:J73)</f>
        <v>35434661</v>
      </c>
      <c r="L74" s="4">
        <f>SUM(L63:L73)</f>
        <v>44851961</v>
      </c>
      <c r="N74" s="4">
        <f>SUM(N63:N73)</f>
        <v>50339072</v>
      </c>
    </row>
    <row r="75" spans="1:14" x14ac:dyDescent="0.25">
      <c r="B75" s="2"/>
      <c r="D75" s="2"/>
    </row>
    <row r="76" spans="1:14" x14ac:dyDescent="0.25">
      <c r="A76" s="14" t="s">
        <v>65</v>
      </c>
      <c r="B76" s="5"/>
      <c r="C76" s="15"/>
      <c r="D76" s="5">
        <f>SUM(D33:D75)/2</f>
        <v>459156162</v>
      </c>
      <c r="E76" s="15"/>
      <c r="F76" s="5">
        <f>SUM(F33:F75)/2</f>
        <v>351205872</v>
      </c>
      <c r="G76" s="15"/>
      <c r="H76" s="5"/>
      <c r="I76" s="15"/>
      <c r="J76" s="5">
        <f>SUM(J33:J75)/2</f>
        <v>328604915</v>
      </c>
      <c r="K76" s="15"/>
      <c r="L76" s="5">
        <f>SUM(L33:L75)/2</f>
        <v>339179492</v>
      </c>
      <c r="M76" s="15"/>
      <c r="N76" s="5">
        <f>SUM(N33:N75)/2</f>
        <v>377697401</v>
      </c>
    </row>
    <row r="77" spans="1:14" x14ac:dyDescent="0.25">
      <c r="B77" s="2"/>
      <c r="D77" s="2"/>
    </row>
    <row r="78" spans="1:14" x14ac:dyDescent="0.25">
      <c r="B78" s="2"/>
      <c r="D78" s="2"/>
    </row>
    <row r="79" spans="1:14" x14ac:dyDescent="0.25">
      <c r="B79" s="2"/>
      <c r="C79" s="2"/>
      <c r="D79" s="18" t="s">
        <v>66</v>
      </c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5.6" x14ac:dyDescent="0.25">
      <c r="A80" s="1" t="s">
        <v>37</v>
      </c>
      <c r="B80" s="2"/>
      <c r="C80" s="17"/>
      <c r="D80" s="23" t="s">
        <v>64</v>
      </c>
      <c r="E80" s="19" t="s">
        <v>62</v>
      </c>
      <c r="F80" s="2"/>
      <c r="G80" s="2"/>
      <c r="H80" s="2"/>
      <c r="I80" s="2"/>
      <c r="J80" s="2"/>
      <c r="K80" s="2"/>
      <c r="L80" s="2"/>
      <c r="M80" s="2"/>
      <c r="N80" s="2"/>
    </row>
    <row r="81" spans="1:14" ht="6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3" t="s">
        <v>22</v>
      </c>
      <c r="B82" s="2"/>
      <c r="C82" s="2"/>
      <c r="D82" s="13">
        <f>SUMIF($A$2:$A$79,$A82,D$2:D$79)</f>
        <v>12064373</v>
      </c>
      <c r="E82" s="2"/>
      <c r="F82" s="2"/>
      <c r="G82" s="2"/>
      <c r="H82" s="16">
        <v>34000000</v>
      </c>
      <c r="I82" s="2"/>
      <c r="J82" s="2">
        <v>32000000</v>
      </c>
      <c r="K82" s="2"/>
      <c r="L82" s="2">
        <v>34000000</v>
      </c>
      <c r="M82" s="2"/>
      <c r="N82" s="2">
        <v>40800000</v>
      </c>
    </row>
    <row r="83" spans="1:14" x14ac:dyDescent="0.25">
      <c r="A83" s="3" t="s">
        <v>38</v>
      </c>
      <c r="B83" s="2"/>
      <c r="C83" s="2"/>
      <c r="D83" s="13">
        <f>SUMIF($A$2:$A$79,$A83,D$2:D$79)</f>
        <v>14492253</v>
      </c>
      <c r="E83" s="2"/>
      <c r="F83" s="2"/>
      <c r="G83" s="2"/>
      <c r="H83" s="16">
        <v>36000000</v>
      </c>
      <c r="I83" s="2"/>
      <c r="J83" s="2">
        <v>34500000</v>
      </c>
      <c r="K83" s="2"/>
      <c r="L83" s="2">
        <v>34500000</v>
      </c>
      <c r="M83" s="2"/>
      <c r="N83" s="2">
        <v>43125000</v>
      </c>
    </row>
    <row r="84" spans="1:14" x14ac:dyDescent="0.25">
      <c r="A84" s="3" t="s">
        <v>39</v>
      </c>
      <c r="B84" s="2"/>
      <c r="C84" s="2"/>
      <c r="D84" s="13">
        <f>SUMIF($A$2:$A$79,$A84,D$2:D$79)</f>
        <v>11120592</v>
      </c>
      <c r="E84" s="2"/>
      <c r="F84" s="20"/>
      <c r="G84" s="2"/>
      <c r="H84" s="16">
        <v>34000000</v>
      </c>
      <c r="I84" s="2"/>
      <c r="J84" s="2">
        <v>33877605</v>
      </c>
      <c r="K84" s="2"/>
      <c r="L84" s="2">
        <v>39000000</v>
      </c>
      <c r="M84" s="2"/>
      <c r="N84" s="2">
        <v>48750000</v>
      </c>
    </row>
    <row r="85" spans="1:14" x14ac:dyDescent="0.25">
      <c r="A85" s="3" t="s">
        <v>40</v>
      </c>
      <c r="B85" s="2"/>
      <c r="C85" s="2"/>
      <c r="D85" s="13"/>
      <c r="E85" s="2"/>
      <c r="F85" s="2"/>
      <c r="G85" s="2"/>
      <c r="H85" s="16"/>
      <c r="I85" s="2"/>
      <c r="J85" s="2">
        <v>4000000</v>
      </c>
      <c r="K85" s="2"/>
      <c r="L85" s="2">
        <v>4000000</v>
      </c>
      <c r="M85" s="2"/>
      <c r="N85" s="2">
        <v>6000000</v>
      </c>
    </row>
    <row r="86" spans="1:14" x14ac:dyDescent="0.25">
      <c r="A86" s="3" t="s">
        <v>41</v>
      </c>
      <c r="B86" s="2"/>
      <c r="C86" s="2"/>
      <c r="D86" s="13"/>
      <c r="E86" s="2"/>
      <c r="F86" s="2"/>
      <c r="G86" s="2"/>
      <c r="H86" s="16"/>
      <c r="I86" s="2"/>
      <c r="J86" s="2">
        <v>2000000</v>
      </c>
      <c r="K86" s="2"/>
      <c r="L86" s="2">
        <v>2200000</v>
      </c>
      <c r="M86" s="2"/>
      <c r="N86" s="2">
        <v>3200000</v>
      </c>
    </row>
    <row r="87" spans="1:14" x14ac:dyDescent="0.25">
      <c r="A87" s="3" t="s">
        <v>42</v>
      </c>
      <c r="B87" s="2"/>
      <c r="C87" s="2"/>
      <c r="D87" s="13"/>
      <c r="E87" s="2"/>
      <c r="F87" s="2"/>
      <c r="G87" s="2"/>
      <c r="H87" s="16">
        <v>30000000</v>
      </c>
      <c r="I87" s="2"/>
      <c r="J87" s="2">
        <v>30000000</v>
      </c>
      <c r="K87" s="2"/>
      <c r="L87" s="2">
        <v>30000000</v>
      </c>
      <c r="M87" s="2"/>
      <c r="N87" s="2">
        <v>35000000</v>
      </c>
    </row>
    <row r="88" spans="1:14" x14ac:dyDescent="0.25">
      <c r="A88" s="3" t="s">
        <v>43</v>
      </c>
      <c r="B88" s="2"/>
      <c r="C88" s="2"/>
      <c r="D88" s="13">
        <f>SUMIF($A$2:$A$79,$A88,D$2:D$79)</f>
        <v>11591355</v>
      </c>
      <c r="E88" s="2"/>
      <c r="F88" s="2"/>
      <c r="G88" s="2"/>
      <c r="H88" s="16">
        <v>34000000</v>
      </c>
      <c r="I88" s="2"/>
      <c r="J88" s="2">
        <v>34066383</v>
      </c>
      <c r="K88" s="2"/>
      <c r="L88" s="2">
        <v>34066383</v>
      </c>
      <c r="M88" s="2"/>
      <c r="N88" s="2">
        <v>46250000</v>
      </c>
    </row>
    <row r="89" spans="1:14" x14ac:dyDescent="0.25">
      <c r="A89" s="3" t="s">
        <v>44</v>
      </c>
      <c r="B89" s="2"/>
      <c r="C89" s="2"/>
      <c r="D89" s="13">
        <f>SUMIF($A$2:$A$79,$A89,D$2:D$79)</f>
        <v>15084411</v>
      </c>
      <c r="E89" s="2"/>
      <c r="F89" s="2"/>
      <c r="G89" s="2"/>
      <c r="H89" s="16">
        <v>36000000</v>
      </c>
      <c r="I89" s="2"/>
      <c r="J89" s="2">
        <v>34000000</v>
      </c>
      <c r="K89" s="2"/>
      <c r="L89" s="2">
        <v>34000000</v>
      </c>
      <c r="M89" s="2"/>
      <c r="N89" s="2">
        <v>54518750</v>
      </c>
    </row>
    <row r="90" spans="1:14" x14ac:dyDescent="0.25">
      <c r="A90" s="3" t="s">
        <v>58</v>
      </c>
      <c r="B90" s="2"/>
      <c r="C90" s="2"/>
      <c r="D90" s="13"/>
      <c r="E90" s="2"/>
      <c r="F90" s="2"/>
      <c r="G90" s="2"/>
      <c r="H90" s="16">
        <v>5000000</v>
      </c>
      <c r="I90" s="2"/>
      <c r="J90" s="2">
        <v>7000000</v>
      </c>
      <c r="K90" s="2"/>
      <c r="L90" s="2">
        <v>13000000</v>
      </c>
      <c r="M90" s="2"/>
      <c r="N90" s="2">
        <v>16250000</v>
      </c>
    </row>
    <row r="91" spans="1:14" x14ac:dyDescent="0.25">
      <c r="A91" s="3" t="s">
        <v>26</v>
      </c>
      <c r="B91" s="2"/>
      <c r="C91" s="2"/>
      <c r="D91" s="13"/>
      <c r="E91" s="2"/>
      <c r="F91" s="2"/>
      <c r="G91" s="2"/>
      <c r="H91" s="16">
        <v>8000000</v>
      </c>
      <c r="I91" s="2"/>
      <c r="J91" s="2">
        <v>8000000</v>
      </c>
      <c r="K91" s="2"/>
      <c r="L91" s="2">
        <v>8000000</v>
      </c>
      <c r="M91" s="2"/>
      <c r="N91" s="2">
        <v>8000000</v>
      </c>
    </row>
    <row r="92" spans="1:14" x14ac:dyDescent="0.25">
      <c r="A92" s="3" t="s">
        <v>24</v>
      </c>
      <c r="B92" s="2"/>
      <c r="C92" s="2"/>
      <c r="D92" s="13">
        <f>SUMIF($A$2:$A$79,$A92,D$2:D$79)</f>
        <v>65000000</v>
      </c>
      <c r="E92" s="2"/>
      <c r="F92" s="2"/>
      <c r="G92" s="2"/>
      <c r="H92" s="16">
        <v>120000000</v>
      </c>
      <c r="I92" s="2"/>
      <c r="J92" s="2">
        <v>120000000</v>
      </c>
      <c r="K92" s="2"/>
      <c r="L92" s="2">
        <v>165000000</v>
      </c>
      <c r="M92" s="2"/>
      <c r="N92" s="2">
        <v>15000000</v>
      </c>
    </row>
    <row r="93" spans="1:14" x14ac:dyDescent="0.25">
      <c r="A93" s="3" t="s">
        <v>25</v>
      </c>
      <c r="B93" s="2"/>
      <c r="C93" s="2"/>
      <c r="D93" s="13"/>
      <c r="E93" s="2"/>
      <c r="F93" s="2"/>
      <c r="G93" s="2"/>
      <c r="H93" s="16">
        <v>30000000</v>
      </c>
      <c r="I93" s="2"/>
      <c r="J93" s="2">
        <v>40000000</v>
      </c>
      <c r="K93" s="2"/>
      <c r="L93" s="2">
        <v>40000000</v>
      </c>
      <c r="M93" s="2"/>
      <c r="N93" s="2">
        <v>50000000</v>
      </c>
    </row>
    <row r="94" spans="1:14" x14ac:dyDescent="0.25">
      <c r="A94" s="3" t="s">
        <v>45</v>
      </c>
      <c r="B94" s="2"/>
      <c r="C94" s="2"/>
      <c r="D94" s="13"/>
      <c r="E94" s="2"/>
      <c r="F94" s="13"/>
      <c r="G94" s="2"/>
      <c r="H94" s="2">
        <v>12000000</v>
      </c>
      <c r="I94" s="2"/>
      <c r="J94" s="2">
        <v>12000000</v>
      </c>
      <c r="K94" s="2"/>
      <c r="L94" s="2">
        <v>12000000</v>
      </c>
      <c r="M94" s="2"/>
      <c r="N94" s="2">
        <v>15000000</v>
      </c>
    </row>
    <row r="95" spans="1:14" x14ac:dyDescent="0.25">
      <c r="A95" s="3" t="s">
        <v>46</v>
      </c>
      <c r="B95" s="2"/>
      <c r="C95" s="2"/>
      <c r="D95" s="13"/>
      <c r="E95" s="2"/>
      <c r="F95" s="13"/>
      <c r="G95" s="2"/>
      <c r="H95" s="16">
        <v>12000000</v>
      </c>
      <c r="I95" s="2"/>
      <c r="J95" s="2">
        <v>50024128</v>
      </c>
      <c r="K95" s="2"/>
      <c r="L95" s="2">
        <v>78787464</v>
      </c>
      <c r="M95" s="2"/>
      <c r="N95" s="2">
        <v>71546210</v>
      </c>
    </row>
    <row r="96" spans="1:14" x14ac:dyDescent="0.25">
      <c r="A96" s="6" t="s">
        <v>10</v>
      </c>
      <c r="B96" s="2"/>
      <c r="C96" s="2"/>
      <c r="D96" s="13"/>
      <c r="E96" s="2"/>
      <c r="F96" s="2"/>
      <c r="G96" s="2"/>
      <c r="H96" s="4">
        <f>SUM(H82:H95)</f>
        <v>391000000</v>
      </c>
      <c r="I96" s="2"/>
      <c r="J96" s="4">
        <f>SUM(J82:J95)</f>
        <v>441468116</v>
      </c>
      <c r="K96" s="2"/>
      <c r="L96" s="4">
        <f>SUM(L82:L95)</f>
        <v>528553847</v>
      </c>
      <c r="M96" s="2"/>
      <c r="N96" s="4">
        <f>SUM(N82:N95)</f>
        <v>453439960</v>
      </c>
    </row>
    <row r="97" spans="1:14" x14ac:dyDescent="0.25">
      <c r="B97" s="2"/>
      <c r="C97" s="2"/>
      <c r="D97" s="13"/>
      <c r="E97" s="2"/>
      <c r="F97" s="2"/>
      <c r="G97" s="2"/>
      <c r="H97" s="16"/>
      <c r="I97" s="2"/>
      <c r="J97" s="2"/>
      <c r="K97" s="2"/>
      <c r="L97" s="2"/>
      <c r="M97" s="2"/>
      <c r="N97" s="2"/>
    </row>
    <row r="98" spans="1:14" x14ac:dyDescent="0.25">
      <c r="A98" s="3" t="s">
        <v>36</v>
      </c>
      <c r="B98" s="2"/>
      <c r="C98" s="2"/>
      <c r="D98" s="13"/>
      <c r="E98" s="2"/>
      <c r="F98" s="2"/>
      <c r="G98" s="2"/>
      <c r="H98" s="16"/>
      <c r="I98" s="2"/>
      <c r="J98" s="2">
        <v>2300000</v>
      </c>
      <c r="K98" s="2"/>
      <c r="L98" s="2">
        <v>2300000</v>
      </c>
      <c r="M98" s="2"/>
      <c r="N98" s="2">
        <v>2300000</v>
      </c>
    </row>
    <row r="99" spans="1:14" x14ac:dyDescent="0.25">
      <c r="A99" s="3" t="s">
        <v>47</v>
      </c>
      <c r="B99" s="2"/>
      <c r="C99" s="2"/>
      <c r="D99" s="13"/>
      <c r="E99" s="2"/>
      <c r="F99" s="2"/>
      <c r="G99" s="2"/>
      <c r="H99" s="16">
        <v>10000000</v>
      </c>
      <c r="I99" s="2"/>
      <c r="J99" s="2">
        <v>10000000</v>
      </c>
      <c r="K99" s="2"/>
      <c r="L99" s="2">
        <v>20000000</v>
      </c>
      <c r="M99" s="2"/>
      <c r="N99" s="2">
        <f>2200000+9750000+10000000</f>
        <v>21950000</v>
      </c>
    </row>
    <row r="100" spans="1:14" x14ac:dyDescent="0.25">
      <c r="A100" s="3" t="s">
        <v>48</v>
      </c>
      <c r="B100" s="2"/>
      <c r="C100" s="2"/>
      <c r="D100" s="13"/>
      <c r="E100" s="2"/>
      <c r="F100" s="2"/>
      <c r="G100" s="2"/>
      <c r="H100" s="16">
        <v>5000000</v>
      </c>
      <c r="I100" s="2"/>
      <c r="J100" s="2">
        <v>5000000</v>
      </c>
      <c r="K100" s="2"/>
      <c r="L100" s="2">
        <v>5000000</v>
      </c>
      <c r="M100" s="2"/>
      <c r="N100" s="2">
        <v>7500000</v>
      </c>
    </row>
    <row r="101" spans="1:14" x14ac:dyDescent="0.25">
      <c r="A101" s="3" t="s">
        <v>6</v>
      </c>
      <c r="B101" s="2"/>
      <c r="C101" s="2"/>
      <c r="D101" s="13"/>
      <c r="E101" s="2"/>
      <c r="F101" s="2"/>
      <c r="G101" s="2"/>
      <c r="H101" s="16">
        <v>8000000</v>
      </c>
      <c r="I101" s="2"/>
      <c r="J101" s="2">
        <v>8000000</v>
      </c>
      <c r="K101" s="2"/>
      <c r="L101" s="2">
        <v>24000000</v>
      </c>
      <c r="M101" s="2"/>
      <c r="N101" s="2">
        <v>30750000</v>
      </c>
    </row>
    <row r="102" spans="1:14" x14ac:dyDescent="0.25">
      <c r="A102" s="3" t="s">
        <v>32</v>
      </c>
      <c r="B102" s="2"/>
      <c r="C102" s="2"/>
      <c r="D102" s="13"/>
      <c r="E102" s="2"/>
      <c r="F102" s="2"/>
      <c r="G102" s="2"/>
      <c r="H102" s="16">
        <v>6000000</v>
      </c>
      <c r="I102" s="2"/>
      <c r="J102" s="2">
        <v>6000000</v>
      </c>
      <c r="K102" s="2"/>
      <c r="L102" s="2">
        <v>6000000</v>
      </c>
      <c r="M102" s="2"/>
      <c r="N102" s="2">
        <v>150000</v>
      </c>
    </row>
    <row r="103" spans="1:14" x14ac:dyDescent="0.25">
      <c r="A103" s="6" t="s">
        <v>12</v>
      </c>
      <c r="B103" s="2"/>
      <c r="C103" s="2"/>
      <c r="D103" s="13"/>
      <c r="E103" s="2"/>
      <c r="F103" s="2"/>
      <c r="G103" s="2"/>
      <c r="H103" s="22">
        <f>SUM(H98:H102)</f>
        <v>29000000</v>
      </c>
      <c r="I103" s="2"/>
      <c r="J103" s="4">
        <f>SUM(J98:J102)</f>
        <v>31300000</v>
      </c>
      <c r="K103" s="2"/>
      <c r="L103" s="4">
        <f>SUM(L98:L102)</f>
        <v>57300000</v>
      </c>
      <c r="M103" s="2"/>
      <c r="N103" s="4">
        <f>SUM(N98:N102)</f>
        <v>62650000</v>
      </c>
    </row>
    <row r="104" spans="1:14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14" t="s">
        <v>53</v>
      </c>
      <c r="B105" s="5"/>
      <c r="C105" s="15"/>
      <c r="D105" s="5"/>
      <c r="E105" s="5"/>
      <c r="F105" s="5"/>
      <c r="G105" s="5"/>
      <c r="H105" s="5">
        <f>SUM(H80:H104)/2</f>
        <v>420000000</v>
      </c>
      <c r="I105" s="5"/>
      <c r="J105" s="5">
        <f>SUM(J80:J104)/2</f>
        <v>472768116</v>
      </c>
      <c r="K105" s="15"/>
      <c r="L105" s="5">
        <f>SUM(L80:L104)/2</f>
        <v>585853847</v>
      </c>
      <c r="M105" s="15"/>
      <c r="N105" s="5">
        <f>SUM(N80:N104)/2</f>
        <v>516089960</v>
      </c>
    </row>
    <row r="106" spans="1:14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4" t="s">
        <v>67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5" s="11" customFormat="1" x14ac:dyDescent="0.25">
      <c r="A113" s="26" t="s">
        <v>74</v>
      </c>
      <c r="B113" s="25">
        <v>271775324</v>
      </c>
      <c r="C113" s="25"/>
      <c r="D113" s="25">
        <v>320803317</v>
      </c>
      <c r="E113" s="25"/>
      <c r="F113" s="25">
        <v>327567435</v>
      </c>
      <c r="G113" s="25"/>
      <c r="H113" s="25"/>
      <c r="I113" s="25"/>
      <c r="J113" s="25">
        <v>329619515</v>
      </c>
      <c r="K113" s="25"/>
      <c r="L113" s="25">
        <v>329619515</v>
      </c>
      <c r="M113" s="25"/>
      <c r="N113" s="25">
        <v>329620349</v>
      </c>
    </row>
    <row r="114" spans="1:15" s="11" customFormat="1" x14ac:dyDescent="0.25">
      <c r="A114" s="26" t="s">
        <v>13</v>
      </c>
      <c r="B114" s="25">
        <f>SUMIF($A$2:$A$110,$A114,B$2:B$110)</f>
        <v>348790486</v>
      </c>
      <c r="C114" s="25"/>
      <c r="D114" s="25">
        <f t="shared" ref="D114:N114" si="0">SUMIF($A$2:$A$110,$A114,D$2:D$110)</f>
        <v>270186816</v>
      </c>
      <c r="E114" s="25"/>
      <c r="F114" s="25">
        <f t="shared" si="0"/>
        <v>340535483</v>
      </c>
      <c r="G114" s="25"/>
      <c r="H114" s="25">
        <f t="shared" si="0"/>
        <v>0</v>
      </c>
      <c r="I114" s="25"/>
      <c r="J114" s="25">
        <f t="shared" si="0"/>
        <v>342775463</v>
      </c>
      <c r="K114" s="25"/>
      <c r="L114" s="25">
        <f t="shared" si="0"/>
        <v>343641920</v>
      </c>
      <c r="M114" s="25"/>
      <c r="N114" s="25">
        <f t="shared" si="0"/>
        <v>355911938</v>
      </c>
    </row>
    <row r="115" spans="1:15" s="11" customFormat="1" x14ac:dyDescent="0.25">
      <c r="A115" s="26" t="s">
        <v>65</v>
      </c>
      <c r="B115" s="25">
        <f t="shared" ref="B115:N116" si="1">SUMIF($A$2:$A$110,$A115,B$2:B$110)</f>
        <v>0</v>
      </c>
      <c r="C115" s="25"/>
      <c r="D115" s="25">
        <f t="shared" si="1"/>
        <v>459156162</v>
      </c>
      <c r="E115" s="25"/>
      <c r="F115" s="25">
        <f t="shared" si="1"/>
        <v>351205872</v>
      </c>
      <c r="G115" s="25"/>
      <c r="H115" s="25">
        <f t="shared" si="1"/>
        <v>0</v>
      </c>
      <c r="I115" s="25"/>
      <c r="J115" s="25">
        <f t="shared" si="1"/>
        <v>328604915</v>
      </c>
      <c r="K115" s="25"/>
      <c r="L115" s="25">
        <f t="shared" si="1"/>
        <v>339179492</v>
      </c>
      <c r="M115" s="25"/>
      <c r="N115" s="25">
        <f t="shared" si="1"/>
        <v>377697401</v>
      </c>
    </row>
    <row r="116" spans="1:15" s="11" customFormat="1" x14ac:dyDescent="0.25">
      <c r="A116" s="26" t="s">
        <v>53</v>
      </c>
      <c r="B116" s="25">
        <f t="shared" si="1"/>
        <v>0</v>
      </c>
      <c r="C116" s="25"/>
      <c r="D116" s="25">
        <f t="shared" si="1"/>
        <v>0</v>
      </c>
      <c r="E116" s="25"/>
      <c r="F116" s="25">
        <f t="shared" si="1"/>
        <v>0</v>
      </c>
      <c r="G116" s="25"/>
      <c r="H116" s="25">
        <f t="shared" si="1"/>
        <v>420000000</v>
      </c>
      <c r="I116" s="25"/>
      <c r="J116" s="25">
        <f t="shared" si="1"/>
        <v>472768116</v>
      </c>
      <c r="K116" s="25"/>
      <c r="L116" s="25">
        <f t="shared" si="1"/>
        <v>585853847</v>
      </c>
      <c r="M116" s="25"/>
      <c r="N116" s="25">
        <f t="shared" si="1"/>
        <v>516089960</v>
      </c>
    </row>
    <row r="117" spans="1:15" s="11" customFormat="1" ht="3.75" customHeight="1" x14ac:dyDescent="0.25">
      <c r="A117" s="28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5" s="11" customFormat="1" ht="13.8" thickBot="1" x14ac:dyDescent="0.3">
      <c r="A118" s="29" t="s">
        <v>73</v>
      </c>
      <c r="B118" s="27">
        <f>SUM(B113:B117)</f>
        <v>620565810</v>
      </c>
      <c r="C118" s="27"/>
      <c r="D118" s="27">
        <f t="shared" ref="D118" si="2">SUM(D113:D117)</f>
        <v>1050146295</v>
      </c>
      <c r="E118" s="27"/>
      <c r="F118" s="27">
        <f t="shared" ref="F118" si="3">SUM(F113:F117)</f>
        <v>1019308790</v>
      </c>
      <c r="G118" s="27"/>
      <c r="H118" s="27"/>
      <c r="I118" s="27"/>
      <c r="J118" s="27">
        <f t="shared" ref="J118" si="4">SUM(J113:J117)</f>
        <v>1473768009</v>
      </c>
      <c r="K118" s="27"/>
      <c r="L118" s="27">
        <f t="shared" ref="L118" si="5">SUM(L113:L117)</f>
        <v>1598294774</v>
      </c>
      <c r="M118" s="27"/>
      <c r="N118" s="27">
        <f t="shared" ref="N118" si="6">SUM(N113:N117)</f>
        <v>1579319648</v>
      </c>
    </row>
    <row r="119" spans="1:15" ht="13.8" thickTop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1"/>
    </row>
    <row r="120" spans="1:15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1"/>
    </row>
    <row r="121" spans="1:15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1"/>
    </row>
    <row r="122" spans="1:15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5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5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5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5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5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5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2:14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2:14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2:14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2:14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2:14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2:14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2:14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2:14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2:14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2:14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2:14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sortState ref="A28:XFD29">
    <sortCondition ref="A28"/>
  </sortState>
  <printOptions horizontalCentered="1"/>
  <pageMargins left="0.75" right="0.75" top="1.75" bottom="1" header="0.9" footer="0.5"/>
  <pageSetup scale="95" orientation="landscape" r:id="rId1"/>
  <headerFooter>
    <oddHeader>&amp;CWest Contra Costa Unified School District
Fiscal Bond Office
Historical Program Budget Comparison</oddHeader>
    <oddFooter>&amp;L&amp;9&amp;D, &amp;T&amp;C&amp;9&amp;P of &amp;N&amp;R&amp;9&amp;F, &amp;A</oddFooter>
  </headerFooter>
  <rowBreaks count="3" manualBreakCount="3">
    <brk id="30" max="16383" man="1"/>
    <brk id="61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6" sqref="B46"/>
    </sheetView>
  </sheetViews>
  <sheetFormatPr defaultRowHeight="13.2" x14ac:dyDescent="0.25"/>
  <sheetData/>
  <printOptions horizontalCentered="1"/>
  <pageMargins left="0.75" right="0.75" top="1.5" bottom="1" header="0.75" footer="0.5"/>
  <pageSetup orientation="portrait" r:id="rId1"/>
  <headerFooter>
    <oddHeader>&amp;CWest Contra Costa Unified School District
Fiscal Bond Office</oddHeader>
    <oddFooter>&amp;L&amp;9&amp;D, &amp;T&amp;C&amp;9&amp;P of &amp;N&amp;R&amp;9&amp;F,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5" sqref="D45"/>
    </sheetView>
  </sheetViews>
  <sheetFormatPr defaultRowHeight="13.2" x14ac:dyDescent="0.25"/>
  <sheetData/>
  <printOptions horizontalCentered="1"/>
  <pageMargins left="0.75" right="0.75" top="1.5" bottom="1" header="0.75" footer="0.5"/>
  <pageSetup orientation="portrait" r:id="rId1"/>
  <headerFooter>
    <oddHeader>&amp;CWest Contra Costa Unified School District
Fiscal Bond Office</oddHeader>
    <oddFooter>&amp;L&amp;9&amp;D, &amp;T&amp;C&amp;9&amp;P of &amp;N&amp;R&amp;9&amp;F,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Sheet1!Print_Titles</vt:lpstr>
      <vt:lpstr>Sheet2!Print_Titles</vt:lpstr>
      <vt:lpstr>Sheet3!Print_Titles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Clay</dc:creator>
  <cp:lastModifiedBy>Dennis Clay</cp:lastModifiedBy>
  <cp:lastPrinted>2015-01-23T17:31:19Z</cp:lastPrinted>
  <dcterms:created xsi:type="dcterms:W3CDTF">2011-05-23T22:12:05Z</dcterms:created>
  <dcterms:modified xsi:type="dcterms:W3CDTF">2015-01-23T17:31:53Z</dcterms:modified>
</cp:coreProperties>
</file>